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mc:AlternateContent xmlns:mc="http://schemas.openxmlformats.org/markup-compatibility/2006">
    <mc:Choice Requires="x15">
      <x15ac:absPath xmlns:x15ac="http://schemas.microsoft.com/office/spreadsheetml/2010/11/ac" url="D:\2-Danh mục, Biểu đồ, biến động DM\Danh muc\DM 2021\"/>
    </mc:Choice>
  </mc:AlternateContent>
  <xr:revisionPtr revIDLastSave="0" documentId="13_ncr:1_{3844ACBE-2AB5-46A0-820E-A09DEB017DB5}" xr6:coauthVersionLast="47" xr6:coauthVersionMax="47" xr10:uidLastSave="{00000000-0000-0000-0000-000000000000}"/>
  <bookViews>
    <workbookView xWindow="-120" yWindow="-120" windowWidth="29040" windowHeight="15840" activeTab="1" xr2:uid="{00000000-000D-0000-FFFF-FFFF00000000}"/>
  </bookViews>
  <sheets>
    <sheet name="Tổng hợp" sheetId="1" r:id="rId1"/>
    <sheet name="DM " sheetId="2" r:id="rId2"/>
    <sheet name="MaDT TCKT" sheetId="3" r:id="rId3"/>
    <sheet name="BV" sheetId="4" r:id="rId4"/>
    <sheet name="TN" sheetId="5" r:id="rId5"/>
    <sheet name="Tong hop DT " sheetId="6" r:id="rId6"/>
    <sheet name="Đồ thị" sheetId="7" r:id="rId7"/>
    <sheet name="Trả tỉnh" sheetId="8" r:id="rId8"/>
    <sheet name="Giải thể-PS" sheetId="9" r:id="rId9"/>
    <sheet name="Sáp nhập" sheetId="10" r:id="rId10"/>
    <sheet name="Quỹ HTSXPTDN" sheetId="11" r:id="rId11"/>
    <sheet name="Phan loai DN moi" sheetId="1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_Anonymous_Sheet_DB__1" localSheetId="5">#REF!</definedName>
    <definedName name="__Anonymous_Sheet_DB__1">#REF!</definedName>
    <definedName name="_Fill" localSheetId="5">#REF!</definedName>
    <definedName name="_Fill">#REF!</definedName>
    <definedName name="_xlnm._FilterDatabase" localSheetId="3" hidden="1">BV!$A$4:$I$1042</definedName>
    <definedName name="_xlnm._FilterDatabase" localSheetId="1" hidden="1">'DM '!$A$11:$AI$156</definedName>
    <definedName name="_xlnm._FilterDatabase" localSheetId="4" hidden="1">TN!$A$4:$T$1084</definedName>
    <definedName name="_xlnm._FilterDatabase" localSheetId="5" hidden="1">'Tong hop DT '!$B$3:$U$38</definedName>
    <definedName name="_xlnm._FilterDatabase" localSheetId="7" hidden="1">'Trả tỉnh'!$A$16:$J$51</definedName>
    <definedName name="_Key1" localSheetId="5">#REF!</definedName>
    <definedName name="_Key1">#REF!</definedName>
    <definedName name="_Key2" localSheetId="5">#REF!</definedName>
    <definedName name="_Key2">#REF!</definedName>
    <definedName name="_Sort" localSheetId="5">#REF!</definedName>
    <definedName name="_Sort">#REF!</definedName>
    <definedName name="a" localSheetId="0">#REF!</definedName>
    <definedName name="a">#REF!</definedName>
    <definedName name="á">#REF!</definedName>
    <definedName name="à">#REF!</definedName>
    <definedName name="â" localSheetId="0">#REF!</definedName>
    <definedName name="â">#REF!</definedName>
    <definedName name="Ằ" localSheetId="5">#REF!</definedName>
    <definedName name="Ằ">#REF!</definedName>
    <definedName name="ab" localSheetId="0">#REF!</definedName>
    <definedName name="ab" localSheetId="5">#REF!</definedName>
    <definedName name="ab">#REF!</definedName>
    <definedName name="abb" localSheetId="0">#REF!</definedName>
    <definedName name="abb">#REF!</definedName>
    <definedName name="abc" localSheetId="0">#REF!</definedName>
    <definedName name="abc">#REF!</definedName>
    <definedName name="abgrgfg">#REF!</definedName>
    <definedName name="ac" localSheetId="0">#REF!</definedName>
    <definedName name="ac">#REF!</definedName>
    <definedName name="ad" localSheetId="0">#REF!</definedName>
    <definedName name="ad">#REF!</definedName>
    <definedName name="ád">#REF!</definedName>
    <definedName name="adf">#REF!</definedName>
    <definedName name="adgeW14">#REF!</definedName>
    <definedName name="AFW" localSheetId="5">#REF!</definedName>
    <definedName name="AFW">#REF!</definedName>
    <definedName name="ág" localSheetId="5">#REF!</definedName>
    <definedName name="ág">#REF!</definedName>
    <definedName name="aq" localSheetId="0">#REF!</definedName>
    <definedName name="aq" localSheetId="5">#REF!</definedName>
    <definedName name="aq">#REF!</definedName>
    <definedName name="àqfwf" localSheetId="5">#REF!</definedName>
    <definedName name="àqfwf">#REF!</definedName>
    <definedName name="aqqa">#REF!</definedName>
    <definedName name="AS2StaticLS" localSheetId="5">#REF!</definedName>
    <definedName name="AS2StaticLS">#REF!</definedName>
    <definedName name="AS2TickmarkLS" localSheetId="5">#REF!</definedName>
    <definedName name="AS2TickmarkLS">#REF!</definedName>
    <definedName name="b" localSheetId="5">#REF!</definedName>
    <definedName name="b">#REF!</definedName>
    <definedName name="bbbbbb" localSheetId="5">#REF!</definedName>
    <definedName name="bbbbbb">#REF!</definedName>
    <definedName name="bgryuoi00" localSheetId="5">#REF!</definedName>
    <definedName name="bgryuoi00">#REF!</definedName>
    <definedName name="BQLVDT3" localSheetId="5">#REF!</definedName>
    <definedName name="BQLVDT3">#REF!</definedName>
    <definedName name="các" localSheetId="0">#REF!</definedName>
    <definedName name="các" localSheetId="5">#REF!</definedName>
    <definedName name="các">#REF!</definedName>
    <definedName name="cash_ma">#REF!</definedName>
    <definedName name="cash_sumchi" localSheetId="5">#REF!</definedName>
    <definedName name="cash_sumchi">#REF!</definedName>
    <definedName name="cash_sumthu" localSheetId="5">#REF!</definedName>
    <definedName name="cash_sumthu">#REF!</definedName>
    <definedName name="cash_thang" localSheetId="5">#REF!</definedName>
    <definedName name="cash_thang">#REF!</definedName>
    <definedName name="cáv" localSheetId="5">#REF!</definedName>
    <definedName name="cáv">#REF!</definedName>
    <definedName name="CHIPHIcO" localSheetId="5">#REF!</definedName>
    <definedName name="CHIPHIcO">#REF!</definedName>
    <definedName name="CHIPHINO" localSheetId="5">#REF!</definedName>
    <definedName name="CHIPHINO">#REF!</definedName>
    <definedName name="CNMT">#REF!</definedName>
    <definedName name="code_chiphi">#REF!</definedName>
    <definedName name="csac" localSheetId="5">#REF!</definedName>
    <definedName name="csac">#REF!</definedName>
    <definedName name="d" localSheetId="0">#REF!</definedName>
    <definedName name="d" localSheetId="5">#REF!</definedName>
    <definedName name="d">#REF!</definedName>
    <definedName name="Data04" localSheetId="0">#REF!</definedName>
    <definedName name="Data04" localSheetId="5">#REF!</definedName>
    <definedName name="Data04">#REF!</definedName>
    <definedName name="df" localSheetId="5">#REF!</definedName>
    <definedName name="df">#REF!</definedName>
    <definedName name="dhds" localSheetId="5">#REF!</definedName>
    <definedName name="dhds">#REF!</definedName>
    <definedName name="dqfw" localSheetId="5">#REF!</definedName>
    <definedName name="dqfw">#REF!</definedName>
    <definedName name="dsfs" localSheetId="5">#REF!</definedName>
    <definedName name="dsfs">#REF!</definedName>
    <definedName name="dsfsfs" localSheetId="5">#REF!</definedName>
    <definedName name="dsfsfs">#REF!</definedName>
    <definedName name="dt" localSheetId="5">#REF!</definedName>
    <definedName name="dt">#REF!</definedName>
    <definedName name="dt_madt" localSheetId="5">#REF!</definedName>
    <definedName name="dt_madt">#REF!</definedName>
    <definedName name="dt_makh">#REF!</definedName>
    <definedName name="DT_maphi">#REF!</definedName>
    <definedName name="dt_mathang">#REF!</definedName>
    <definedName name="DT_MKH">#REF!</definedName>
    <definedName name="dt_sotien">#REF!</definedName>
    <definedName name="DT_sum">#REF!</definedName>
    <definedName name="DT_thang">#REF!</definedName>
    <definedName name="đư" localSheetId="5">#REF!</definedName>
    <definedName name="đư">#REF!</definedName>
    <definedName name="e" localSheetId="0">#REF!</definedName>
    <definedName name="e" localSheetId="5">#REF!</definedName>
    <definedName name="e">#REF!</definedName>
    <definedName name="EHh" localSheetId="5">#REF!</definedName>
    <definedName name="EHh">#REF!</definedName>
    <definedName name="EQ" localSheetId="5">#REF!</definedName>
    <definedName name="EQ">#REF!</definedName>
    <definedName name="er" localSheetId="5">#REF!</definedName>
    <definedName name="er">#REF!</definedName>
    <definedName name="f" localSheetId="5">#REF!</definedName>
    <definedName name="f">#REF!</definedName>
    <definedName name="faq" localSheetId="5">#REF!</definedName>
    <definedName name="faq">#REF!</definedName>
    <definedName name="fassfads" localSheetId="5">#REF!</definedName>
    <definedName name="fassfads">#REF!</definedName>
    <definedName name="FF" localSheetId="5">#REF!</definedName>
    <definedName name="FF">#REF!</definedName>
    <definedName name="fqưf" localSheetId="5">#REF!</definedName>
    <definedName name="fqưf">#REF!</definedName>
    <definedName name="fqw" localSheetId="5">#REF!</definedName>
    <definedName name="fqw">#REF!</definedName>
    <definedName name="frkt">#REF!</definedName>
    <definedName name="FS">#REF!</definedName>
    <definedName name="fwf">#REF!</definedName>
    <definedName name="fwq">#REF!</definedName>
    <definedName name="fwqqừq" localSheetId="5">#REF!</definedName>
    <definedName name="fwqqừq">#REF!</definedName>
    <definedName name="g" localSheetId="0">#REF!</definedName>
    <definedName name="g" localSheetId="5">#REF!</definedName>
    <definedName name="g">#REF!</definedName>
    <definedName name="giam" localSheetId="5">#REF!</definedName>
    <definedName name="giam">#REF!</definedName>
    <definedName name="gk" localSheetId="5">#REF!</definedName>
    <definedName name="gk">#REF!</definedName>
    <definedName name="grfvsesgwe" localSheetId="5">#REF!</definedName>
    <definedName name="grfvsesgwe">#REF!</definedName>
    <definedName name="grsd">#REF!</definedName>
    <definedName name="gƯ" localSheetId="5">#REF!</definedName>
    <definedName name="gƯ">#REF!</definedName>
    <definedName name="HAGKK" localSheetId="5">#REF!</definedName>
    <definedName name="HAGKK">#REF!</definedName>
    <definedName name="HGHJFHF" localSheetId="5">#REF!</definedName>
    <definedName name="HGHJFHF">#REF!</definedName>
    <definedName name="hh" localSheetId="5">#REF!</definedName>
    <definedName name="hh">#REF!</definedName>
    <definedName name="hhh" localSheetId="5">#REF!</definedName>
    <definedName name="hhh">#REF!</definedName>
    <definedName name="hien" localSheetId="5">#REF!</definedName>
    <definedName name="hien">#REF!</definedName>
    <definedName name="hienle">#REF!</definedName>
    <definedName name="HQE" localSheetId="5">#REF!</definedName>
    <definedName name="HQE">#REF!</definedName>
    <definedName name="Hư" localSheetId="5">#REF!</definedName>
    <definedName name="Hư">#REF!</definedName>
    <definedName name="hx" localSheetId="5">#REF!</definedName>
    <definedName name="hx">#REF!</definedName>
    <definedName name="in" localSheetId="5">#REF!</definedName>
    <definedName name="in">#REF!</definedName>
    <definedName name="j" localSheetId="5">#REF!</definedName>
    <definedName name="j">#REF!</definedName>
    <definedName name="JNQ" localSheetId="5">#REF!</definedName>
    <definedName name="JNQ">#REF!</definedName>
    <definedName name="jrdj" localSheetId="5">#REF!</definedName>
    <definedName name="jrdj">#REF!</definedName>
    <definedName name="kjg" localSheetId="5">#REF!</definedName>
    <definedName name="kjg">#REF!</definedName>
    <definedName name="kk">#REF!</definedName>
    <definedName name="kkjjjj" localSheetId="5">#REF!</definedName>
    <definedName name="kkjjjj">#REF!</definedName>
    <definedName name="ll" localSheetId="5">#REF!</definedName>
    <definedName name="ll">#REF!</definedName>
    <definedName name="llll" localSheetId="5">#REF!</definedName>
    <definedName name="llll">#REF!</definedName>
    <definedName name="ly" localSheetId="5">#REF!</definedName>
    <definedName name="ly">#REF!</definedName>
    <definedName name="ma_chiphi" localSheetId="5">#REF!</definedName>
    <definedName name="ma_chiphi">#REF!</definedName>
    <definedName name="MAPHI" localSheetId="5">#REF!</definedName>
    <definedName name="MAPHI">#REF!</definedName>
    <definedName name="nhjh" localSheetId="5">#REF!</definedName>
    <definedName name="nhjh">#REF!</definedName>
    <definedName name="No" localSheetId="5">#REF!</definedName>
    <definedName name="No">#REF!</definedName>
    <definedName name="o" localSheetId="5">#REF!</definedName>
    <definedName name="o">#REF!</definedName>
    <definedName name="q" localSheetId="5">#REF!</definedName>
    <definedName name="q">#REF!</definedName>
    <definedName name="qeg" localSheetId="5">#REF!</definedName>
    <definedName name="qeg">#REF!</definedName>
    <definedName name="qff" localSheetId="5">#REF!</definedName>
    <definedName name="qff">#REF!</definedName>
    <definedName name="qfqf">#REF!</definedName>
    <definedName name="QFW">#REF!</definedName>
    <definedName name="qrfgsdfgsdfe" localSheetId="5">#REF!</definedName>
    <definedName name="qrfgsdfgsdfe">#REF!</definedName>
    <definedName name="qừ" localSheetId="5">#REF!</definedName>
    <definedName name="qừ">#REF!</definedName>
    <definedName name="qưd" localSheetId="5">#REF!</definedName>
    <definedName name="qưd">#REF!</definedName>
    <definedName name="rê" localSheetId="5">#REF!</definedName>
    <definedName name="rê">#REF!</definedName>
    <definedName name="s" localSheetId="0">#REF!</definedName>
    <definedName name="s" localSheetId="5">#REF!</definedName>
    <definedName name="s">#REF!</definedName>
    <definedName name="sa" localSheetId="5">#REF!</definedName>
    <definedName name="sa">#REF!</definedName>
    <definedName name="SAD" localSheetId="5">#REF!</definedName>
    <definedName name="SAD">#REF!</definedName>
    <definedName name="sd" localSheetId="5">#REF!</definedName>
    <definedName name="sd">#REF!</definedName>
    <definedName name="sdfhsjk" localSheetId="0">#REF!</definedName>
    <definedName name="sdfhsjk" localSheetId="5">#REF!</definedName>
    <definedName name="sdfhsjk">#REF!</definedName>
    <definedName name="seww">#REF!</definedName>
    <definedName name="sf">#REF!</definedName>
    <definedName name="sfhqK">#REF!</definedName>
    <definedName name="sGDvfa315" localSheetId="5">#REF!</definedName>
    <definedName name="sGDvfa315">#REF!</definedName>
    <definedName name="sgwg">#REF!</definedName>
    <definedName name="Slicer_Column5">#REF!</definedName>
    <definedName name="sotien_chiphi" localSheetId="5">#REF!</definedName>
    <definedName name="sotien_chiphi">#REF!</definedName>
    <definedName name="t" localSheetId="5">#REF!</definedName>
    <definedName name="t">#REF!</definedName>
    <definedName name="Table" localSheetId="0">#REF!</definedName>
    <definedName name="Table">#REF!</definedName>
    <definedName name="tax" localSheetId="5">#REF!</definedName>
    <definedName name="tax">#REF!</definedName>
    <definedName name="TextRefCopy1" localSheetId="0">#REF!</definedName>
    <definedName name="TextRefCopy1" localSheetId="5">#REF!</definedName>
    <definedName name="TextRefCopy1">#REF!</definedName>
    <definedName name="TextRefCopy2" localSheetId="0">#REF!</definedName>
    <definedName name="TextRefCopy2" localSheetId="5">#REF!</definedName>
    <definedName name="TextRefCopy2">#REF!</definedName>
    <definedName name="thang_chiphi" localSheetId="5">#REF!</definedName>
    <definedName name="thang_chiphi">#REF!</definedName>
    <definedName name="THANG2016" localSheetId="5">#REF!</definedName>
    <definedName name="THANG2016">#REF!</definedName>
    <definedName name="TON" localSheetId="5">#REF!</definedName>
    <definedName name="TON">#REF!</definedName>
    <definedName name="tt" localSheetId="5">#REF!</definedName>
    <definedName name="tt">#REF!</definedName>
    <definedName name="ư" localSheetId="5">#REF!</definedName>
    <definedName name="ư">#REF!</definedName>
    <definedName name="ừ" localSheetId="5">#REF!</definedName>
    <definedName name="ừ">#REF!</definedName>
    <definedName name="ƯD">#REF!</definedName>
    <definedName name="ưdq">#REF!</definedName>
    <definedName name="ưe">#REF!</definedName>
    <definedName name="ừe" localSheetId="5">#REF!</definedName>
    <definedName name="ừe">#REF!</definedName>
    <definedName name="ƯFE" localSheetId="5">#REF!</definedName>
    <definedName name="ƯFE">#REF!</definedName>
    <definedName name="ưfq" localSheetId="5">#REF!</definedName>
    <definedName name="ưfq">#REF!</definedName>
    <definedName name="ưg" localSheetId="5">#REF!</definedName>
    <definedName name="ưg">#REF!</definedName>
    <definedName name="ưgé" localSheetId="5">#REF!</definedName>
    <definedName name="ưgé">#REF!</definedName>
    <definedName name="ưhr">#REF!</definedName>
    <definedName name="uoc" localSheetId="0">#REF!</definedName>
    <definedName name="uoc">#REF!</definedName>
    <definedName name="ưqf">#REF!</definedName>
    <definedName name="ưqff">#REF!</definedName>
    <definedName name="uuuu">#REF!</definedName>
    <definedName name="V">#REF!</definedName>
    <definedName name="va">#REF!</definedName>
    <definedName name="vfh" localSheetId="5">#REF!</definedName>
    <definedName name="vfh">#REF!</definedName>
    <definedName name="vV421R5G" localSheetId="5">#REF!</definedName>
    <definedName name="vV421R5G">#REF!</definedName>
    <definedName name="wrn.Aging._.and._.Trend._.Analysis." localSheetId="5">#REF!</definedName>
    <definedName name="wrn.Aging._.and._.Trend._.Analysis.">#REF!</definedName>
    <definedName name="wrn.chi._.tiÆt." localSheetId="5">#REF!</definedName>
    <definedName name="wrn.chi._.tiÆt.">#REF!</definedName>
    <definedName name="ww" localSheetId="5">#REF!</definedName>
    <definedName name="ww">#REF!</definedName>
    <definedName name="wwwww">#REF!</definedName>
    <definedName name="XREF_COLUMN_1" localSheetId="5">#REF!</definedName>
    <definedName name="XREF_COLUMN_1">#REF!</definedName>
    <definedName name="XREF_COLUMN_2">#REF!</definedName>
    <definedName name="XREF_COLUMN_3">#REF!</definedName>
    <definedName name="XRefActiveRow">#REF!</definedName>
    <definedName name="XRefCopy1" localSheetId="5">#REF!</definedName>
    <definedName name="XRefCopy1">#REF!</definedName>
    <definedName name="XRefCopy1Row">#REF!</definedName>
    <definedName name="XRefCopy2">#REF!</definedName>
    <definedName name="XRefCopy2Row">#REF!</definedName>
    <definedName name="XRefCopy3">#REF!</definedName>
    <definedName name="XRefCopy3Row">#REF!</definedName>
    <definedName name="XRefCopy4">#REF!</definedName>
    <definedName name="XRefCopy4Row">#REF!</definedName>
    <definedName name="XRefCopy5">#REF!</definedName>
    <definedName name="XRefCopy5Row">#REF!</definedName>
    <definedName name="XRefCopy6">#REF!</definedName>
    <definedName name="XRefCopy6Row">#REF!</definedName>
    <definedName name="XRefCopy7">#REF!</definedName>
    <definedName name="XRefCopy7Row">#REF!</definedName>
    <definedName name="XRefCopy8">#REF!</definedName>
    <definedName name="XRefPaste1" localSheetId="5">#REF!</definedName>
    <definedName name="XRefPaste1">#REF!</definedName>
    <definedName name="XRefPaste1Row">#REF!</definedName>
    <definedName name="XRefPaste2">#REF!</definedName>
    <definedName name="XRefPaste2Row">#REF!</definedName>
    <definedName name="XRefPaste3">#REF!</definedName>
    <definedName name="XRefPaste3Row">#REF!</definedName>
    <definedName name="XRefPaste4">#REF!</definedName>
    <definedName name="XRefPaste4Row">#REF!</definedName>
    <definedName name="XRefPaste5">#REF!</definedName>
    <definedName name="XRefPaste5Row">#REF!</definedName>
    <definedName name="XRefPaste6">#REF!</definedName>
    <definedName name="XRefPaste6Row">#REF!</definedName>
    <definedName name="XRefPaste7">#REF!</definedName>
    <definedName name="XRefPaste7Row">#REF!</definedName>
    <definedName name="XRefPaste8">#REF!</definedName>
    <definedName name="XRefPaste8Row">#REF!</definedName>
    <definedName name="XRefPaste9">#REF!</definedName>
    <definedName name="XRefPaste9Row">#REF!</definedName>
    <definedName name="xx" localSheetId="5">#REF!</definedName>
    <definedName name="xx">#REF!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46" roundtripDataSignature="AMtx7mic/v6txwtRh6/6UqqwHn7PCDvigg=="/>
    </ext>
  </extLst>
</workbook>
</file>

<file path=xl/calcChain.xml><?xml version="1.0" encoding="utf-8"?>
<calcChain xmlns="http://schemas.openxmlformats.org/spreadsheetml/2006/main">
  <c r="S58" i="2" l="1"/>
  <c r="R58" i="2"/>
  <c r="S32" i="2" l="1"/>
  <c r="R32" i="2"/>
  <c r="S34" i="2"/>
  <c r="R34" i="2"/>
  <c r="S97" i="2" l="1"/>
  <c r="S80" i="2"/>
  <c r="S31" i="2"/>
  <c r="S30" i="2"/>
  <c r="S29" i="2"/>
  <c r="S28" i="2"/>
  <c r="S27" i="2"/>
  <c r="S26" i="2"/>
  <c r="S25" i="2"/>
  <c r="S24" i="2"/>
  <c r="S23" i="2"/>
  <c r="S22" i="2"/>
  <c r="S21" i="2"/>
  <c r="S20" i="2"/>
  <c r="S19" i="2"/>
  <c r="S18" i="2"/>
  <c r="S17" i="2"/>
  <c r="S16" i="2"/>
  <c r="S15" i="2"/>
  <c r="S14" i="2"/>
  <c r="S13" i="2"/>
  <c r="S12" i="2"/>
  <c r="R18" i="2"/>
  <c r="R13" i="2"/>
  <c r="R14" i="2"/>
  <c r="R15" i="2"/>
  <c r="R16" i="2"/>
  <c r="R17" i="2"/>
  <c r="R12" i="2"/>
  <c r="R97" i="2"/>
  <c r="R80" i="2"/>
  <c r="R31" i="2"/>
  <c r="R30" i="2"/>
  <c r="R29" i="2"/>
  <c r="R28" i="2"/>
  <c r="R27" i="2"/>
  <c r="R26" i="2"/>
  <c r="R25" i="2"/>
  <c r="R24" i="2"/>
  <c r="R23" i="2"/>
  <c r="R22" i="2"/>
  <c r="R21" i="2"/>
  <c r="R20" i="2"/>
  <c r="R19" i="2"/>
  <c r="Q97" i="2"/>
  <c r="Q80" i="2"/>
  <c r="Q31" i="2"/>
  <c r="Q30" i="2"/>
  <c r="Q29" i="2"/>
  <c r="Q28" i="2"/>
  <c r="Q27" i="2"/>
  <c r="Q26" i="2"/>
  <c r="Q25" i="2"/>
  <c r="Q24" i="2"/>
  <c r="Q23" i="2"/>
  <c r="Q22" i="2"/>
  <c r="Q21" i="2"/>
  <c r="Q20" i="2"/>
  <c r="Q19" i="2"/>
  <c r="Q18" i="2"/>
  <c r="Q17" i="2"/>
  <c r="Q16" i="2"/>
  <c r="Q15" i="2"/>
  <c r="Q14" i="2"/>
  <c r="Q13" i="2"/>
  <c r="Q12" i="2"/>
  <c r="I97" i="2"/>
  <c r="I80" i="2"/>
  <c r="I31" i="2"/>
  <c r="I30" i="2"/>
  <c r="I29" i="2"/>
  <c r="I28" i="2"/>
  <c r="I27" i="2"/>
  <c r="I26" i="2"/>
  <c r="I25" i="2"/>
  <c r="I24" i="2"/>
  <c r="I23" i="2"/>
  <c r="I22" i="2"/>
  <c r="I21" i="2"/>
  <c r="I20" i="2"/>
  <c r="I19" i="2"/>
  <c r="I18" i="2"/>
  <c r="I17" i="2"/>
  <c r="I16" i="2"/>
  <c r="I15" i="2"/>
  <c r="I14" i="2"/>
  <c r="I13" i="2"/>
  <c r="I12" i="2"/>
  <c r="E97" i="2"/>
  <c r="E80" i="2"/>
  <c r="E31" i="2"/>
  <c r="E30" i="2"/>
  <c r="E29" i="2"/>
  <c r="E28" i="2"/>
  <c r="E27" i="2"/>
  <c r="E26" i="2"/>
  <c r="E25" i="2"/>
  <c r="E24" i="2"/>
  <c r="E23" i="2"/>
  <c r="E22" i="2"/>
  <c r="E21" i="2"/>
  <c r="E20" i="2"/>
  <c r="E19" i="2"/>
  <c r="E18" i="2"/>
  <c r="E17" i="2"/>
  <c r="E16" i="2"/>
  <c r="E15" i="2"/>
  <c r="E14" i="2"/>
  <c r="E13" i="2"/>
  <c r="E12" i="2"/>
  <c r="S59" i="2" l="1"/>
  <c r="S60" i="2"/>
  <c r="S61" i="2"/>
  <c r="S62" i="2"/>
  <c r="S63" i="2"/>
  <c r="S64" i="2"/>
  <c r="S65" i="2"/>
  <c r="S66" i="2"/>
  <c r="S67" i="2"/>
  <c r="S68" i="2"/>
  <c r="S69" i="2"/>
  <c r="S70" i="2"/>
  <c r="R59" i="2"/>
  <c r="R60" i="2"/>
  <c r="R61" i="2"/>
  <c r="R62" i="2"/>
  <c r="R63" i="2"/>
  <c r="R64" i="2"/>
  <c r="R65" i="2"/>
  <c r="R66" i="2"/>
  <c r="R67" i="2"/>
  <c r="R68" i="2"/>
  <c r="R69" i="2"/>
  <c r="R70" i="2"/>
  <c r="S156" i="2"/>
  <c r="S149" i="2"/>
  <c r="S148" i="2"/>
  <c r="S147" i="2"/>
  <c r="S146" i="2"/>
  <c r="S121" i="2"/>
  <c r="S113" i="2"/>
  <c r="I3" i="2" s="1"/>
  <c r="S57" i="2"/>
  <c r="S56" i="2"/>
  <c r="S55" i="2"/>
  <c r="S54" i="2"/>
  <c r="S53" i="2"/>
  <c r="S52" i="2"/>
  <c r="S51" i="2"/>
  <c r="S50" i="2"/>
  <c r="S49" i="2"/>
  <c r="S48" i="2"/>
  <c r="S47" i="2"/>
  <c r="S46" i="2"/>
  <c r="S45" i="2"/>
  <c r="S44" i="2"/>
  <c r="S43" i="2"/>
  <c r="S42" i="2"/>
  <c r="S41" i="2"/>
  <c r="S40" i="2"/>
  <c r="S39" i="2"/>
  <c r="S38" i="2"/>
  <c r="S37" i="2"/>
  <c r="S36" i="2"/>
  <c r="S35" i="2"/>
  <c r="S33" i="2"/>
  <c r="R156" i="2"/>
  <c r="R149" i="2"/>
  <c r="R148" i="2"/>
  <c r="R147" i="2"/>
  <c r="R146" i="2"/>
  <c r="R121" i="2"/>
  <c r="R113" i="2"/>
  <c r="R57" i="2"/>
  <c r="R56" i="2"/>
  <c r="R55" i="2"/>
  <c r="R54" i="2"/>
  <c r="R53" i="2"/>
  <c r="R52" i="2"/>
  <c r="R51" i="2"/>
  <c r="R50" i="2"/>
  <c r="R49" i="2"/>
  <c r="R48" i="2"/>
  <c r="R47" i="2"/>
  <c r="R46" i="2"/>
  <c r="R45" i="2"/>
  <c r="R44" i="2"/>
  <c r="R43" i="2"/>
  <c r="R42" i="2"/>
  <c r="R41" i="2"/>
  <c r="R40" i="2"/>
  <c r="R39" i="2"/>
  <c r="R38" i="2"/>
  <c r="R37" i="2"/>
  <c r="R36" i="2"/>
  <c r="R35" i="2"/>
  <c r="R33" i="2"/>
  <c r="I4" i="2" l="1"/>
  <c r="M20" i="4"/>
  <c r="L20" i="4"/>
  <c r="A1046" i="4"/>
  <c r="A1043" i="4"/>
  <c r="A1044" i="4"/>
  <c r="A1045" i="4"/>
  <c r="Q41" i="1"/>
  <c r="S31" i="1" l="1"/>
  <c r="S30" i="1"/>
  <c r="S28" i="1"/>
  <c r="R33" i="1"/>
  <c r="R32" i="1"/>
  <c r="R34" i="1" l="1"/>
  <c r="R35" i="1"/>
  <c r="R23" i="1"/>
  <c r="T130" i="2"/>
  <c r="I918" i="5"/>
  <c r="A13" i="2" l="1"/>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2" i="2"/>
  <c r="G150" i="12" l="1"/>
  <c r="U5" i="11"/>
  <c r="Q5" i="11"/>
  <c r="P5" i="11"/>
  <c r="L5" i="11"/>
  <c r="M5" i="11" s="1"/>
  <c r="J5" i="11"/>
  <c r="I5" i="11"/>
  <c r="H5" i="11"/>
  <c r="C5" i="11"/>
  <c r="K52" i="8"/>
  <c r="J52"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H12" i="8"/>
  <c r="G12" i="8"/>
  <c r="H11" i="8"/>
  <c r="G11" i="8"/>
  <c r="H10" i="8"/>
  <c r="G10" i="8"/>
  <c r="H9" i="8"/>
  <c r="G9" i="8"/>
  <c r="H8" i="8"/>
  <c r="G8" i="8"/>
  <c r="H7" i="8"/>
  <c r="G7" i="8"/>
  <c r="H6" i="8"/>
  <c r="G6" i="8"/>
  <c r="H5" i="8"/>
  <c r="G5" i="8"/>
  <c r="H4" i="8"/>
  <c r="G4" i="8"/>
  <c r="H3" i="8"/>
  <c r="G3" i="8"/>
  <c r="AJ104" i="6"/>
  <c r="AJ105" i="6" s="1"/>
  <c r="AH103" i="6"/>
  <c r="AH105" i="6" s="1"/>
  <c r="AJ99" i="6"/>
  <c r="AI99" i="6"/>
  <c r="AH99" i="6"/>
  <c r="AI91" i="6"/>
  <c r="AI89" i="6"/>
  <c r="AJ88" i="6"/>
  <c r="AI88" i="6"/>
  <c r="AJ84" i="6"/>
  <c r="AI84" i="6"/>
  <c r="AI81" i="6"/>
  <c r="AI85" i="6" s="1"/>
  <c r="AH81" i="6"/>
  <c r="AH85" i="6" s="1"/>
  <c r="AJ74" i="6"/>
  <c r="AI74" i="6"/>
  <c r="AH74" i="6"/>
  <c r="AQ73" i="6"/>
  <c r="AH67" i="6"/>
  <c r="AH65" i="6"/>
  <c r="AQ62" i="6"/>
  <c r="AI61" i="6"/>
  <c r="AH61" i="6"/>
  <c r="AH70" i="6" s="1"/>
  <c r="AQ60" i="6"/>
  <c r="AH58" i="6"/>
  <c r="AI77" i="6" s="1"/>
  <c r="W43" i="6"/>
  <c r="J43" i="6"/>
  <c r="U43" i="6" s="1"/>
  <c r="AE39" i="6"/>
  <c r="AD39" i="6"/>
  <c r="T39" i="6"/>
  <c r="S39" i="6"/>
  <c r="R39" i="6"/>
  <c r="Q39" i="6"/>
  <c r="P39" i="6"/>
  <c r="O39" i="6"/>
  <c r="N39" i="6"/>
  <c r="M39" i="6"/>
  <c r="L39" i="6"/>
  <c r="K39" i="6"/>
  <c r="I39" i="6"/>
  <c r="H39" i="6"/>
  <c r="G39" i="6"/>
  <c r="F39" i="6"/>
  <c r="E39" i="6"/>
  <c r="AE38" i="6"/>
  <c r="U38" i="6"/>
  <c r="W38" i="6" s="1"/>
  <c r="J38" i="6"/>
  <c r="AE37" i="6"/>
  <c r="AC37" i="6"/>
  <c r="AD37" i="6" s="1"/>
  <c r="J37" i="6"/>
  <c r="U37" i="6" s="1"/>
  <c r="T36" i="6"/>
  <c r="S36" i="6"/>
  <c r="Q36" i="6"/>
  <c r="P36" i="6"/>
  <c r="O36" i="6"/>
  <c r="N36" i="6"/>
  <c r="M36" i="6"/>
  <c r="L36" i="6"/>
  <c r="K36" i="6"/>
  <c r="I36" i="6"/>
  <c r="H36" i="6"/>
  <c r="G36" i="6"/>
  <c r="F36" i="6"/>
  <c r="E36" i="6"/>
  <c r="AE35" i="6"/>
  <c r="AD35" i="6"/>
  <c r="J35" i="6"/>
  <c r="U35" i="6" s="1"/>
  <c r="AE34" i="6"/>
  <c r="AD34" i="6"/>
  <c r="R34" i="6"/>
  <c r="R36" i="6" s="1"/>
  <c r="J34" i="6"/>
  <c r="AE33" i="6"/>
  <c r="AD33" i="6"/>
  <c r="J33" i="6"/>
  <c r="AB32" i="6"/>
  <c r="T32" i="6"/>
  <c r="S32" i="6"/>
  <c r="R32" i="6"/>
  <c r="Q32" i="6"/>
  <c r="P32" i="6"/>
  <c r="O32" i="6"/>
  <c r="N32" i="6"/>
  <c r="M32" i="6"/>
  <c r="L32" i="6"/>
  <c r="K32" i="6"/>
  <c r="I32" i="6"/>
  <c r="H32" i="6"/>
  <c r="G32" i="6"/>
  <c r="F32" i="6"/>
  <c r="E32" i="6"/>
  <c r="AE31" i="6"/>
  <c r="AB31" i="6"/>
  <c r="J31" i="6"/>
  <c r="U31" i="6" s="1"/>
  <c r="AA31" i="6" s="1"/>
  <c r="AB30" i="6"/>
  <c r="AE30" i="6" s="1"/>
  <c r="J30" i="6"/>
  <c r="U30" i="6" s="1"/>
  <c r="AA30" i="6" s="1"/>
  <c r="AC29" i="6"/>
  <c r="Y29" i="6"/>
  <c r="Y32" i="6" s="1"/>
  <c r="X29" i="6"/>
  <c r="J29" i="6"/>
  <c r="U29" i="6" s="1"/>
  <c r="W29" i="6" s="1"/>
  <c r="AE28" i="6"/>
  <c r="AD28" i="6"/>
  <c r="AC28" i="6"/>
  <c r="Z28" i="6"/>
  <c r="J28" i="6"/>
  <c r="U28" i="6" s="1"/>
  <c r="AE27" i="6"/>
  <c r="U27" i="6"/>
  <c r="AA27" i="6" s="1"/>
  <c r="AC27" i="6" s="1"/>
  <c r="AD27" i="6" s="1"/>
  <c r="J27" i="6"/>
  <c r="AE26" i="6"/>
  <c r="AC26" i="6"/>
  <c r="AD26" i="6" s="1"/>
  <c r="U26" i="6"/>
  <c r="J26" i="6"/>
  <c r="AE25" i="6"/>
  <c r="J25" i="6"/>
  <c r="J32" i="6" s="1"/>
  <c r="AB24" i="6"/>
  <c r="Y24" i="6"/>
  <c r="AE24" i="6" s="1"/>
  <c r="X24" i="6"/>
  <c r="T24" i="6"/>
  <c r="S24" i="6"/>
  <c r="R24" i="6"/>
  <c r="Q24" i="6"/>
  <c r="P24" i="6"/>
  <c r="O24" i="6"/>
  <c r="N24" i="6"/>
  <c r="M24" i="6"/>
  <c r="L24" i="6"/>
  <c r="K24" i="6"/>
  <c r="I24" i="6"/>
  <c r="H24" i="6"/>
  <c r="G24" i="6"/>
  <c r="F24" i="6"/>
  <c r="E24" i="6"/>
  <c r="AE23" i="6"/>
  <c r="J23" i="6"/>
  <c r="U23" i="6" s="1"/>
  <c r="W23" i="6" s="1"/>
  <c r="Z23" i="6" s="1"/>
  <c r="AD23" i="6" s="1"/>
  <c r="AE22" i="6"/>
  <c r="U22" i="6"/>
  <c r="W22" i="6" s="1"/>
  <c r="Z22" i="6" s="1"/>
  <c r="AD22" i="6" s="1"/>
  <c r="J22" i="6"/>
  <c r="AE21" i="6"/>
  <c r="U21" i="6"/>
  <c r="AA21" i="6" s="1"/>
  <c r="AC21" i="6" s="1"/>
  <c r="AD21" i="6" s="1"/>
  <c r="J21" i="6"/>
  <c r="AE20" i="6"/>
  <c r="AC20" i="6"/>
  <c r="Z20" i="6"/>
  <c r="U20" i="6"/>
  <c r="J20" i="6"/>
  <c r="AE19" i="6"/>
  <c r="J19" i="6"/>
  <c r="U19" i="6" s="1"/>
  <c r="W19" i="6" s="1"/>
  <c r="AE18" i="6"/>
  <c r="J18" i="6"/>
  <c r="U18" i="6" s="1"/>
  <c r="W18" i="6" s="1"/>
  <c r="Z18" i="6" s="1"/>
  <c r="AD18" i="6" s="1"/>
  <c r="AE17" i="6"/>
  <c r="J17" i="6"/>
  <c r="AE16" i="6"/>
  <c r="J16" i="6"/>
  <c r="U16" i="6" s="1"/>
  <c r="AA16" i="6" s="1"/>
  <c r="AB15" i="6"/>
  <c r="AN56" i="6" s="1"/>
  <c r="Y15" i="6"/>
  <c r="X15" i="6"/>
  <c r="AN60" i="6" s="1"/>
  <c r="T15" i="6"/>
  <c r="S15" i="6"/>
  <c r="R15" i="6"/>
  <c r="Q15" i="6"/>
  <c r="P15" i="6"/>
  <c r="O15" i="6"/>
  <c r="N15" i="6"/>
  <c r="M15" i="6"/>
  <c r="L15" i="6"/>
  <c r="K15" i="6"/>
  <c r="I15" i="6"/>
  <c r="H15" i="6"/>
  <c r="H40" i="6" s="1"/>
  <c r="G15" i="6"/>
  <c r="F15" i="6"/>
  <c r="E15" i="6"/>
  <c r="AE14" i="6"/>
  <c r="J14" i="6"/>
  <c r="U14" i="6" s="1"/>
  <c r="W14" i="6" s="1"/>
  <c r="Z14" i="6" s="1"/>
  <c r="AD14" i="6" s="1"/>
  <c r="AE13" i="6"/>
  <c r="U13" i="6"/>
  <c r="W13" i="6" s="1"/>
  <c r="Z13" i="6" s="1"/>
  <c r="AD13" i="6" s="1"/>
  <c r="AE12" i="6"/>
  <c r="W12" i="6"/>
  <c r="Z12" i="6" s="1"/>
  <c r="AD12" i="6" s="1"/>
  <c r="U12" i="6"/>
  <c r="J12" i="6"/>
  <c r="AE11" i="6"/>
  <c r="J11" i="6"/>
  <c r="U11" i="6" s="1"/>
  <c r="W11" i="6" s="1"/>
  <c r="Z11" i="6" s="1"/>
  <c r="AD11" i="6" s="1"/>
  <c r="AE10" i="6"/>
  <c r="J10" i="6"/>
  <c r="U10" i="6" s="1"/>
  <c r="W10" i="6" s="1"/>
  <c r="Z10" i="6" s="1"/>
  <c r="AD10" i="6" s="1"/>
  <c r="AE9" i="6"/>
  <c r="J9" i="6"/>
  <c r="U9" i="6" s="1"/>
  <c r="W9" i="6" s="1"/>
  <c r="Z9" i="6" s="1"/>
  <c r="AD9" i="6" s="1"/>
  <c r="AE8" i="6"/>
  <c r="J8" i="6"/>
  <c r="U8" i="6" s="1"/>
  <c r="W8" i="6" s="1"/>
  <c r="Z8" i="6" s="1"/>
  <c r="AD8" i="6" s="1"/>
  <c r="AE7" i="6"/>
  <c r="J7" i="6"/>
  <c r="U7" i="6" s="1"/>
  <c r="W7" i="6" s="1"/>
  <c r="Z7" i="6" s="1"/>
  <c r="AD7" i="6" s="1"/>
  <c r="AE6" i="6"/>
  <c r="U6" i="6"/>
  <c r="W6" i="6" s="1"/>
  <c r="Z6" i="6" s="1"/>
  <c r="AD6" i="6" s="1"/>
  <c r="J6" i="6"/>
  <c r="AE5" i="6"/>
  <c r="J5" i="6"/>
  <c r="U5" i="6" s="1"/>
  <c r="W5" i="6" s="1"/>
  <c r="AE4" i="6"/>
  <c r="U4" i="6"/>
  <c r="AA4" i="6" s="1"/>
  <c r="AC4" i="6" s="1"/>
  <c r="J4" i="6"/>
  <c r="M1097" i="5"/>
  <c r="I1097" i="5"/>
  <c r="D1097" i="5"/>
  <c r="B1097" i="5"/>
  <c r="I1083" i="5"/>
  <c r="I1082" i="5"/>
  <c r="I1081" i="5"/>
  <c r="I1080" i="5"/>
  <c r="I1079" i="5"/>
  <c r="I1078" i="5"/>
  <c r="I1077" i="5"/>
  <c r="I1076" i="5"/>
  <c r="I1075" i="5"/>
  <c r="H1074" i="5"/>
  <c r="G1074" i="5"/>
  <c r="E1074" i="5"/>
  <c r="C1074" i="5"/>
  <c r="H1073" i="5"/>
  <c r="G1073" i="5"/>
  <c r="E1073" i="5"/>
  <c r="C1073" i="5"/>
  <c r="H1072" i="5"/>
  <c r="I1072" i="5" s="1"/>
  <c r="G1072" i="5"/>
  <c r="E1072" i="5"/>
  <c r="C1072" i="5"/>
  <c r="H1071" i="5"/>
  <c r="G1071" i="5"/>
  <c r="E1071" i="5"/>
  <c r="C1071" i="5"/>
  <c r="H1070" i="5"/>
  <c r="G1070" i="5"/>
  <c r="E1070" i="5"/>
  <c r="I1069" i="5"/>
  <c r="I1068" i="5"/>
  <c r="I1067" i="5"/>
  <c r="I1066" i="5"/>
  <c r="I1065" i="5"/>
  <c r="I1064" i="5"/>
  <c r="I1063" i="5"/>
  <c r="I1044" i="5"/>
  <c r="I1043" i="5"/>
  <c r="I1042" i="5"/>
  <c r="I1041" i="5"/>
  <c r="I1040" i="5"/>
  <c r="I1039" i="5"/>
  <c r="I1038" i="5"/>
  <c r="I1037" i="5"/>
  <c r="I1036" i="5"/>
  <c r="I1035" i="5"/>
  <c r="I1034" i="5"/>
  <c r="I1033" i="5"/>
  <c r="I1032" i="5"/>
  <c r="I1031" i="5"/>
  <c r="I1030" i="5"/>
  <c r="I1029" i="5"/>
  <c r="I1028" i="5"/>
  <c r="I1027" i="5"/>
  <c r="I1026" i="5"/>
  <c r="I1025" i="5"/>
  <c r="I1024" i="5"/>
  <c r="I1023" i="5"/>
  <c r="I1022" i="5"/>
  <c r="I1021" i="5"/>
  <c r="I1020" i="5"/>
  <c r="I1019" i="5"/>
  <c r="I1018" i="5"/>
  <c r="I1017" i="5"/>
  <c r="I1016" i="5"/>
  <c r="I1015" i="5"/>
  <c r="I1014" i="5"/>
  <c r="I1013" i="5"/>
  <c r="I1012" i="5"/>
  <c r="I1011" i="5"/>
  <c r="I1010" i="5"/>
  <c r="I1009" i="5"/>
  <c r="I1008" i="5"/>
  <c r="I1002" i="5"/>
  <c r="I1001" i="5"/>
  <c r="I1000" i="5"/>
  <c r="I999" i="5"/>
  <c r="I998" i="5"/>
  <c r="I997" i="5"/>
  <c r="I996" i="5"/>
  <c r="I995" i="5"/>
  <c r="I994" i="5"/>
  <c r="I993" i="5"/>
  <c r="I992" i="5"/>
  <c r="I991" i="5"/>
  <c r="I990" i="5"/>
  <c r="I989" i="5"/>
  <c r="I988" i="5"/>
  <c r="I987" i="5"/>
  <c r="I986" i="5"/>
  <c r="I985" i="5"/>
  <c r="I984" i="5"/>
  <c r="I983" i="5"/>
  <c r="I982" i="5"/>
  <c r="I981" i="5"/>
  <c r="I980" i="5"/>
  <c r="I979" i="5"/>
  <c r="I978" i="5"/>
  <c r="I977" i="5"/>
  <c r="I976" i="5"/>
  <c r="I975" i="5"/>
  <c r="I974" i="5"/>
  <c r="I973" i="5"/>
  <c r="I972" i="5"/>
  <c r="I971" i="5"/>
  <c r="I970" i="5"/>
  <c r="I969" i="5"/>
  <c r="B969" i="5"/>
  <c r="I968" i="5"/>
  <c r="B968" i="5"/>
  <c r="N967" i="5"/>
  <c r="I967" i="5"/>
  <c r="B967" i="5"/>
  <c r="I966" i="5"/>
  <c r="B966" i="5"/>
  <c r="I965" i="5"/>
  <c r="B965" i="5"/>
  <c r="I964" i="5"/>
  <c r="B964" i="5"/>
  <c r="I963" i="5"/>
  <c r="B963" i="5"/>
  <c r="I962" i="5"/>
  <c r="B962" i="5"/>
  <c r="I961" i="5"/>
  <c r="B961" i="5"/>
  <c r="I960" i="5"/>
  <c r="B960" i="5"/>
  <c r="I959" i="5"/>
  <c r="B959" i="5"/>
  <c r="I958" i="5"/>
  <c r="B958" i="5"/>
  <c r="I957" i="5"/>
  <c r="B957" i="5"/>
  <c r="I956" i="5"/>
  <c r="B956" i="5"/>
  <c r="I955" i="5"/>
  <c r="B955" i="5"/>
  <c r="I954" i="5"/>
  <c r="B954" i="5"/>
  <c r="I953" i="5"/>
  <c r="B953" i="5"/>
  <c r="I952" i="5"/>
  <c r="B952" i="5"/>
  <c r="I951" i="5"/>
  <c r="B951" i="5"/>
  <c r="I950" i="5"/>
  <c r="B950" i="5"/>
  <c r="N949" i="5"/>
  <c r="I949" i="5"/>
  <c r="B949" i="5"/>
  <c r="I948" i="5"/>
  <c r="B948" i="5"/>
  <c r="I947" i="5"/>
  <c r="B947" i="5"/>
  <c r="I946" i="5"/>
  <c r="B946" i="5"/>
  <c r="I945" i="5"/>
  <c r="B945" i="5"/>
  <c r="I944" i="5"/>
  <c r="B944" i="5"/>
  <c r="I943" i="5"/>
  <c r="B943" i="5"/>
  <c r="I942" i="5"/>
  <c r="B942" i="5"/>
  <c r="I941" i="5"/>
  <c r="B941" i="5"/>
  <c r="I940" i="5"/>
  <c r="B940" i="5"/>
  <c r="I939" i="5"/>
  <c r="B939" i="5"/>
  <c r="I938" i="5"/>
  <c r="B938" i="5"/>
  <c r="I937" i="5"/>
  <c r="B937" i="5"/>
  <c r="I936" i="5"/>
  <c r="B936" i="5"/>
  <c r="I935" i="5"/>
  <c r="B935" i="5"/>
  <c r="I934" i="5"/>
  <c r="B934" i="5"/>
  <c r="I933" i="5"/>
  <c r="B933" i="5"/>
  <c r="I932" i="5"/>
  <c r="B932" i="5"/>
  <c r="I931" i="5"/>
  <c r="B931" i="5"/>
  <c r="I930" i="5"/>
  <c r="B930" i="5"/>
  <c r="I929" i="5"/>
  <c r="B929" i="5"/>
  <c r="I928" i="5"/>
  <c r="B928" i="5"/>
  <c r="I927" i="5"/>
  <c r="B927" i="5"/>
  <c r="I926" i="5"/>
  <c r="B926" i="5"/>
  <c r="I925" i="5"/>
  <c r="B925" i="5"/>
  <c r="I924" i="5"/>
  <c r="B924" i="5"/>
  <c r="I923" i="5"/>
  <c r="B923" i="5"/>
  <c r="I922" i="5"/>
  <c r="B922" i="5"/>
  <c r="I921" i="5"/>
  <c r="B921" i="5"/>
  <c r="I920" i="5"/>
  <c r="B920" i="5"/>
  <c r="I919" i="5"/>
  <c r="B919" i="5"/>
  <c r="B918" i="5"/>
  <c r="I916" i="5"/>
  <c r="B916" i="5"/>
  <c r="I915" i="5"/>
  <c r="B915" i="5"/>
  <c r="I914" i="5"/>
  <c r="B914" i="5"/>
  <c r="I913" i="5"/>
  <c r="B913" i="5"/>
  <c r="I912" i="5"/>
  <c r="B912" i="5"/>
  <c r="I911" i="5"/>
  <c r="B911" i="5"/>
  <c r="I910" i="5"/>
  <c r="B910" i="5"/>
  <c r="I909" i="5"/>
  <c r="B909" i="5"/>
  <c r="I908" i="5"/>
  <c r="B908" i="5"/>
  <c r="I907" i="5"/>
  <c r="B907" i="5"/>
  <c r="I906" i="5"/>
  <c r="B906" i="5"/>
  <c r="I905" i="5"/>
  <c r="B905" i="5"/>
  <c r="I904" i="5"/>
  <c r="B904" i="5"/>
  <c r="I903" i="5"/>
  <c r="B903" i="5"/>
  <c r="I902" i="5"/>
  <c r="B902" i="5"/>
  <c r="I901" i="5"/>
  <c r="B901" i="5"/>
  <c r="N900" i="5"/>
  <c r="I900" i="5"/>
  <c r="B900" i="5"/>
  <c r="I899" i="5"/>
  <c r="B899" i="5"/>
  <c r="I898" i="5"/>
  <c r="B898" i="5"/>
  <c r="I897" i="5"/>
  <c r="B897" i="5"/>
  <c r="I896" i="5"/>
  <c r="B896" i="5"/>
  <c r="I895" i="5"/>
  <c r="B895" i="5"/>
  <c r="I894" i="5"/>
  <c r="B894" i="5"/>
  <c r="I893" i="5"/>
  <c r="B893" i="5"/>
  <c r="I892" i="5"/>
  <c r="B892" i="5"/>
  <c r="N891" i="5"/>
  <c r="I891" i="5"/>
  <c r="B891" i="5"/>
  <c r="I890" i="5"/>
  <c r="B890" i="5"/>
  <c r="I889" i="5"/>
  <c r="B889" i="5"/>
  <c r="I888" i="5"/>
  <c r="B888" i="5"/>
  <c r="I887" i="5"/>
  <c r="B887" i="5"/>
  <c r="I886" i="5"/>
  <c r="B886" i="5"/>
  <c r="I885" i="5"/>
  <c r="B885" i="5"/>
  <c r="I884" i="5"/>
  <c r="B884" i="5"/>
  <c r="I883" i="5"/>
  <c r="B883" i="5"/>
  <c r="I882" i="5"/>
  <c r="B882" i="5"/>
  <c r="I881" i="5"/>
  <c r="B881" i="5"/>
  <c r="I880" i="5"/>
  <c r="B880" i="5"/>
  <c r="I879" i="5"/>
  <c r="B879" i="5"/>
  <c r="I878" i="5"/>
  <c r="B878" i="5"/>
  <c r="I877" i="5"/>
  <c r="B877" i="5"/>
  <c r="I876" i="5"/>
  <c r="B876" i="5"/>
  <c r="I875" i="5"/>
  <c r="B875" i="5"/>
  <c r="I874" i="5"/>
  <c r="B874" i="5"/>
  <c r="I873" i="5"/>
  <c r="B873" i="5"/>
  <c r="I872" i="5"/>
  <c r="B872" i="5"/>
  <c r="I871" i="5"/>
  <c r="B871" i="5"/>
  <c r="I870" i="5"/>
  <c r="B870" i="5"/>
  <c r="I869" i="5"/>
  <c r="B869" i="5"/>
  <c r="I868" i="5"/>
  <c r="B868" i="5"/>
  <c r="I867" i="5"/>
  <c r="B867" i="5"/>
  <c r="I866" i="5"/>
  <c r="B866" i="5"/>
  <c r="I865" i="5"/>
  <c r="B865" i="5"/>
  <c r="I864" i="5"/>
  <c r="B864" i="5"/>
  <c r="I863" i="5"/>
  <c r="B863" i="5"/>
  <c r="I862" i="5"/>
  <c r="B862" i="5"/>
  <c r="I861" i="5"/>
  <c r="B861" i="5"/>
  <c r="I860" i="5"/>
  <c r="B860" i="5"/>
  <c r="I859" i="5"/>
  <c r="B859" i="5"/>
  <c r="I858" i="5"/>
  <c r="B858" i="5"/>
  <c r="I857" i="5"/>
  <c r="B857" i="5"/>
  <c r="I856" i="5"/>
  <c r="B856" i="5"/>
  <c r="I855" i="5"/>
  <c r="B855" i="5"/>
  <c r="I854" i="5"/>
  <c r="B854" i="5"/>
  <c r="I853" i="5"/>
  <c r="B853" i="5"/>
  <c r="I852" i="5"/>
  <c r="B852" i="5"/>
  <c r="I851" i="5"/>
  <c r="B851" i="5"/>
  <c r="I850" i="5"/>
  <c r="B850" i="5"/>
  <c r="I849" i="5"/>
  <c r="B849" i="5"/>
  <c r="I848" i="5"/>
  <c r="B848" i="5"/>
  <c r="I847" i="5"/>
  <c r="B847" i="5"/>
  <c r="I846" i="5"/>
  <c r="B846" i="5"/>
  <c r="I845" i="5"/>
  <c r="B845" i="5"/>
  <c r="I844" i="5"/>
  <c r="B844" i="5"/>
  <c r="N843" i="5"/>
  <c r="I843" i="5"/>
  <c r="B843" i="5"/>
  <c r="I842" i="5"/>
  <c r="B842" i="5"/>
  <c r="I841" i="5"/>
  <c r="B841" i="5"/>
  <c r="I840" i="5"/>
  <c r="B840" i="5"/>
  <c r="I839" i="5"/>
  <c r="B839" i="5"/>
  <c r="I838" i="5"/>
  <c r="B838" i="5"/>
  <c r="I837" i="5"/>
  <c r="B837" i="5"/>
  <c r="I836" i="5"/>
  <c r="B836" i="5"/>
  <c r="I835" i="5"/>
  <c r="B835" i="5"/>
  <c r="I834" i="5"/>
  <c r="B834" i="5"/>
  <c r="I833" i="5"/>
  <c r="B833" i="5"/>
  <c r="I832" i="5"/>
  <c r="B832" i="5"/>
  <c r="I831" i="5"/>
  <c r="B831" i="5"/>
  <c r="I830" i="5"/>
  <c r="B830" i="5"/>
  <c r="I829" i="5"/>
  <c r="B829" i="5"/>
  <c r="I828" i="5"/>
  <c r="B828" i="5"/>
  <c r="I827" i="5"/>
  <c r="B827" i="5"/>
  <c r="N826" i="5"/>
  <c r="I826" i="5"/>
  <c r="B826" i="5"/>
  <c r="I825" i="5"/>
  <c r="B825" i="5"/>
  <c r="I824" i="5"/>
  <c r="B824" i="5"/>
  <c r="I823" i="5"/>
  <c r="B823" i="5"/>
  <c r="I822" i="5"/>
  <c r="B822" i="5"/>
  <c r="I821" i="5"/>
  <c r="B821" i="5"/>
  <c r="I820" i="5"/>
  <c r="B820" i="5"/>
  <c r="N819" i="5"/>
  <c r="I819" i="5"/>
  <c r="B819" i="5"/>
  <c r="I818" i="5"/>
  <c r="B818" i="5"/>
  <c r="I817" i="5"/>
  <c r="B817" i="5"/>
  <c r="I816" i="5"/>
  <c r="B816" i="5"/>
  <c r="I815" i="5"/>
  <c r="B815" i="5"/>
  <c r="I814" i="5"/>
  <c r="B814" i="5"/>
  <c r="I813" i="5"/>
  <c r="B813" i="5"/>
  <c r="I812" i="5"/>
  <c r="B812" i="5"/>
  <c r="I811" i="5"/>
  <c r="B811" i="5"/>
  <c r="I810" i="5"/>
  <c r="B810" i="5"/>
  <c r="I809" i="5"/>
  <c r="B809" i="5"/>
  <c r="I808" i="5"/>
  <c r="B808" i="5"/>
  <c r="I807" i="5"/>
  <c r="B807" i="5"/>
  <c r="I806" i="5"/>
  <c r="B806" i="5"/>
  <c r="I805" i="5"/>
  <c r="B805" i="5"/>
  <c r="I804" i="5"/>
  <c r="B804" i="5"/>
  <c r="I803" i="5"/>
  <c r="B803" i="5"/>
  <c r="I802" i="5"/>
  <c r="B802" i="5"/>
  <c r="N801" i="5"/>
  <c r="I801" i="5"/>
  <c r="B801" i="5"/>
  <c r="I800" i="5"/>
  <c r="B800" i="5"/>
  <c r="I799" i="5"/>
  <c r="B799" i="5"/>
  <c r="I798" i="5"/>
  <c r="B798" i="5"/>
  <c r="I797" i="5"/>
  <c r="B797" i="5"/>
  <c r="I796" i="5"/>
  <c r="B796" i="5"/>
  <c r="I795" i="5"/>
  <c r="B795" i="5"/>
  <c r="I794" i="5"/>
  <c r="B794" i="5"/>
  <c r="I793" i="5"/>
  <c r="B793" i="5"/>
  <c r="I792" i="5"/>
  <c r="B792" i="5"/>
  <c r="I791" i="5"/>
  <c r="B791" i="5"/>
  <c r="I790" i="5"/>
  <c r="B790" i="5"/>
  <c r="I789" i="5"/>
  <c r="B789" i="5"/>
  <c r="I788" i="5"/>
  <c r="B788" i="5"/>
  <c r="I787" i="5"/>
  <c r="B787" i="5"/>
  <c r="I786" i="5"/>
  <c r="B786" i="5"/>
  <c r="I785" i="5"/>
  <c r="B785" i="5"/>
  <c r="I784" i="5"/>
  <c r="B784" i="5"/>
  <c r="I783" i="5"/>
  <c r="B783" i="5"/>
  <c r="I782" i="5"/>
  <c r="B782" i="5"/>
  <c r="I781" i="5"/>
  <c r="B781" i="5"/>
  <c r="I780" i="5"/>
  <c r="B780" i="5"/>
  <c r="N779" i="5"/>
  <c r="I779" i="5"/>
  <c r="B779" i="5"/>
  <c r="I778" i="5"/>
  <c r="B778" i="5"/>
  <c r="N777" i="5"/>
  <c r="I777" i="5"/>
  <c r="B777" i="5"/>
  <c r="I776" i="5"/>
  <c r="B776" i="5"/>
  <c r="I775" i="5"/>
  <c r="B775" i="5"/>
  <c r="I774" i="5"/>
  <c r="B774" i="5"/>
  <c r="I773" i="5"/>
  <c r="B773" i="5"/>
  <c r="I772" i="5"/>
  <c r="B772" i="5"/>
  <c r="I771" i="5"/>
  <c r="B771" i="5"/>
  <c r="I770" i="5"/>
  <c r="B770" i="5"/>
  <c r="I769" i="5"/>
  <c r="B769" i="5"/>
  <c r="I768" i="5"/>
  <c r="B768" i="5"/>
  <c r="I767" i="5"/>
  <c r="B767" i="5"/>
  <c r="I766" i="5"/>
  <c r="B766" i="5"/>
  <c r="I765" i="5"/>
  <c r="B765" i="5"/>
  <c r="N764" i="5"/>
  <c r="I764" i="5"/>
  <c r="B764" i="5"/>
  <c r="I763" i="5"/>
  <c r="B763" i="5"/>
  <c r="I762" i="5"/>
  <c r="B762" i="5"/>
  <c r="I761" i="5"/>
  <c r="B761" i="5"/>
  <c r="I760" i="5"/>
  <c r="B760" i="5"/>
  <c r="I759" i="5"/>
  <c r="B759" i="5"/>
  <c r="I758" i="5"/>
  <c r="B758" i="5"/>
  <c r="I757" i="5"/>
  <c r="B757" i="5"/>
  <c r="I756" i="5"/>
  <c r="B756" i="5"/>
  <c r="I755" i="5"/>
  <c r="B755" i="5"/>
  <c r="I754" i="5"/>
  <c r="B754" i="5"/>
  <c r="I753" i="5"/>
  <c r="B753" i="5"/>
  <c r="I752" i="5"/>
  <c r="B752" i="5"/>
  <c r="I751" i="5"/>
  <c r="B751" i="5"/>
  <c r="I750" i="5"/>
  <c r="B750" i="5"/>
  <c r="I749" i="5"/>
  <c r="B749" i="5"/>
  <c r="I748" i="5"/>
  <c r="B748" i="5"/>
  <c r="N747" i="5"/>
  <c r="I747" i="5"/>
  <c r="B747" i="5"/>
  <c r="I746" i="5"/>
  <c r="B746" i="5"/>
  <c r="I745" i="5"/>
  <c r="B745" i="5"/>
  <c r="I744" i="5"/>
  <c r="B744" i="5"/>
  <c r="I743" i="5"/>
  <c r="B743" i="5"/>
  <c r="I742" i="5"/>
  <c r="B742" i="5"/>
  <c r="I741" i="5"/>
  <c r="B741" i="5"/>
  <c r="I740" i="5"/>
  <c r="B740" i="5"/>
  <c r="N739" i="5"/>
  <c r="I739" i="5"/>
  <c r="B739" i="5"/>
  <c r="I738" i="5"/>
  <c r="B738" i="5"/>
  <c r="I737" i="5"/>
  <c r="B737" i="5"/>
  <c r="I736" i="5"/>
  <c r="B736" i="5"/>
  <c r="I735" i="5"/>
  <c r="B735" i="5"/>
  <c r="I734" i="5"/>
  <c r="B734" i="5"/>
  <c r="I733" i="5"/>
  <c r="B733" i="5"/>
  <c r="I732" i="5"/>
  <c r="B732" i="5"/>
  <c r="I731" i="5"/>
  <c r="B731" i="5"/>
  <c r="I730" i="5"/>
  <c r="B730" i="5"/>
  <c r="N729" i="5"/>
  <c r="I729" i="5"/>
  <c r="B729" i="5"/>
  <c r="I728" i="5"/>
  <c r="B728" i="5"/>
  <c r="I727" i="5"/>
  <c r="B727" i="5"/>
  <c r="I726" i="5"/>
  <c r="B726" i="5"/>
  <c r="I725" i="5"/>
  <c r="B725" i="5"/>
  <c r="I724" i="5"/>
  <c r="B724" i="5"/>
  <c r="I723" i="5"/>
  <c r="B723" i="5"/>
  <c r="I722" i="5"/>
  <c r="B722" i="5"/>
  <c r="I721" i="5"/>
  <c r="B721" i="5"/>
  <c r="I720" i="5"/>
  <c r="B720" i="5"/>
  <c r="I719" i="5"/>
  <c r="B719" i="5"/>
  <c r="I718" i="5"/>
  <c r="B718" i="5"/>
  <c r="I717" i="5"/>
  <c r="B717" i="5"/>
  <c r="I716" i="5"/>
  <c r="B716" i="5"/>
  <c r="I715" i="5"/>
  <c r="B715" i="5"/>
  <c r="I714" i="5"/>
  <c r="B714" i="5"/>
  <c r="I713" i="5"/>
  <c r="B713" i="5"/>
  <c r="I712" i="5"/>
  <c r="B712" i="5"/>
  <c r="I711" i="5"/>
  <c r="B711" i="5"/>
  <c r="I710" i="5"/>
  <c r="B710" i="5"/>
  <c r="I709" i="5"/>
  <c r="B709" i="5"/>
  <c r="I708" i="5"/>
  <c r="B708" i="5"/>
  <c r="I707" i="5"/>
  <c r="B707" i="5"/>
  <c r="I706" i="5"/>
  <c r="B706" i="5"/>
  <c r="I705" i="5"/>
  <c r="B705" i="5"/>
  <c r="I704" i="5"/>
  <c r="B704" i="5"/>
  <c r="I703" i="5"/>
  <c r="B703" i="5"/>
  <c r="N702" i="5"/>
  <c r="I702" i="5"/>
  <c r="B702" i="5"/>
  <c r="I701" i="5"/>
  <c r="B701" i="5"/>
  <c r="I700" i="5"/>
  <c r="B700" i="5"/>
  <c r="I699" i="5"/>
  <c r="B699" i="5"/>
  <c r="I698" i="5"/>
  <c r="B698" i="5"/>
  <c r="I697" i="5"/>
  <c r="B697" i="5"/>
  <c r="I696" i="5"/>
  <c r="B696" i="5"/>
  <c r="N695" i="5"/>
  <c r="I695" i="5"/>
  <c r="B695" i="5"/>
  <c r="I694" i="5"/>
  <c r="B694" i="5"/>
  <c r="I693" i="5"/>
  <c r="B693" i="5"/>
  <c r="I692" i="5"/>
  <c r="B692" i="5"/>
  <c r="I691" i="5"/>
  <c r="B691" i="5"/>
  <c r="I690" i="5"/>
  <c r="B690" i="5"/>
  <c r="I689" i="5"/>
  <c r="B689" i="5"/>
  <c r="I688" i="5"/>
  <c r="B688" i="5"/>
  <c r="I687" i="5"/>
  <c r="B687" i="5"/>
  <c r="I686" i="5"/>
  <c r="B686" i="5"/>
  <c r="I685" i="5"/>
  <c r="B685" i="5"/>
  <c r="I684" i="5"/>
  <c r="B684" i="5"/>
  <c r="I683" i="5"/>
  <c r="B683" i="5"/>
  <c r="I682" i="5"/>
  <c r="B682" i="5"/>
  <c r="I681" i="5"/>
  <c r="B681" i="5"/>
  <c r="I680" i="5"/>
  <c r="B680" i="5"/>
  <c r="I679" i="5"/>
  <c r="B679" i="5"/>
  <c r="I678" i="5"/>
  <c r="B678" i="5"/>
  <c r="I677" i="5"/>
  <c r="B677" i="5"/>
  <c r="I676" i="5"/>
  <c r="B676" i="5"/>
  <c r="I675" i="5"/>
  <c r="B675" i="5"/>
  <c r="I674" i="5"/>
  <c r="B674" i="5"/>
  <c r="I673" i="5"/>
  <c r="B673" i="5"/>
  <c r="N672" i="5"/>
  <c r="I672" i="5"/>
  <c r="B672" i="5"/>
  <c r="I671" i="5"/>
  <c r="B671" i="5"/>
  <c r="I670" i="5"/>
  <c r="B670" i="5"/>
  <c r="I669" i="5"/>
  <c r="B669" i="5"/>
  <c r="I668" i="5"/>
  <c r="B668" i="5"/>
  <c r="I667" i="5"/>
  <c r="B667" i="5"/>
  <c r="I666" i="5"/>
  <c r="B666" i="5"/>
  <c r="I665" i="5"/>
  <c r="B665" i="5"/>
  <c r="I664" i="5"/>
  <c r="B664" i="5"/>
  <c r="I663" i="5"/>
  <c r="B663" i="5"/>
  <c r="I662" i="5"/>
  <c r="B662" i="5"/>
  <c r="I661" i="5"/>
  <c r="B661" i="5"/>
  <c r="I660" i="5"/>
  <c r="B660" i="5"/>
  <c r="I659" i="5"/>
  <c r="B659" i="5"/>
  <c r="I658" i="5"/>
  <c r="B658" i="5"/>
  <c r="I657" i="5"/>
  <c r="B657" i="5"/>
  <c r="I656" i="5"/>
  <c r="B656" i="5"/>
  <c r="I655" i="5"/>
  <c r="B655" i="5"/>
  <c r="I654" i="5"/>
  <c r="B654" i="5"/>
  <c r="I653" i="5"/>
  <c r="B653" i="5"/>
  <c r="I652" i="5"/>
  <c r="B652" i="5"/>
  <c r="I651" i="5"/>
  <c r="B651" i="5"/>
  <c r="I650" i="5"/>
  <c r="B650" i="5"/>
  <c r="I649" i="5"/>
  <c r="B649" i="5"/>
  <c r="I648" i="5"/>
  <c r="B648" i="5"/>
  <c r="I647" i="5"/>
  <c r="B647" i="5"/>
  <c r="I646" i="5"/>
  <c r="B646" i="5"/>
  <c r="I645" i="5"/>
  <c r="B645" i="5"/>
  <c r="I644" i="5"/>
  <c r="B644" i="5"/>
  <c r="I643" i="5"/>
  <c r="B643" i="5"/>
  <c r="I642" i="5"/>
  <c r="B642" i="5"/>
  <c r="I641" i="5"/>
  <c r="B641" i="5"/>
  <c r="I640" i="5"/>
  <c r="B640" i="5"/>
  <c r="I639" i="5"/>
  <c r="B639" i="5"/>
  <c r="I638" i="5"/>
  <c r="B638" i="5"/>
  <c r="I637" i="5"/>
  <c r="B637" i="5"/>
  <c r="I636" i="5"/>
  <c r="B636" i="5"/>
  <c r="I635" i="5"/>
  <c r="B635" i="5"/>
  <c r="I634" i="5"/>
  <c r="B634" i="5"/>
  <c r="I633" i="5"/>
  <c r="B633" i="5"/>
  <c r="I632" i="5"/>
  <c r="B632" i="5"/>
  <c r="I631" i="5"/>
  <c r="B631" i="5"/>
  <c r="I630" i="5"/>
  <c r="B630" i="5"/>
  <c r="I629" i="5"/>
  <c r="B629" i="5"/>
  <c r="I628" i="5"/>
  <c r="B628" i="5"/>
  <c r="I627" i="5"/>
  <c r="B627" i="5"/>
  <c r="I626" i="5"/>
  <c r="B626" i="5"/>
  <c r="I625" i="5"/>
  <c r="B625" i="5"/>
  <c r="I624" i="5"/>
  <c r="B624" i="5"/>
  <c r="I623" i="5"/>
  <c r="B623" i="5"/>
  <c r="I622" i="5"/>
  <c r="B622" i="5"/>
  <c r="I621" i="5"/>
  <c r="B621" i="5"/>
  <c r="I620" i="5"/>
  <c r="B620" i="5"/>
  <c r="N619" i="5"/>
  <c r="I619" i="5"/>
  <c r="B619" i="5"/>
  <c r="I618" i="5"/>
  <c r="B618" i="5"/>
  <c r="I617" i="5"/>
  <c r="B617" i="5"/>
  <c r="I616" i="5"/>
  <c r="B616" i="5"/>
  <c r="I615" i="5"/>
  <c r="B615" i="5"/>
  <c r="I614" i="5"/>
  <c r="B614" i="5"/>
  <c r="I613" i="5"/>
  <c r="B613" i="5"/>
  <c r="I612" i="5"/>
  <c r="B612" i="5"/>
  <c r="I611" i="5"/>
  <c r="B611" i="5"/>
  <c r="I610" i="5"/>
  <c r="B610" i="5"/>
  <c r="I609" i="5"/>
  <c r="B609" i="5"/>
  <c r="I608" i="5"/>
  <c r="B608" i="5"/>
  <c r="I607" i="5"/>
  <c r="B607" i="5"/>
  <c r="I606" i="5"/>
  <c r="B606" i="5"/>
  <c r="I605" i="5"/>
  <c r="B605" i="5"/>
  <c r="I604" i="5"/>
  <c r="B604" i="5"/>
  <c r="I603" i="5"/>
  <c r="B603" i="5"/>
  <c r="I602" i="5"/>
  <c r="B602" i="5"/>
  <c r="I601" i="5"/>
  <c r="B601" i="5"/>
  <c r="I600" i="5"/>
  <c r="B600" i="5"/>
  <c r="I599" i="5"/>
  <c r="B599" i="5"/>
  <c r="I598" i="5"/>
  <c r="B598" i="5"/>
  <c r="I597" i="5"/>
  <c r="B597" i="5"/>
  <c r="I596" i="5"/>
  <c r="B596" i="5"/>
  <c r="I595" i="5"/>
  <c r="B595" i="5"/>
  <c r="I594" i="5"/>
  <c r="B594" i="5"/>
  <c r="I593" i="5"/>
  <c r="B593" i="5"/>
  <c r="I592" i="5"/>
  <c r="B592" i="5"/>
  <c r="I591" i="5"/>
  <c r="B591" i="5"/>
  <c r="I590" i="5"/>
  <c r="B590" i="5"/>
  <c r="I589" i="5"/>
  <c r="B589" i="5"/>
  <c r="I588" i="5"/>
  <c r="B588" i="5"/>
  <c r="I587" i="5"/>
  <c r="B587" i="5"/>
  <c r="I586" i="5"/>
  <c r="B586" i="5"/>
  <c r="I585" i="5"/>
  <c r="B585" i="5"/>
  <c r="N584" i="5"/>
  <c r="I584" i="5"/>
  <c r="B584" i="5"/>
  <c r="I583" i="5"/>
  <c r="B583" i="5"/>
  <c r="I582" i="5"/>
  <c r="B582" i="5"/>
  <c r="I581" i="5"/>
  <c r="B581" i="5"/>
  <c r="I580" i="5"/>
  <c r="B580" i="5"/>
  <c r="I579" i="5"/>
  <c r="B579" i="5"/>
  <c r="I578" i="5"/>
  <c r="B578" i="5"/>
  <c r="I577" i="5"/>
  <c r="B577" i="5"/>
  <c r="I576" i="5"/>
  <c r="B576" i="5"/>
  <c r="I575" i="5"/>
  <c r="B575" i="5"/>
  <c r="I574" i="5"/>
  <c r="B574" i="5"/>
  <c r="I573" i="5"/>
  <c r="B573" i="5"/>
  <c r="I572" i="5"/>
  <c r="B572" i="5"/>
  <c r="I571" i="5"/>
  <c r="B571" i="5"/>
  <c r="I570" i="5"/>
  <c r="B570" i="5"/>
  <c r="I569" i="5"/>
  <c r="B569" i="5"/>
  <c r="I568" i="5"/>
  <c r="B568" i="5"/>
  <c r="I567" i="5"/>
  <c r="B567" i="5"/>
  <c r="I566" i="5"/>
  <c r="B566" i="5"/>
  <c r="I565" i="5"/>
  <c r="B565" i="5"/>
  <c r="N564" i="5"/>
  <c r="I564" i="5"/>
  <c r="B564" i="5"/>
  <c r="I563" i="5"/>
  <c r="B563" i="5"/>
  <c r="I562" i="5"/>
  <c r="B562" i="5"/>
  <c r="I561" i="5"/>
  <c r="B561" i="5"/>
  <c r="I560" i="5"/>
  <c r="B560" i="5"/>
  <c r="I559" i="5"/>
  <c r="B559" i="5"/>
  <c r="I558" i="5"/>
  <c r="B558" i="5"/>
  <c r="I557" i="5"/>
  <c r="B557" i="5"/>
  <c r="I556" i="5"/>
  <c r="B556" i="5"/>
  <c r="I555" i="5"/>
  <c r="B555" i="5"/>
  <c r="I554" i="5"/>
  <c r="B554" i="5"/>
  <c r="I553" i="5"/>
  <c r="B553" i="5"/>
  <c r="I552" i="5"/>
  <c r="B552" i="5"/>
  <c r="I551" i="5"/>
  <c r="B551" i="5"/>
  <c r="I550" i="5"/>
  <c r="B550" i="5"/>
  <c r="I549" i="5"/>
  <c r="B549" i="5"/>
  <c r="I548" i="5"/>
  <c r="B548" i="5"/>
  <c r="I547" i="5"/>
  <c r="B547" i="5"/>
  <c r="I546" i="5"/>
  <c r="B546" i="5"/>
  <c r="I545" i="5"/>
  <c r="B545" i="5"/>
  <c r="I544" i="5"/>
  <c r="B544" i="5"/>
  <c r="I543" i="5"/>
  <c r="B543" i="5"/>
  <c r="I542" i="5"/>
  <c r="B542" i="5"/>
  <c r="I541" i="5"/>
  <c r="B541" i="5"/>
  <c r="I540" i="5"/>
  <c r="B540" i="5"/>
  <c r="I539" i="5"/>
  <c r="B539" i="5"/>
  <c r="I538" i="5"/>
  <c r="B538" i="5"/>
  <c r="I537" i="5"/>
  <c r="B537" i="5"/>
  <c r="I536" i="5"/>
  <c r="B536" i="5"/>
  <c r="I535" i="5"/>
  <c r="B535" i="5"/>
  <c r="I534" i="5"/>
  <c r="B534" i="5"/>
  <c r="N533" i="5"/>
  <c r="I533" i="5"/>
  <c r="B533" i="5"/>
  <c r="I532" i="5"/>
  <c r="B532" i="5"/>
  <c r="I531" i="5"/>
  <c r="B531" i="5"/>
  <c r="I530" i="5"/>
  <c r="B530" i="5"/>
  <c r="I529" i="5"/>
  <c r="B529" i="5"/>
  <c r="I528" i="5"/>
  <c r="B528" i="5"/>
  <c r="I527" i="5"/>
  <c r="B527" i="5"/>
  <c r="I526" i="5"/>
  <c r="B526" i="5"/>
  <c r="I525" i="5"/>
  <c r="B525" i="5"/>
  <c r="I524" i="5"/>
  <c r="B524" i="5"/>
  <c r="I523" i="5"/>
  <c r="B523" i="5"/>
  <c r="I522" i="5"/>
  <c r="B522" i="5"/>
  <c r="I521" i="5"/>
  <c r="B521" i="5"/>
  <c r="I520" i="5"/>
  <c r="B520" i="5"/>
  <c r="I519" i="5"/>
  <c r="B519" i="5"/>
  <c r="I518" i="5"/>
  <c r="B518" i="5"/>
  <c r="I517" i="5"/>
  <c r="B517" i="5"/>
  <c r="I516" i="5"/>
  <c r="B516" i="5"/>
  <c r="I515" i="5"/>
  <c r="B515" i="5"/>
  <c r="I514" i="5"/>
  <c r="B514" i="5"/>
  <c r="I513" i="5"/>
  <c r="B513" i="5"/>
  <c r="I512" i="5"/>
  <c r="B512" i="5"/>
  <c r="I511" i="5"/>
  <c r="B511" i="5"/>
  <c r="I510" i="5"/>
  <c r="B510" i="5"/>
  <c r="I509" i="5"/>
  <c r="B509" i="5"/>
  <c r="I508" i="5"/>
  <c r="B508" i="5"/>
  <c r="I507" i="5"/>
  <c r="B507" i="5"/>
  <c r="I506" i="5"/>
  <c r="B506" i="5"/>
  <c r="I505" i="5"/>
  <c r="B505" i="5"/>
  <c r="I504" i="5"/>
  <c r="B504" i="5"/>
  <c r="I503" i="5"/>
  <c r="B503" i="5"/>
  <c r="I502" i="5"/>
  <c r="B502" i="5"/>
  <c r="I501" i="5"/>
  <c r="B501" i="5"/>
  <c r="I500" i="5"/>
  <c r="B500" i="5"/>
  <c r="I499" i="5"/>
  <c r="B499" i="5"/>
  <c r="I498" i="5"/>
  <c r="B498" i="5"/>
  <c r="I497" i="5"/>
  <c r="B497" i="5"/>
  <c r="I496" i="5"/>
  <c r="B496" i="5"/>
  <c r="I495" i="5"/>
  <c r="B495" i="5"/>
  <c r="I494" i="5"/>
  <c r="B494" i="5"/>
  <c r="I493" i="5"/>
  <c r="B493" i="5"/>
  <c r="I492" i="5"/>
  <c r="B492" i="5"/>
  <c r="I491" i="5"/>
  <c r="B491" i="5"/>
  <c r="I490" i="5"/>
  <c r="B490" i="5"/>
  <c r="I489" i="5"/>
  <c r="B489" i="5"/>
  <c r="I488" i="5"/>
  <c r="B488" i="5"/>
  <c r="I487" i="5"/>
  <c r="B487" i="5"/>
  <c r="I486" i="5"/>
  <c r="B486" i="5"/>
  <c r="I485" i="5"/>
  <c r="B485" i="5"/>
  <c r="I484" i="5"/>
  <c r="B484" i="5"/>
  <c r="I483" i="5"/>
  <c r="B483" i="5"/>
  <c r="I482" i="5"/>
  <c r="B482" i="5"/>
  <c r="I481" i="5"/>
  <c r="B481" i="5"/>
  <c r="I480" i="5"/>
  <c r="B480" i="5"/>
  <c r="I479" i="5"/>
  <c r="B479" i="5"/>
  <c r="I478" i="5"/>
  <c r="B478" i="5"/>
  <c r="I477" i="5"/>
  <c r="B477" i="5"/>
  <c r="I476" i="5"/>
  <c r="B476" i="5"/>
  <c r="I475" i="5"/>
  <c r="B475" i="5"/>
  <c r="I474" i="5"/>
  <c r="B474" i="5"/>
  <c r="I473" i="5"/>
  <c r="B473" i="5"/>
  <c r="I472" i="5"/>
  <c r="B472" i="5"/>
  <c r="I471" i="5"/>
  <c r="B471" i="5"/>
  <c r="I470" i="5"/>
  <c r="B470" i="5"/>
  <c r="I469" i="5"/>
  <c r="B469" i="5"/>
  <c r="I468" i="5"/>
  <c r="B468" i="5"/>
  <c r="I467" i="5"/>
  <c r="B467" i="5"/>
  <c r="I466" i="5"/>
  <c r="B466" i="5"/>
  <c r="I465" i="5"/>
  <c r="B465" i="5"/>
  <c r="I464" i="5"/>
  <c r="B464" i="5"/>
  <c r="I463" i="5"/>
  <c r="B463" i="5"/>
  <c r="I462" i="5"/>
  <c r="B462" i="5"/>
  <c r="I461" i="5"/>
  <c r="B461" i="5"/>
  <c r="I460" i="5"/>
  <c r="B460" i="5"/>
  <c r="I459" i="5"/>
  <c r="B459" i="5"/>
  <c r="I458" i="5"/>
  <c r="B458" i="5"/>
  <c r="I457" i="5"/>
  <c r="B457" i="5"/>
  <c r="I456" i="5"/>
  <c r="B456" i="5"/>
  <c r="I455" i="5"/>
  <c r="B455" i="5"/>
  <c r="I454" i="5"/>
  <c r="B454" i="5"/>
  <c r="I453" i="5"/>
  <c r="B453" i="5"/>
  <c r="I452" i="5"/>
  <c r="B452" i="5"/>
  <c r="I451" i="5"/>
  <c r="B451" i="5"/>
  <c r="I450" i="5"/>
  <c r="B450" i="5"/>
  <c r="I449" i="5"/>
  <c r="B449" i="5"/>
  <c r="I448" i="5"/>
  <c r="B448" i="5"/>
  <c r="I447" i="5"/>
  <c r="B447" i="5"/>
  <c r="I446" i="5"/>
  <c r="B446" i="5"/>
  <c r="I445" i="5"/>
  <c r="B445" i="5"/>
  <c r="I444" i="5"/>
  <c r="B444" i="5"/>
  <c r="I443" i="5"/>
  <c r="B443" i="5"/>
  <c r="I442" i="5"/>
  <c r="B442" i="5"/>
  <c r="I441" i="5"/>
  <c r="B441" i="5"/>
  <c r="I440" i="5"/>
  <c r="B440" i="5"/>
  <c r="I439" i="5"/>
  <c r="B439" i="5"/>
  <c r="I438" i="5"/>
  <c r="B438" i="5"/>
  <c r="I437" i="5"/>
  <c r="B437" i="5"/>
  <c r="I436" i="5"/>
  <c r="B436" i="5"/>
  <c r="I435" i="5"/>
  <c r="B435" i="5"/>
  <c r="I434" i="5"/>
  <c r="B434" i="5"/>
  <c r="I433" i="5"/>
  <c r="B433" i="5"/>
  <c r="I432" i="5"/>
  <c r="B432" i="5"/>
  <c r="I431" i="5"/>
  <c r="B431" i="5"/>
  <c r="I430" i="5"/>
  <c r="B430" i="5"/>
  <c r="I429" i="5"/>
  <c r="B429" i="5"/>
  <c r="I428" i="5"/>
  <c r="B428" i="5"/>
  <c r="I427" i="5"/>
  <c r="B427" i="5"/>
  <c r="I426" i="5"/>
  <c r="B426" i="5"/>
  <c r="I425" i="5"/>
  <c r="B425" i="5"/>
  <c r="I424" i="5"/>
  <c r="B424" i="5"/>
  <c r="I423" i="5"/>
  <c r="B423" i="5"/>
  <c r="I422" i="5"/>
  <c r="B422" i="5"/>
  <c r="I421" i="5"/>
  <c r="B421" i="5"/>
  <c r="I420" i="5"/>
  <c r="B420" i="5"/>
  <c r="I419" i="5"/>
  <c r="B419" i="5"/>
  <c r="I418" i="5"/>
  <c r="B418" i="5"/>
  <c r="I417" i="5"/>
  <c r="B417" i="5"/>
  <c r="I416" i="5"/>
  <c r="B416" i="5"/>
  <c r="I415" i="5"/>
  <c r="B415" i="5"/>
  <c r="I414" i="5"/>
  <c r="B414" i="5"/>
  <c r="I413" i="5"/>
  <c r="B413" i="5"/>
  <c r="I412" i="5"/>
  <c r="B412" i="5"/>
  <c r="I411" i="5"/>
  <c r="B411" i="5"/>
  <c r="I410" i="5"/>
  <c r="B410" i="5"/>
  <c r="N409" i="5"/>
  <c r="I409" i="5"/>
  <c r="B409" i="5"/>
  <c r="I408" i="5"/>
  <c r="B408" i="5"/>
  <c r="I407" i="5"/>
  <c r="B407" i="5"/>
  <c r="I406" i="5"/>
  <c r="B406" i="5"/>
  <c r="I405" i="5"/>
  <c r="B405" i="5"/>
  <c r="I404" i="5"/>
  <c r="B404" i="5"/>
  <c r="I403" i="5"/>
  <c r="B403" i="5"/>
  <c r="I402" i="5"/>
  <c r="B402" i="5"/>
  <c r="I401" i="5"/>
  <c r="B401" i="5"/>
  <c r="I400" i="5"/>
  <c r="B400" i="5"/>
  <c r="I399" i="5"/>
  <c r="B399" i="5"/>
  <c r="I398" i="5"/>
  <c r="B398" i="5"/>
  <c r="I397" i="5"/>
  <c r="B397" i="5"/>
  <c r="I396" i="5"/>
  <c r="B396" i="5"/>
  <c r="I395" i="5"/>
  <c r="B395" i="5"/>
  <c r="I394" i="5"/>
  <c r="B394" i="5"/>
  <c r="I393" i="5"/>
  <c r="B393" i="5"/>
  <c r="I392" i="5"/>
  <c r="B392" i="5"/>
  <c r="I391" i="5"/>
  <c r="B391" i="5"/>
  <c r="I390" i="5"/>
  <c r="B390" i="5"/>
  <c r="I389" i="5"/>
  <c r="B389" i="5"/>
  <c r="I388" i="5"/>
  <c r="B388" i="5"/>
  <c r="I387" i="5"/>
  <c r="B387" i="5"/>
  <c r="I386" i="5"/>
  <c r="B386" i="5"/>
  <c r="I385" i="5"/>
  <c r="B385" i="5"/>
  <c r="I384" i="5"/>
  <c r="B384" i="5"/>
  <c r="I383" i="5"/>
  <c r="B383" i="5"/>
  <c r="I382" i="5"/>
  <c r="B382" i="5"/>
  <c r="I381" i="5"/>
  <c r="B381" i="5"/>
  <c r="I380" i="5"/>
  <c r="B380" i="5"/>
  <c r="I379" i="5"/>
  <c r="B379" i="5"/>
  <c r="I378" i="5"/>
  <c r="B378" i="5"/>
  <c r="I377" i="5"/>
  <c r="B377" i="5"/>
  <c r="I376" i="5"/>
  <c r="B376" i="5"/>
  <c r="I375" i="5"/>
  <c r="B375" i="5"/>
  <c r="I374" i="5"/>
  <c r="B374" i="5"/>
  <c r="I373" i="5"/>
  <c r="B373" i="5"/>
  <c r="I372" i="5"/>
  <c r="B372" i="5"/>
  <c r="I371" i="5"/>
  <c r="B371" i="5"/>
  <c r="I370" i="5"/>
  <c r="B370" i="5"/>
  <c r="I369" i="5"/>
  <c r="B369" i="5"/>
  <c r="I368" i="5"/>
  <c r="B368" i="5"/>
  <c r="I367" i="5"/>
  <c r="B367" i="5"/>
  <c r="I366" i="5"/>
  <c r="B366" i="5"/>
  <c r="I365" i="5"/>
  <c r="B365" i="5"/>
  <c r="I364" i="5"/>
  <c r="B364" i="5"/>
  <c r="I363" i="5"/>
  <c r="B363" i="5"/>
  <c r="I362" i="5"/>
  <c r="B362" i="5"/>
  <c r="I361" i="5"/>
  <c r="B361" i="5"/>
  <c r="I360" i="5"/>
  <c r="B360" i="5"/>
  <c r="N359" i="5"/>
  <c r="I359" i="5"/>
  <c r="B359" i="5"/>
  <c r="I358" i="5"/>
  <c r="B358" i="5"/>
  <c r="I357" i="5"/>
  <c r="B357" i="5"/>
  <c r="I356" i="5"/>
  <c r="B356" i="5"/>
  <c r="I355" i="5"/>
  <c r="B355" i="5"/>
  <c r="I354" i="5"/>
  <c r="B354" i="5"/>
  <c r="N353" i="5"/>
  <c r="I353" i="5"/>
  <c r="B353" i="5"/>
  <c r="I352" i="5"/>
  <c r="B352" i="5"/>
  <c r="I351" i="5"/>
  <c r="B351" i="5"/>
  <c r="I350" i="5"/>
  <c r="B350" i="5"/>
  <c r="I349" i="5"/>
  <c r="B349" i="5"/>
  <c r="I348" i="5"/>
  <c r="B348" i="5"/>
  <c r="I347" i="5"/>
  <c r="B347" i="5"/>
  <c r="I346" i="5"/>
  <c r="B346" i="5"/>
  <c r="I345" i="5"/>
  <c r="B345" i="5"/>
  <c r="I344" i="5"/>
  <c r="B344" i="5"/>
  <c r="I343" i="5"/>
  <c r="B343" i="5"/>
  <c r="I342" i="5"/>
  <c r="B342" i="5"/>
  <c r="I341" i="5"/>
  <c r="B341" i="5"/>
  <c r="I340" i="5"/>
  <c r="B340" i="5"/>
  <c r="I339" i="5"/>
  <c r="B339" i="5"/>
  <c r="I338" i="5"/>
  <c r="B338" i="5"/>
  <c r="I337" i="5"/>
  <c r="B337" i="5"/>
  <c r="I336" i="5"/>
  <c r="B336" i="5"/>
  <c r="I335" i="5"/>
  <c r="B335" i="5"/>
  <c r="I334" i="5"/>
  <c r="B334" i="5"/>
  <c r="I333" i="5"/>
  <c r="B333" i="5"/>
  <c r="I332" i="5"/>
  <c r="B332" i="5"/>
  <c r="I331" i="5"/>
  <c r="B331" i="5"/>
  <c r="I330" i="5"/>
  <c r="B330" i="5"/>
  <c r="I329" i="5"/>
  <c r="B329" i="5"/>
  <c r="I328" i="5"/>
  <c r="B328" i="5"/>
  <c r="I327" i="5"/>
  <c r="B327" i="5"/>
  <c r="I326" i="5"/>
  <c r="B326" i="5"/>
  <c r="I325" i="5"/>
  <c r="B325" i="5"/>
  <c r="I324" i="5"/>
  <c r="B324" i="5"/>
  <c r="I323" i="5"/>
  <c r="B323" i="5"/>
  <c r="I322" i="5"/>
  <c r="B322" i="5"/>
  <c r="I321" i="5"/>
  <c r="B321" i="5"/>
  <c r="I320" i="5"/>
  <c r="B320" i="5"/>
  <c r="I319" i="5"/>
  <c r="B319" i="5"/>
  <c r="I318" i="5"/>
  <c r="B318" i="5"/>
  <c r="I317" i="5"/>
  <c r="B317" i="5"/>
  <c r="I316" i="5"/>
  <c r="B316" i="5"/>
  <c r="I315" i="5"/>
  <c r="B315" i="5"/>
  <c r="I314" i="5"/>
  <c r="B314" i="5"/>
  <c r="I313" i="5"/>
  <c r="B313" i="5"/>
  <c r="I312" i="5"/>
  <c r="B312" i="5"/>
  <c r="I311" i="5"/>
  <c r="B311" i="5"/>
  <c r="I310" i="5"/>
  <c r="B310" i="5"/>
  <c r="I309" i="5"/>
  <c r="B309" i="5"/>
  <c r="I308" i="5"/>
  <c r="B308" i="5"/>
  <c r="I307" i="5"/>
  <c r="B307" i="5"/>
  <c r="I306" i="5"/>
  <c r="B306" i="5"/>
  <c r="I305" i="5"/>
  <c r="B305" i="5"/>
  <c r="I304" i="5"/>
  <c r="B304" i="5"/>
  <c r="I303" i="5"/>
  <c r="B303" i="5"/>
  <c r="I302" i="5"/>
  <c r="B302" i="5"/>
  <c r="I301" i="5"/>
  <c r="B301" i="5"/>
  <c r="I300" i="5"/>
  <c r="B300" i="5"/>
  <c r="I299" i="5"/>
  <c r="B299" i="5"/>
  <c r="I298" i="5"/>
  <c r="B298" i="5"/>
  <c r="I297" i="5"/>
  <c r="B297" i="5"/>
  <c r="I296" i="5"/>
  <c r="B296" i="5"/>
  <c r="I295" i="5"/>
  <c r="B295" i="5"/>
  <c r="I294" i="5"/>
  <c r="B294" i="5"/>
  <c r="I293" i="5"/>
  <c r="B293" i="5"/>
  <c r="I292" i="5"/>
  <c r="B292" i="5"/>
  <c r="I291" i="5"/>
  <c r="B291" i="5"/>
  <c r="I290" i="5"/>
  <c r="B290" i="5"/>
  <c r="I289" i="5"/>
  <c r="B289" i="5"/>
  <c r="I288" i="5"/>
  <c r="B288" i="5"/>
  <c r="I287" i="5"/>
  <c r="B287" i="5"/>
  <c r="I286" i="5"/>
  <c r="B286" i="5"/>
  <c r="I285" i="5"/>
  <c r="B285" i="5"/>
  <c r="I284" i="5"/>
  <c r="B284" i="5"/>
  <c r="I283" i="5"/>
  <c r="B283" i="5"/>
  <c r="I282" i="5"/>
  <c r="B282" i="5"/>
  <c r="I281" i="5"/>
  <c r="B281" i="5"/>
  <c r="I280" i="5"/>
  <c r="B280" i="5"/>
  <c r="I279" i="5"/>
  <c r="B279" i="5"/>
  <c r="I278" i="5"/>
  <c r="B278" i="5"/>
  <c r="I277" i="5"/>
  <c r="B277" i="5"/>
  <c r="I276" i="5"/>
  <c r="B276" i="5"/>
  <c r="I275" i="5"/>
  <c r="B275" i="5"/>
  <c r="I274" i="5"/>
  <c r="B274" i="5"/>
  <c r="I273" i="5"/>
  <c r="B273" i="5"/>
  <c r="I272" i="5"/>
  <c r="B272" i="5"/>
  <c r="I271" i="5"/>
  <c r="B271" i="5"/>
  <c r="I270" i="5"/>
  <c r="B270" i="5"/>
  <c r="I269" i="5"/>
  <c r="B269" i="5"/>
  <c r="I268" i="5"/>
  <c r="B268" i="5"/>
  <c r="I267" i="5"/>
  <c r="B267" i="5"/>
  <c r="I266" i="5"/>
  <c r="B266" i="5"/>
  <c r="I265" i="5"/>
  <c r="B265" i="5"/>
  <c r="I264" i="5"/>
  <c r="B264" i="5"/>
  <c r="I263" i="5"/>
  <c r="B263" i="5"/>
  <c r="I262" i="5"/>
  <c r="B262" i="5"/>
  <c r="I261" i="5"/>
  <c r="B261" i="5"/>
  <c r="I260" i="5"/>
  <c r="B260" i="5"/>
  <c r="I259" i="5"/>
  <c r="B259" i="5"/>
  <c r="I258" i="5"/>
  <c r="B258" i="5"/>
  <c r="I257" i="5"/>
  <c r="B257" i="5"/>
  <c r="I256" i="5"/>
  <c r="B256" i="5"/>
  <c r="N255" i="5"/>
  <c r="I255" i="5"/>
  <c r="B255" i="5"/>
  <c r="I254" i="5"/>
  <c r="B254" i="5"/>
  <c r="I253" i="5"/>
  <c r="B253" i="5"/>
  <c r="I252" i="5"/>
  <c r="B252" i="5"/>
  <c r="I251" i="5"/>
  <c r="B251" i="5"/>
  <c r="I250" i="5"/>
  <c r="B250" i="5"/>
  <c r="I249" i="5"/>
  <c r="B249" i="5"/>
  <c r="I248" i="5"/>
  <c r="B248" i="5"/>
  <c r="I247" i="5"/>
  <c r="B247" i="5"/>
  <c r="I246" i="5"/>
  <c r="B246" i="5"/>
  <c r="I245" i="5"/>
  <c r="B245" i="5"/>
  <c r="I244" i="5"/>
  <c r="B244" i="5"/>
  <c r="I243" i="5"/>
  <c r="B243" i="5"/>
  <c r="I242" i="5"/>
  <c r="B242" i="5"/>
  <c r="I241" i="5"/>
  <c r="B241" i="5"/>
  <c r="I240" i="5"/>
  <c r="B240" i="5"/>
  <c r="I239" i="5"/>
  <c r="B239" i="5"/>
  <c r="N238" i="5"/>
  <c r="I238" i="5"/>
  <c r="B238" i="5"/>
  <c r="I237" i="5"/>
  <c r="B237" i="5"/>
  <c r="I236" i="5"/>
  <c r="B236" i="5"/>
  <c r="I235" i="5"/>
  <c r="B235" i="5"/>
  <c r="I234" i="5"/>
  <c r="B234" i="5"/>
  <c r="N233" i="5"/>
  <c r="I233" i="5"/>
  <c r="B233" i="5"/>
  <c r="I232" i="5"/>
  <c r="B232" i="5"/>
  <c r="I231" i="5"/>
  <c r="B231" i="5"/>
  <c r="I230" i="5"/>
  <c r="B230" i="5"/>
  <c r="I229" i="5"/>
  <c r="B229" i="5"/>
  <c r="I228" i="5"/>
  <c r="B228" i="5"/>
  <c r="I227" i="5"/>
  <c r="B227" i="5"/>
  <c r="I226" i="5"/>
  <c r="B226" i="5"/>
  <c r="I225" i="5"/>
  <c r="I224" i="5"/>
  <c r="B224" i="5"/>
  <c r="I223" i="5"/>
  <c r="B223" i="5"/>
  <c r="I222" i="5"/>
  <c r="B222" i="5"/>
  <c r="I221" i="5"/>
  <c r="B221" i="5"/>
  <c r="I220" i="5"/>
  <c r="B220" i="5"/>
  <c r="I219" i="5"/>
  <c r="B219" i="5"/>
  <c r="I218" i="5"/>
  <c r="B218" i="5"/>
  <c r="I217" i="5"/>
  <c r="B217" i="5"/>
  <c r="I216" i="5"/>
  <c r="B216" i="5"/>
  <c r="I215" i="5"/>
  <c r="B215" i="5"/>
  <c r="I214" i="5"/>
  <c r="B214" i="5"/>
  <c r="I213" i="5"/>
  <c r="B213" i="5"/>
  <c r="I212" i="5"/>
  <c r="B212" i="5"/>
  <c r="I211" i="5"/>
  <c r="B211" i="5"/>
  <c r="I210" i="5"/>
  <c r="B210" i="5"/>
  <c r="I209" i="5"/>
  <c r="B209" i="5"/>
  <c r="I208" i="5"/>
  <c r="B208" i="5"/>
  <c r="I207" i="5"/>
  <c r="B207" i="5"/>
  <c r="I206" i="5"/>
  <c r="B206" i="5"/>
  <c r="I205" i="5"/>
  <c r="B205" i="5"/>
  <c r="I204" i="5"/>
  <c r="B204" i="5"/>
  <c r="I203" i="5"/>
  <c r="B203" i="5"/>
  <c r="I202" i="5"/>
  <c r="B202" i="5"/>
  <c r="I201" i="5"/>
  <c r="B201" i="5"/>
  <c r="I200" i="5"/>
  <c r="B200" i="5"/>
  <c r="I199" i="5"/>
  <c r="B199" i="5"/>
  <c r="I198" i="5"/>
  <c r="B198" i="5"/>
  <c r="I197" i="5"/>
  <c r="B197" i="5"/>
  <c r="I196" i="5"/>
  <c r="B196" i="5"/>
  <c r="I195" i="5"/>
  <c r="B195" i="5"/>
  <c r="I194" i="5"/>
  <c r="B194" i="5"/>
  <c r="I193" i="5"/>
  <c r="B193" i="5"/>
  <c r="I192" i="5"/>
  <c r="B192" i="5"/>
  <c r="I191" i="5"/>
  <c r="B191" i="5"/>
  <c r="I190" i="5"/>
  <c r="B190" i="5"/>
  <c r="I189" i="5"/>
  <c r="B189" i="5"/>
  <c r="I188" i="5"/>
  <c r="B188" i="5"/>
  <c r="I187" i="5"/>
  <c r="B187" i="5"/>
  <c r="N186" i="5"/>
  <c r="I186" i="5"/>
  <c r="B186" i="5"/>
  <c r="I185" i="5"/>
  <c r="B185" i="5"/>
  <c r="I184" i="5"/>
  <c r="B184" i="5"/>
  <c r="I183" i="5"/>
  <c r="B183" i="5"/>
  <c r="I182" i="5"/>
  <c r="B182" i="5"/>
  <c r="I181" i="5"/>
  <c r="B181" i="5"/>
  <c r="I180" i="5"/>
  <c r="B180" i="5"/>
  <c r="I179" i="5"/>
  <c r="B179" i="5"/>
  <c r="I178" i="5"/>
  <c r="B178" i="5"/>
  <c r="I177" i="5"/>
  <c r="B177" i="5"/>
  <c r="I176" i="5"/>
  <c r="B176" i="5"/>
  <c r="I175" i="5"/>
  <c r="B175" i="5"/>
  <c r="I174" i="5"/>
  <c r="B174" i="5"/>
  <c r="I173" i="5"/>
  <c r="B173" i="5"/>
  <c r="I172" i="5"/>
  <c r="B172" i="5"/>
  <c r="I171" i="5"/>
  <c r="B171" i="5"/>
  <c r="I170" i="5"/>
  <c r="B170" i="5"/>
  <c r="I169" i="5"/>
  <c r="B169" i="5"/>
  <c r="I168" i="5"/>
  <c r="B168" i="5"/>
  <c r="I167" i="5"/>
  <c r="B167" i="5"/>
  <c r="I166" i="5"/>
  <c r="B166" i="5"/>
  <c r="I165" i="5"/>
  <c r="B165" i="5"/>
  <c r="I164" i="5"/>
  <c r="B164" i="5"/>
  <c r="I163" i="5"/>
  <c r="B163" i="5"/>
  <c r="I162" i="5"/>
  <c r="B162" i="5"/>
  <c r="I161" i="5"/>
  <c r="B161" i="5"/>
  <c r="I160" i="5"/>
  <c r="B160" i="5"/>
  <c r="I159" i="5"/>
  <c r="B159" i="5"/>
  <c r="I158" i="5"/>
  <c r="B158" i="5"/>
  <c r="I157" i="5"/>
  <c r="B157" i="5"/>
  <c r="I156" i="5"/>
  <c r="B156" i="5"/>
  <c r="I155" i="5"/>
  <c r="B155" i="5"/>
  <c r="I154" i="5"/>
  <c r="B154" i="5"/>
  <c r="I153" i="5"/>
  <c r="B153" i="5"/>
  <c r="I152" i="5"/>
  <c r="B152" i="5"/>
  <c r="I151" i="5"/>
  <c r="B151" i="5"/>
  <c r="I150" i="5"/>
  <c r="B150" i="5"/>
  <c r="I149" i="5"/>
  <c r="B149" i="5"/>
  <c r="N148" i="5"/>
  <c r="I148" i="5"/>
  <c r="B148" i="5"/>
  <c r="I147" i="5"/>
  <c r="B147" i="5"/>
  <c r="I146" i="5"/>
  <c r="B146" i="5"/>
  <c r="I145" i="5"/>
  <c r="B145" i="5"/>
  <c r="I144" i="5"/>
  <c r="B144" i="5"/>
  <c r="I143" i="5"/>
  <c r="B143" i="5"/>
  <c r="I142" i="5"/>
  <c r="B142" i="5"/>
  <c r="I141" i="5"/>
  <c r="B141" i="5"/>
  <c r="I140" i="5"/>
  <c r="B140" i="5"/>
  <c r="I139" i="5"/>
  <c r="B139" i="5"/>
  <c r="I138" i="5"/>
  <c r="B138" i="5"/>
  <c r="I137" i="5"/>
  <c r="B137" i="5"/>
  <c r="I136" i="5"/>
  <c r="B136" i="5"/>
  <c r="I135" i="5"/>
  <c r="B135" i="5"/>
  <c r="I134" i="5"/>
  <c r="B134" i="5"/>
  <c r="I133" i="5"/>
  <c r="B133" i="5"/>
  <c r="I132" i="5"/>
  <c r="B132" i="5"/>
  <c r="I131" i="5"/>
  <c r="B131" i="5"/>
  <c r="I130" i="5"/>
  <c r="B130" i="5"/>
  <c r="I129" i="5"/>
  <c r="B129" i="5"/>
  <c r="I128" i="5"/>
  <c r="B128" i="5"/>
  <c r="I127" i="5"/>
  <c r="B127" i="5"/>
  <c r="I126" i="5"/>
  <c r="B126" i="5"/>
  <c r="I125" i="5"/>
  <c r="B125" i="5"/>
  <c r="I124" i="5"/>
  <c r="B124" i="5"/>
  <c r="I123" i="5"/>
  <c r="B123" i="5"/>
  <c r="I122" i="5"/>
  <c r="B122" i="5"/>
  <c r="I121" i="5"/>
  <c r="B121" i="5"/>
  <c r="I120" i="5"/>
  <c r="B120" i="5"/>
  <c r="I119" i="5"/>
  <c r="B119" i="5"/>
  <c r="I118" i="5"/>
  <c r="B118" i="5"/>
  <c r="I117" i="5"/>
  <c r="B117" i="5"/>
  <c r="I116" i="5"/>
  <c r="B116" i="5"/>
  <c r="I115" i="5"/>
  <c r="B115" i="5"/>
  <c r="I114" i="5"/>
  <c r="B114" i="5"/>
  <c r="I113" i="5"/>
  <c r="B113" i="5"/>
  <c r="I112" i="5"/>
  <c r="B112" i="5"/>
  <c r="I111" i="5"/>
  <c r="B111" i="5"/>
  <c r="I110" i="5"/>
  <c r="B110" i="5"/>
  <c r="I109" i="5"/>
  <c r="B109" i="5"/>
  <c r="N108" i="5"/>
  <c r="I108" i="5"/>
  <c r="B108" i="5"/>
  <c r="I107" i="5"/>
  <c r="B107" i="5"/>
  <c r="I106" i="5"/>
  <c r="B106" i="5"/>
  <c r="I105" i="5"/>
  <c r="B105" i="5"/>
  <c r="I104" i="5"/>
  <c r="B104" i="5"/>
  <c r="I103" i="5"/>
  <c r="B103" i="5"/>
  <c r="N102" i="5"/>
  <c r="I102" i="5"/>
  <c r="B102" i="5"/>
  <c r="I101" i="5"/>
  <c r="B101" i="5"/>
  <c r="I100" i="5"/>
  <c r="B100" i="5"/>
  <c r="I99" i="5"/>
  <c r="B99" i="5"/>
  <c r="I98" i="5"/>
  <c r="B98" i="5"/>
  <c r="N97" i="5"/>
  <c r="I97" i="5"/>
  <c r="B97" i="5"/>
  <c r="I96" i="5"/>
  <c r="B96" i="5"/>
  <c r="I95" i="5"/>
  <c r="B95" i="5"/>
  <c r="I94" i="5"/>
  <c r="B94" i="5"/>
  <c r="I93" i="5"/>
  <c r="B93" i="5"/>
  <c r="I92" i="5"/>
  <c r="B92" i="5"/>
  <c r="I91" i="5"/>
  <c r="B91" i="5"/>
  <c r="I90" i="5"/>
  <c r="B90" i="5"/>
  <c r="I89" i="5"/>
  <c r="B89" i="5"/>
  <c r="I88" i="5"/>
  <c r="B88" i="5"/>
  <c r="I87" i="5"/>
  <c r="B87" i="5"/>
  <c r="I86" i="5"/>
  <c r="B86" i="5"/>
  <c r="I85" i="5"/>
  <c r="B85" i="5"/>
  <c r="I84" i="5"/>
  <c r="B84" i="5"/>
  <c r="I83" i="5"/>
  <c r="B83" i="5"/>
  <c r="I82" i="5"/>
  <c r="B82" i="5"/>
  <c r="I81" i="5"/>
  <c r="B81" i="5"/>
  <c r="I80" i="5"/>
  <c r="B80" i="5"/>
  <c r="I79" i="5"/>
  <c r="B79" i="5"/>
  <c r="I78" i="5"/>
  <c r="B78" i="5"/>
  <c r="I77" i="5"/>
  <c r="B77" i="5"/>
  <c r="I76" i="5"/>
  <c r="B76" i="5"/>
  <c r="I75" i="5"/>
  <c r="B75" i="5"/>
  <c r="I74" i="5"/>
  <c r="B74" i="5"/>
  <c r="I73" i="5"/>
  <c r="B73" i="5"/>
  <c r="I72" i="5"/>
  <c r="B72" i="5"/>
  <c r="I71" i="5"/>
  <c r="B71" i="5"/>
  <c r="I70" i="5"/>
  <c r="B70" i="5"/>
  <c r="I69" i="5"/>
  <c r="B69" i="5"/>
  <c r="I68" i="5"/>
  <c r="B68" i="5"/>
  <c r="I67" i="5"/>
  <c r="B67" i="5"/>
  <c r="I66" i="5"/>
  <c r="B66" i="5"/>
  <c r="I65" i="5"/>
  <c r="B65" i="5"/>
  <c r="I64" i="5"/>
  <c r="B64" i="5"/>
  <c r="I63" i="5"/>
  <c r="B63" i="5"/>
  <c r="I62" i="5"/>
  <c r="B62" i="5"/>
  <c r="I61" i="5"/>
  <c r="B61" i="5"/>
  <c r="I60" i="5"/>
  <c r="B60" i="5"/>
  <c r="I59" i="5"/>
  <c r="B59" i="5"/>
  <c r="I58" i="5"/>
  <c r="B58" i="5"/>
  <c r="I57" i="5"/>
  <c r="B57" i="5"/>
  <c r="I56" i="5"/>
  <c r="B56" i="5"/>
  <c r="I55" i="5"/>
  <c r="B55" i="5"/>
  <c r="I54" i="5"/>
  <c r="B54" i="5"/>
  <c r="I53" i="5"/>
  <c r="B53" i="5"/>
  <c r="I52" i="5"/>
  <c r="B52" i="5"/>
  <c r="I51" i="5"/>
  <c r="B51" i="5"/>
  <c r="I50" i="5"/>
  <c r="B50" i="5"/>
  <c r="I49" i="5"/>
  <c r="B49" i="5"/>
  <c r="I48" i="5"/>
  <c r="B48" i="5"/>
  <c r="I47" i="5"/>
  <c r="B47" i="5"/>
  <c r="I46" i="5"/>
  <c r="B46" i="5"/>
  <c r="I45" i="5"/>
  <c r="B45" i="5"/>
  <c r="I44" i="5"/>
  <c r="B44" i="5"/>
  <c r="I43" i="5"/>
  <c r="B43" i="5"/>
  <c r="I42" i="5"/>
  <c r="B42" i="5"/>
  <c r="I41" i="5"/>
  <c r="B41" i="5"/>
  <c r="I40" i="5"/>
  <c r="B40" i="5"/>
  <c r="I39" i="5"/>
  <c r="B39" i="5"/>
  <c r="I38" i="5"/>
  <c r="B38" i="5"/>
  <c r="I37" i="5"/>
  <c r="B37" i="5"/>
  <c r="I36" i="5"/>
  <c r="B36" i="5"/>
  <c r="I35" i="5"/>
  <c r="B35" i="5"/>
  <c r="I34" i="5"/>
  <c r="B34" i="5"/>
  <c r="I33" i="5"/>
  <c r="B33" i="5"/>
  <c r="I32" i="5"/>
  <c r="B32" i="5"/>
  <c r="I31" i="5"/>
  <c r="B31" i="5"/>
  <c r="I30" i="5"/>
  <c r="B30" i="5"/>
  <c r="I29" i="5"/>
  <c r="B29" i="5"/>
  <c r="I28" i="5"/>
  <c r="B28" i="5"/>
  <c r="I27" i="5"/>
  <c r="B27" i="5"/>
  <c r="I26" i="5"/>
  <c r="B26" i="5"/>
  <c r="I25" i="5"/>
  <c r="B25" i="5"/>
  <c r="N24" i="5"/>
  <c r="I24" i="5"/>
  <c r="B24" i="5"/>
  <c r="I23" i="5"/>
  <c r="B23" i="5"/>
  <c r="I22" i="5"/>
  <c r="B22" i="5"/>
  <c r="T21" i="5"/>
  <c r="R17" i="1" s="1"/>
  <c r="S21" i="5"/>
  <c r="I21" i="5"/>
  <c r="B21" i="5"/>
  <c r="T20" i="5"/>
  <c r="S20" i="5"/>
  <c r="I20" i="5"/>
  <c r="B20" i="5"/>
  <c r="T19" i="5"/>
  <c r="S19" i="5"/>
  <c r="I19" i="5"/>
  <c r="B19" i="5"/>
  <c r="T18" i="5"/>
  <c r="S18" i="5"/>
  <c r="I18" i="5"/>
  <c r="B18" i="5"/>
  <c r="T17" i="5"/>
  <c r="S17" i="5"/>
  <c r="I17" i="5"/>
  <c r="B17" i="5"/>
  <c r="T16" i="5"/>
  <c r="S16" i="5"/>
  <c r="I16" i="5"/>
  <c r="B16" i="5"/>
  <c r="T15" i="5"/>
  <c r="S15" i="5"/>
  <c r="I15" i="5"/>
  <c r="B15" i="5"/>
  <c r="T14" i="5"/>
  <c r="S14" i="5"/>
  <c r="I14" i="5"/>
  <c r="B14" i="5"/>
  <c r="T13" i="5"/>
  <c r="S13" i="5"/>
  <c r="I13" i="5"/>
  <c r="B13" i="5"/>
  <c r="T12" i="5"/>
  <c r="S12" i="5"/>
  <c r="I12" i="5"/>
  <c r="B12" i="5"/>
  <c r="T11" i="5"/>
  <c r="S11" i="5"/>
  <c r="I11" i="5"/>
  <c r="B11" i="5"/>
  <c r="T10" i="5"/>
  <c r="S10" i="5"/>
  <c r="I10" i="5"/>
  <c r="B10" i="5"/>
  <c r="T9" i="5"/>
  <c r="S9" i="5"/>
  <c r="I9" i="5"/>
  <c r="B9" i="5"/>
  <c r="T8" i="5"/>
  <c r="S8" i="5"/>
  <c r="I8" i="5"/>
  <c r="B8" i="5"/>
  <c r="T7" i="5"/>
  <c r="S7" i="5"/>
  <c r="I7" i="5"/>
  <c r="B7" i="5"/>
  <c r="T6" i="5"/>
  <c r="S6" i="5"/>
  <c r="I6" i="5"/>
  <c r="B6" i="5"/>
  <c r="N5" i="5"/>
  <c r="I5" i="5"/>
  <c r="B5" i="5"/>
  <c r="P1" i="5"/>
  <c r="O1" i="5"/>
  <c r="A1042" i="4"/>
  <c r="A1041" i="4"/>
  <c r="H1040" i="4"/>
  <c r="G1040" i="4"/>
  <c r="A1040" i="4"/>
  <c r="H1039" i="4"/>
  <c r="G1039" i="4"/>
  <c r="A1039" i="4"/>
  <c r="A1038" i="4"/>
  <c r="A1037" i="4"/>
  <c r="A1036" i="4"/>
  <c r="H1035" i="4"/>
  <c r="G1035" i="4"/>
  <c r="A1035" i="4"/>
  <c r="H1034" i="4"/>
  <c r="G1034" i="4"/>
  <c r="A1034" i="4"/>
  <c r="H1033" i="4"/>
  <c r="A1033" i="4"/>
  <c r="H1032" i="4"/>
  <c r="G1032" i="4"/>
  <c r="A1032" i="4"/>
  <c r="H1031" i="4"/>
  <c r="G1031" i="4"/>
  <c r="A1031" i="4"/>
  <c r="H1030" i="4"/>
  <c r="G1030" i="4"/>
  <c r="L18" i="4" s="1"/>
  <c r="A1030" i="4"/>
  <c r="A1029" i="4"/>
  <c r="A1028" i="4"/>
  <c r="A1027" i="4"/>
  <c r="A1026" i="4"/>
  <c r="H1025" i="4"/>
  <c r="G1025" i="4"/>
  <c r="A1025" i="4"/>
  <c r="A1024" i="4"/>
  <c r="A1023" i="4"/>
  <c r="A1022" i="4"/>
  <c r="A1021" i="4"/>
  <c r="A1020" i="4"/>
  <c r="A1019" i="4"/>
  <c r="A1018" i="4"/>
  <c r="A1017" i="4"/>
  <c r="A1016" i="4"/>
  <c r="H1015" i="4"/>
  <c r="M17" i="4" s="1"/>
  <c r="A1015" i="4"/>
  <c r="A1014" i="4"/>
  <c r="H1013" i="4"/>
  <c r="A1013" i="4"/>
  <c r="A1012" i="4"/>
  <c r="A1011" i="4"/>
  <c r="A1010" i="4"/>
  <c r="A1009" i="4"/>
  <c r="A1008" i="4"/>
  <c r="A1007" i="4"/>
  <c r="A1006" i="4"/>
  <c r="A1005" i="4"/>
  <c r="A1004" i="4"/>
  <c r="A1003" i="4"/>
  <c r="A1002" i="4"/>
  <c r="A1001" i="4"/>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I967" i="4"/>
  <c r="A967" i="4"/>
  <c r="I966" i="4"/>
  <c r="A966" i="4"/>
  <c r="I965" i="4"/>
  <c r="A965" i="4"/>
  <c r="I964" i="4"/>
  <c r="A964" i="4"/>
  <c r="I963" i="4"/>
  <c r="A963" i="4"/>
  <c r="I962" i="4"/>
  <c r="A962" i="4"/>
  <c r="I961" i="4"/>
  <c r="A961" i="4"/>
  <c r="I960" i="4"/>
  <c r="A960" i="4"/>
  <c r="I959" i="4"/>
  <c r="A959" i="4"/>
  <c r="I958" i="4"/>
  <c r="A958" i="4"/>
  <c r="I957" i="4"/>
  <c r="A957" i="4"/>
  <c r="I956" i="4"/>
  <c r="A956" i="4"/>
  <c r="I955" i="4"/>
  <c r="A955" i="4"/>
  <c r="I954" i="4"/>
  <c r="A954" i="4"/>
  <c r="I953" i="4"/>
  <c r="A953" i="4"/>
  <c r="I952" i="4"/>
  <c r="A952" i="4"/>
  <c r="I951" i="4"/>
  <c r="A951" i="4"/>
  <c r="I950" i="4"/>
  <c r="A950" i="4"/>
  <c r="I949" i="4"/>
  <c r="A949" i="4"/>
  <c r="I948" i="4"/>
  <c r="A948" i="4"/>
  <c r="I947" i="4"/>
  <c r="A947" i="4"/>
  <c r="I946" i="4"/>
  <c r="A946" i="4"/>
  <c r="I945" i="4"/>
  <c r="A945" i="4"/>
  <c r="I944" i="4"/>
  <c r="A944" i="4"/>
  <c r="I943" i="4"/>
  <c r="A943" i="4"/>
  <c r="I942" i="4"/>
  <c r="A942" i="4"/>
  <c r="I941" i="4"/>
  <c r="A941" i="4"/>
  <c r="I940" i="4"/>
  <c r="A940" i="4"/>
  <c r="I939" i="4"/>
  <c r="A939" i="4"/>
  <c r="I938" i="4"/>
  <c r="A938" i="4"/>
  <c r="I937" i="4"/>
  <c r="A937" i="4"/>
  <c r="I936" i="4"/>
  <c r="A936" i="4"/>
  <c r="I935" i="4"/>
  <c r="A935" i="4"/>
  <c r="I934" i="4"/>
  <c r="A934" i="4"/>
  <c r="I933" i="4"/>
  <c r="A933" i="4"/>
  <c r="I932" i="4"/>
  <c r="A932" i="4"/>
  <c r="I931" i="4"/>
  <c r="A931" i="4"/>
  <c r="I930" i="4"/>
  <c r="A930" i="4"/>
  <c r="I929" i="4"/>
  <c r="A929" i="4"/>
  <c r="I928" i="4"/>
  <c r="A928" i="4"/>
  <c r="I927" i="4"/>
  <c r="A927" i="4"/>
  <c r="I926" i="4"/>
  <c r="A926" i="4"/>
  <c r="I925" i="4"/>
  <c r="A925" i="4"/>
  <c r="I924" i="4"/>
  <c r="A924" i="4"/>
  <c r="I923" i="4"/>
  <c r="A923" i="4"/>
  <c r="I922" i="4"/>
  <c r="A922" i="4"/>
  <c r="I921" i="4"/>
  <c r="A921" i="4"/>
  <c r="I920" i="4"/>
  <c r="A920" i="4"/>
  <c r="I919" i="4"/>
  <c r="A919" i="4"/>
  <c r="I918" i="4"/>
  <c r="A918" i="4"/>
  <c r="I917" i="4"/>
  <c r="A917" i="4"/>
  <c r="I916" i="4"/>
  <c r="A916" i="4"/>
  <c r="I915" i="4"/>
  <c r="A915" i="4"/>
  <c r="I914" i="4"/>
  <c r="A914" i="4"/>
  <c r="I913" i="4"/>
  <c r="A913" i="4"/>
  <c r="I912" i="4"/>
  <c r="A912" i="4"/>
  <c r="I911" i="4"/>
  <c r="A911" i="4"/>
  <c r="I910" i="4"/>
  <c r="A910" i="4"/>
  <c r="I909" i="4"/>
  <c r="A909" i="4"/>
  <c r="I908" i="4"/>
  <c r="A908" i="4"/>
  <c r="I907" i="4"/>
  <c r="A907" i="4"/>
  <c r="I906" i="4"/>
  <c r="A906" i="4"/>
  <c r="I905" i="4"/>
  <c r="A905" i="4"/>
  <c r="I904" i="4"/>
  <c r="A904" i="4"/>
  <c r="I903" i="4"/>
  <c r="A903" i="4"/>
  <c r="I902" i="4"/>
  <c r="A902" i="4"/>
  <c r="I901" i="4"/>
  <c r="A901" i="4"/>
  <c r="I900" i="4"/>
  <c r="A900" i="4"/>
  <c r="I899" i="4"/>
  <c r="A899" i="4"/>
  <c r="I898" i="4"/>
  <c r="A898" i="4"/>
  <c r="I897" i="4"/>
  <c r="A897" i="4"/>
  <c r="I896" i="4"/>
  <c r="A896" i="4"/>
  <c r="I895" i="4"/>
  <c r="A895" i="4"/>
  <c r="I894" i="4"/>
  <c r="A894" i="4"/>
  <c r="A893" i="4"/>
  <c r="A892" i="4"/>
  <c r="I891"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G487" i="4"/>
  <c r="A487" i="4"/>
  <c r="A486" i="4"/>
  <c r="A485" i="4"/>
  <c r="A484" i="4"/>
  <c r="A483" i="4"/>
  <c r="A482" i="4"/>
  <c r="A481" i="4"/>
  <c r="A480" i="4"/>
  <c r="A479" i="4"/>
  <c r="A478" i="4"/>
  <c r="A477" i="4"/>
  <c r="H476" i="4"/>
  <c r="G476" i="4"/>
  <c r="L10" i="4" s="1"/>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H367" i="4"/>
  <c r="M9" i="4" s="1"/>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M18" i="4"/>
  <c r="A18" i="4"/>
  <c r="L17" i="4"/>
  <c r="A17" i="4"/>
  <c r="M16" i="4"/>
  <c r="L16" i="4"/>
  <c r="A16" i="4"/>
  <c r="M15" i="4"/>
  <c r="L15" i="4"/>
  <c r="A15" i="4"/>
  <c r="M14" i="4"/>
  <c r="L14" i="4"/>
  <c r="A14" i="4"/>
  <c r="M13" i="4"/>
  <c r="L13" i="4"/>
  <c r="A13" i="4"/>
  <c r="M12" i="4"/>
  <c r="L12" i="4"/>
  <c r="A12" i="4"/>
  <c r="M11" i="4"/>
  <c r="L11" i="4"/>
  <c r="A11" i="4"/>
  <c r="M10" i="4"/>
  <c r="A10" i="4"/>
  <c r="L9" i="4"/>
  <c r="A9" i="4"/>
  <c r="M8" i="4"/>
  <c r="L8" i="4"/>
  <c r="A8" i="4"/>
  <c r="M7" i="4"/>
  <c r="L7" i="4"/>
  <c r="A7" i="4"/>
  <c r="M6" i="4"/>
  <c r="L6" i="4"/>
  <c r="A6" i="4"/>
  <c r="M5" i="4"/>
  <c r="L5" i="4"/>
  <c r="A5" i="4"/>
  <c r="S159" i="2"/>
  <c r="R159" i="2"/>
  <c r="E154" i="2"/>
  <c r="E150" i="2"/>
  <c r="E148" i="2"/>
  <c r="E147" i="2"/>
  <c r="E98" i="2"/>
  <c r="E56" i="2"/>
  <c r="E55" i="2"/>
  <c r="S9" i="2"/>
  <c r="R9" i="2"/>
  <c r="N7" i="2"/>
  <c r="E7" i="2"/>
  <c r="N6" i="2"/>
  <c r="E6" i="2"/>
  <c r="N5" i="2"/>
  <c r="E5" i="2"/>
  <c r="N4" i="2"/>
  <c r="D4" i="7"/>
  <c r="G4" i="2"/>
  <c r="B4" i="7" s="1"/>
  <c r="E4" i="2"/>
  <c r="N3" i="2"/>
  <c r="D3" i="7"/>
  <c r="G3" i="2"/>
  <c r="B3" i="7" s="1"/>
  <c r="E3" i="2"/>
  <c r="N2" i="2"/>
  <c r="I2" i="2"/>
  <c r="D2" i="7" s="1"/>
  <c r="G2" i="2"/>
  <c r="B2" i="7" s="1"/>
  <c r="E2" i="2"/>
  <c r="N1" i="2"/>
  <c r="I1" i="2"/>
  <c r="D1" i="7" s="1"/>
  <c r="G1" i="2"/>
  <c r="B1" i="7" s="1"/>
  <c r="E1" i="2"/>
  <c r="S68" i="1"/>
  <c r="S67" i="1"/>
  <c r="S64" i="1"/>
  <c r="S63" i="1"/>
  <c r="S60" i="1"/>
  <c r="S59" i="1"/>
  <c r="N56" i="1"/>
  <c r="M56" i="1"/>
  <c r="S56" i="1" s="1"/>
  <c r="K55" i="1"/>
  <c r="J55" i="1"/>
  <c r="I55" i="1"/>
  <c r="H55" i="1"/>
  <c r="G55" i="1"/>
  <c r="F55" i="1"/>
  <c r="E55" i="1"/>
  <c r="D55" i="1"/>
  <c r="C55" i="1"/>
  <c r="S52" i="1"/>
  <c r="S49" i="1"/>
  <c r="S48" i="1"/>
  <c r="O40" i="1"/>
  <c r="N40" i="1"/>
  <c r="M40" i="1"/>
  <c r="O39" i="1"/>
  <c r="N39" i="1"/>
  <c r="N41" i="1" s="1"/>
  <c r="M39" i="1"/>
  <c r="M41" i="1" s="1"/>
  <c r="L35" i="1"/>
  <c r="O33" i="1"/>
  <c r="L33" i="1"/>
  <c r="K33" i="1"/>
  <c r="K35" i="1" s="1"/>
  <c r="J33" i="1"/>
  <c r="J35" i="1" s="1"/>
  <c r="I33" i="1"/>
  <c r="I35" i="1" s="1"/>
  <c r="H33" i="1"/>
  <c r="H34" i="1" s="1"/>
  <c r="G33" i="1"/>
  <c r="F33" i="1"/>
  <c r="E33" i="1"/>
  <c r="Q32" i="1"/>
  <c r="Q42" i="1" s="1"/>
  <c r="O32" i="1"/>
  <c r="O42" i="1" s="1"/>
  <c r="N32" i="1"/>
  <c r="L32" i="1"/>
  <c r="K32" i="1"/>
  <c r="J32" i="1"/>
  <c r="I32" i="1"/>
  <c r="H32" i="1"/>
  <c r="G32" i="1"/>
  <c r="F32" i="1"/>
  <c r="F34" i="1" s="1"/>
  <c r="E32" i="1"/>
  <c r="E34" i="1" s="1"/>
  <c r="M29" i="1"/>
  <c r="M33" i="1" s="1"/>
  <c r="L29" i="1"/>
  <c r="Q27" i="1"/>
  <c r="N27" i="1"/>
  <c r="N33" i="1" s="1"/>
  <c r="Q26" i="1"/>
  <c r="N26" i="1"/>
  <c r="P25" i="1"/>
  <c r="P33" i="1" s="1"/>
  <c r="O25" i="1"/>
  <c r="P24" i="1"/>
  <c r="O24" i="1"/>
  <c r="N24" i="1"/>
  <c r="M24" i="1"/>
  <c r="M32" i="1" s="1"/>
  <c r="M42" i="1" s="1"/>
  <c r="Q23" i="1"/>
  <c r="P23" i="1"/>
  <c r="O23" i="1"/>
  <c r="N23" i="1"/>
  <c r="M23" i="1"/>
  <c r="L23" i="1"/>
  <c r="K23" i="1"/>
  <c r="J23" i="1"/>
  <c r="I23" i="1"/>
  <c r="H23" i="1"/>
  <c r="G23" i="1"/>
  <c r="F23" i="1"/>
  <c r="E23" i="1"/>
  <c r="S22" i="1"/>
  <c r="S21" i="1"/>
  <c r="S20" i="1"/>
  <c r="Q17" i="1"/>
  <c r="P17" i="1"/>
  <c r="S16" i="1"/>
  <c r="S12" i="1"/>
  <c r="S11" i="1"/>
  <c r="S10" i="1"/>
  <c r="S9" i="1"/>
  <c r="S8" i="1"/>
  <c r="S7" i="1"/>
  <c r="S6" i="1"/>
  <c r="R5" i="1"/>
  <c r="Q5" i="1"/>
  <c r="P5" i="1"/>
  <c r="O5" i="1"/>
  <c r="N5" i="1"/>
  <c r="M5" i="1"/>
  <c r="L5" i="1"/>
  <c r="K5" i="1"/>
  <c r="J5" i="1"/>
  <c r="I5" i="1"/>
  <c r="H5" i="1"/>
  <c r="G5" i="1"/>
  <c r="F5" i="1"/>
  <c r="E5" i="1"/>
  <c r="D5" i="1"/>
  <c r="C5" i="1"/>
  <c r="R4" i="1"/>
  <c r="P4" i="1"/>
  <c r="R3" i="1"/>
  <c r="Q3" i="1"/>
  <c r="P3" i="1"/>
  <c r="K3" i="1"/>
  <c r="J3" i="1"/>
  <c r="I3" i="1"/>
  <c r="H3" i="1"/>
  <c r="G3" i="1"/>
  <c r="F3" i="1"/>
  <c r="D3" i="1"/>
  <c r="C3" i="1"/>
  <c r="AJ61" i="6" l="1"/>
  <c r="N40" i="6"/>
  <c r="O40" i="6"/>
  <c r="G13" i="8"/>
  <c r="O41" i="1"/>
  <c r="H13" i="8"/>
  <c r="P40" i="6"/>
  <c r="J36" i="6"/>
  <c r="U36" i="6" s="1"/>
  <c r="AH56" i="6" s="1"/>
  <c r="AH57" i="6" s="1"/>
  <c r="S27" i="1"/>
  <c r="S40" i="1"/>
  <c r="S3" i="1"/>
  <c r="S29" i="1"/>
  <c r="G34" i="1"/>
  <c r="Q40" i="6"/>
  <c r="S40" i="6"/>
  <c r="T40" i="6"/>
  <c r="AJ89" i="6"/>
  <c r="AJ90" i="6" s="1"/>
  <c r="E40" i="6"/>
  <c r="AH100" i="6"/>
  <c r="L34" i="1"/>
  <c r="O34" i="1"/>
  <c r="S55" i="1"/>
  <c r="F40" i="6"/>
  <c r="G40" i="6"/>
  <c r="AH66" i="6"/>
  <c r="AI70" i="6" s="1"/>
  <c r="AE15" i="6"/>
  <c r="AD20" i="6"/>
  <c r="U32" i="6"/>
  <c r="AE29" i="6"/>
  <c r="J34" i="1"/>
  <c r="I1070" i="5"/>
  <c r="I1074" i="5"/>
  <c r="I40" i="6"/>
  <c r="K40" i="6"/>
  <c r="AI103" i="6"/>
  <c r="AI105" i="6" s="1"/>
  <c r="I34" i="1"/>
  <c r="S23" i="1"/>
  <c r="S24" i="1"/>
  <c r="K34" i="1"/>
  <c r="S25" i="1"/>
  <c r="L40" i="6"/>
  <c r="AC30" i="6"/>
  <c r="AD30" i="6" s="1"/>
  <c r="S5" i="1"/>
  <c r="N42" i="1"/>
  <c r="J24" i="6"/>
  <c r="U24" i="6" s="1"/>
  <c r="S26" i="1"/>
  <c r="S32" i="1" s="1"/>
  <c r="I1071" i="5"/>
  <c r="M40" i="6"/>
  <c r="U17" i="6"/>
  <c r="AA17" i="6" s="1"/>
  <c r="AC17" i="6" s="1"/>
  <c r="AD17" i="6" s="1"/>
  <c r="AC31" i="6"/>
  <c r="AD31" i="6" s="1"/>
  <c r="AH75" i="6"/>
  <c r="S4" i="1"/>
  <c r="M19" i="4"/>
  <c r="M3" i="4" s="1"/>
  <c r="G2" i="4"/>
  <c r="AJ81" i="6"/>
  <c r="AJ85" i="6" s="1"/>
  <c r="AK80" i="6" s="1"/>
  <c r="L19" i="4"/>
  <c r="L3" i="4" s="1"/>
  <c r="P32" i="1"/>
  <c r="P34" i="1" s="1"/>
  <c r="AH76" i="6"/>
  <c r="U34" i="6"/>
  <c r="X32" i="6"/>
  <c r="I1073" i="5"/>
  <c r="AJ91" i="6"/>
  <c r="AJ92" i="6" s="1"/>
  <c r="T5" i="5"/>
  <c r="S5" i="5"/>
  <c r="S17" i="1"/>
  <c r="E8" i="2"/>
  <c r="N8" i="2"/>
  <c r="W15" i="6"/>
  <c r="Z5" i="6"/>
  <c r="Z19" i="6"/>
  <c r="AD19" i="6" s="1"/>
  <c r="W24" i="6"/>
  <c r="Z29" i="6"/>
  <c r="AD29" i="6" s="1"/>
  <c r="W32" i="6"/>
  <c r="AO62" i="6" s="1"/>
  <c r="B5" i="7"/>
  <c r="C1" i="7" s="1"/>
  <c r="D5" i="7"/>
  <c r="E1" i="7" s="1"/>
  <c r="AO61" i="6"/>
  <c r="W36" i="6" s="1"/>
  <c r="AH82" i="6"/>
  <c r="AJ82" i="6" s="1"/>
  <c r="W39" i="6"/>
  <c r="Z38" i="6"/>
  <c r="AD38" i="6" s="1"/>
  <c r="M34" i="1"/>
  <c r="M44" i="1" s="1"/>
  <c r="M35" i="1"/>
  <c r="M43" i="1"/>
  <c r="M45" i="1" s="1"/>
  <c r="O44" i="1"/>
  <c r="AC15" i="6"/>
  <c r="AD4" i="6"/>
  <c r="R40" i="6"/>
  <c r="AA24" i="6"/>
  <c r="AC16" i="6"/>
  <c r="N43" i="1"/>
  <c r="N45" i="1" s="1"/>
  <c r="N34" i="1"/>
  <c r="N44" i="1" s="1"/>
  <c r="N35" i="1"/>
  <c r="F35" i="1"/>
  <c r="S39" i="1"/>
  <c r="S41" i="1" s="1"/>
  <c r="G5" i="2"/>
  <c r="H2" i="2" s="1"/>
  <c r="J39" i="6"/>
  <c r="U39" i="6" s="1"/>
  <c r="AN64" i="6" s="1"/>
  <c r="G35" i="1"/>
  <c r="O35" i="1"/>
  <c r="AI75" i="6"/>
  <c r="AI76" i="6" s="1"/>
  <c r="Q33" i="1"/>
  <c r="Q43" i="1" s="1"/>
  <c r="Q45" i="1" s="1"/>
  <c r="E35" i="1"/>
  <c r="O43" i="1"/>
  <c r="O45" i="1" s="1"/>
  <c r="H35" i="1"/>
  <c r="P35" i="1"/>
  <c r="J15" i="6"/>
  <c r="AA15" i="6"/>
  <c r="U25" i="6"/>
  <c r="AA25" i="6" s="1"/>
  <c r="U33" i="6"/>
  <c r="AI83" i="6"/>
  <c r="H2" i="4"/>
  <c r="Z24" i="6"/>
  <c r="I5" i="2"/>
  <c r="J3" i="2" s="1"/>
  <c r="S33" i="1" l="1"/>
  <c r="S13" i="1"/>
  <c r="S44" i="1"/>
  <c r="C2" i="7"/>
  <c r="E4" i="7"/>
  <c r="C4" i="7"/>
  <c r="AN62" i="6"/>
  <c r="AP62" i="6" s="1"/>
  <c r="AR62" i="6" s="1"/>
  <c r="AE32" i="6"/>
  <c r="Z32" i="6"/>
  <c r="E2" i="7"/>
  <c r="E3" i="7"/>
  <c r="J1" i="2"/>
  <c r="AH83" i="6"/>
  <c r="AI78" i="6"/>
  <c r="AI79" i="6" s="1"/>
  <c r="AH79" i="6" s="1"/>
  <c r="AO57" i="6"/>
  <c r="AH62" i="6"/>
  <c r="S34" i="1"/>
  <c r="S35" i="1"/>
  <c r="S43" i="1"/>
  <c r="S42" i="1"/>
  <c r="AO60" i="6"/>
  <c r="W40" i="6"/>
  <c r="AA32" i="6"/>
  <c r="AC25" i="6"/>
  <c r="AO64" i="6"/>
  <c r="AO73" i="6" s="1"/>
  <c r="AN73" i="6"/>
  <c r="AP73" i="6" s="1"/>
  <c r="AR73" i="6" s="1"/>
  <c r="AP64" i="6"/>
  <c r="AR64" i="6" s="1"/>
  <c r="J4" i="2"/>
  <c r="J2" i="2"/>
  <c r="AO56" i="6"/>
  <c r="H3" i="2"/>
  <c r="H1" i="2"/>
  <c r="C3" i="7"/>
  <c r="U15" i="6"/>
  <c r="U40" i="6" s="1"/>
  <c r="J40" i="6"/>
  <c r="Q35" i="1"/>
  <c r="Q34" i="1"/>
  <c r="Q44" i="1" s="1"/>
  <c r="H4" i="2"/>
  <c r="AC24" i="6"/>
  <c r="AD24" i="6" s="1"/>
  <c r="AD16" i="6"/>
  <c r="AD5" i="6"/>
  <c r="Z15" i="6"/>
  <c r="S45" i="1" l="1"/>
  <c r="AC32" i="6"/>
  <c r="AD25" i="6"/>
  <c r="AD32" i="6" s="1"/>
  <c r="AH71" i="6"/>
  <c r="AI71" i="6" s="1"/>
  <c r="AQ57" i="6" s="1"/>
  <c r="AI62" i="6"/>
  <c r="AH63" i="6"/>
  <c r="AH72" i="6" s="1"/>
  <c r="AI72" i="6" s="1"/>
  <c r="AO58" i="6"/>
  <c r="AN58" i="6"/>
  <c r="AQ58" i="6"/>
  <c r="AQ72" i="6" s="1"/>
  <c r="AA36" i="6"/>
  <c r="AA40" i="6" s="1"/>
  <c r="AO71" i="6"/>
  <c r="AO74" i="6" s="1"/>
  <c r="AO72" i="6"/>
  <c r="AO59" i="6"/>
  <c r="AP56" i="6"/>
  <c r="AO63" i="6"/>
  <c r="AP60" i="6"/>
  <c r="AD15" i="6"/>
  <c r="AD40" i="6" s="1"/>
  <c r="Z40" i="6"/>
  <c r="U44" i="6"/>
  <c r="U41" i="6"/>
  <c r="AH78" i="6"/>
  <c r="AH77" i="6" s="1"/>
  <c r="AJ83" i="6"/>
  <c r="AO65" i="6" l="1"/>
  <c r="AR60" i="6"/>
  <c r="AP58" i="6"/>
  <c r="AR58" i="6" s="1"/>
  <c r="AN72" i="6"/>
  <c r="AP72" i="6" s="1"/>
  <c r="AR72" i="6" s="1"/>
  <c r="AR56" i="6"/>
  <c r="AJ77" i="6"/>
  <c r="AQ61" i="6" s="1"/>
  <c r="AN61" i="6"/>
  <c r="AN57" i="6"/>
  <c r="AJ62" i="6"/>
  <c r="AQ59" i="6"/>
  <c r="AN71" i="6" l="1"/>
  <c r="AP57" i="6"/>
  <c r="AB36" i="6"/>
  <c r="AN59" i="6"/>
  <c r="AP61" i="6"/>
  <c r="X36" i="6"/>
  <c r="AN63" i="6"/>
  <c r="Y36" i="6"/>
  <c r="AQ63" i="6"/>
  <c r="AQ65" i="6" s="1"/>
  <c r="AQ71" i="6"/>
  <c r="AQ74" i="6" s="1"/>
  <c r="AN65" i="6" l="1"/>
  <c r="AE36" i="6"/>
  <c r="Z36" i="6"/>
  <c r="X40" i="6"/>
  <c r="AR61" i="6"/>
  <c r="AR63" i="6" s="1"/>
  <c r="AP63" i="6"/>
  <c r="AC36" i="6"/>
  <c r="AC40" i="6" s="1"/>
  <c r="AB40" i="6"/>
  <c r="AR57" i="6"/>
  <c r="AR59" i="6" s="1"/>
  <c r="AP59" i="6"/>
  <c r="AN74" i="6"/>
  <c r="AP71" i="6"/>
  <c r="AP65" i="6" l="1"/>
  <c r="AR65" i="6"/>
  <c r="AS65" i="6" s="1"/>
  <c r="AP74" i="6"/>
  <c r="AR71" i="6"/>
  <c r="AR74" i="6" s="1"/>
  <c r="AE40" i="6"/>
  <c r="AD3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33" authorId="0" shapeId="0" xr:uid="{00000000-0006-0000-0500-000001000000}">
      <text>
        <r>
          <rPr>
            <sz val="11"/>
            <color theme="1"/>
            <rFont val="Arial"/>
            <family val="2"/>
          </rPr>
          <t>======
ID#AAAAPzCCvwU
Admin    (2021-10-09 13:05:49)
vinaconex</t>
        </r>
      </text>
    </comment>
  </commentList>
  <extLst>
    <ext xmlns:r="http://schemas.openxmlformats.org/officeDocument/2006/relationships" uri="GoogleSheetsCustomDataVersion1">
      <go:sheetsCustomData xmlns:go="http://customooxmlschemas.google.com/" r:id="rId1" roundtripDataSignature="AMtx7mjYwouo79AXDvgolvbjRmEuF4mcUQ=="/>
    </ext>
  </extLst>
</comments>
</file>

<file path=xl/sharedStrings.xml><?xml version="1.0" encoding="utf-8"?>
<sst xmlns="http://schemas.openxmlformats.org/spreadsheetml/2006/main" count="12124" uniqueCount="4273">
  <si>
    <t>Theo dõi biến động danh  mục từ khi thành lập</t>
  </si>
  <si>
    <t>STT</t>
  </si>
  <si>
    <t>Nội dung</t>
  </si>
  <si>
    <t>Tổng số</t>
  </si>
  <si>
    <t>Tiếp nhận</t>
  </si>
  <si>
    <t xml:space="preserve">Bán hết vốn </t>
  </si>
  <si>
    <t>(-)</t>
  </si>
  <si>
    <t>Trả lại doanh nghiệp</t>
  </si>
  <si>
    <t>Góp vốn Thành lập</t>
  </si>
  <si>
    <t>Đầu tư cổ phiếu</t>
  </si>
  <si>
    <t>Đầu tư theo chỉ định</t>
  </si>
  <si>
    <t>Giải thể</t>
  </si>
  <si>
    <t xml:space="preserve">Sát nhập </t>
  </si>
  <si>
    <t>Khác</t>
  </si>
  <si>
    <t>(+/-)</t>
  </si>
  <si>
    <t>Tiếp nhận từ Quỹ HTSXPTDN</t>
  </si>
  <si>
    <t>Danh mục hiện tại</t>
  </si>
  <si>
    <t>I.Tiếp nhận</t>
  </si>
  <si>
    <t>Số lượng tiếp nhận</t>
  </si>
  <si>
    <t>Trị giá VNN</t>
  </si>
  <si>
    <t>II. Bán vốn</t>
  </si>
  <si>
    <t>Năm/STT</t>
  </si>
  <si>
    <t>DN BÁN VỐN</t>
  </si>
  <si>
    <t>Đến 2008</t>
  </si>
  <si>
    <t>Lũy kế từ khi TL đến nay</t>
  </si>
  <si>
    <t>Bán hết</t>
  </si>
  <si>
    <t>Bán bớt</t>
  </si>
  <si>
    <t>Bán quyền mua</t>
  </si>
  <si>
    <t xml:space="preserve">Tổng số </t>
  </si>
  <si>
    <t>Giá vốn bán bớt</t>
  </si>
  <si>
    <t>Giá trị thị trường bán bớt</t>
  </si>
  <si>
    <t>giá vốn bán hết</t>
  </si>
  <si>
    <t>Giá trị thị trường bán hết</t>
  </si>
  <si>
    <t>Tiền thu bán quyền</t>
  </si>
  <si>
    <t>Tiền thu Bỏ cọc</t>
  </si>
  <si>
    <t>Giá vốn khác</t>
  </si>
  <si>
    <t>Giá trị thị trường khác</t>
  </si>
  <si>
    <t>Tổng giá vốn</t>
  </si>
  <si>
    <t>Tổng giá trị thị trường</t>
  </si>
  <si>
    <t>Chênh lệch</t>
  </si>
  <si>
    <t>Tỷ lệ trung bình</t>
  </si>
  <si>
    <t>Lưu ý</t>
  </si>
  <si>
    <t>2019</t>
  </si>
  <si>
    <t>2020</t>
  </si>
  <si>
    <t>2021</t>
  </si>
  <si>
    <t>Lũy kế</t>
  </si>
  <si>
    <t>*</t>
  </si>
  <si>
    <t>giá vốn 1787</t>
  </si>
  <si>
    <t>doanh thu 1787</t>
  </si>
  <si>
    <t>Chênh lệch 1787</t>
  </si>
  <si>
    <t>**</t>
  </si>
  <si>
    <t>Tổng giá vốn (ko tính DN 1787)</t>
  </si>
  <si>
    <t>Tổng giá trị thị trường (ko tính DN 1787)</t>
  </si>
  <si>
    <t>Chênh lệch (ko tính DN 1787)</t>
  </si>
  <si>
    <t>Tỷ lệ trung bình (ko tính DN 1787)</t>
  </si>
  <si>
    <t>III. Trả tỉnh</t>
  </si>
  <si>
    <t>Số lượng trả tỉnh</t>
  </si>
  <si>
    <t>32 +1 (năm 2009 ko tính nth12 vì chưa nhận bàn giao)</t>
  </si>
  <si>
    <t>Trị giá VNN ( tỷ đồng)</t>
  </si>
  <si>
    <t>5.40804 (nth12)</t>
  </si>
  <si>
    <t>IV Khác ( TCKT ko ghi nhận doanh thu bán vốn)</t>
  </si>
  <si>
    <t>V. Thành lập mới/ góp vốn thành lập DN/ đầu tư cp</t>
  </si>
  <si>
    <t xml:space="preserve">Số lượng </t>
  </si>
  <si>
    <t xml:space="preserve">Trị giá VNN </t>
  </si>
  <si>
    <t>VI. Giải thể</t>
  </si>
  <si>
    <t>VII. SÁT NHẬP</t>
  </si>
  <si>
    <t>ViII. Tiếp nhận từ Quỹ HTSXPTDN</t>
  </si>
  <si>
    <t>KHO28</t>
  </si>
  <si>
    <t>Công ty cổ phần xuất khẩu thủy sản Khánh Hòa</t>
  </si>
  <si>
    <t>CNMT</t>
  </si>
  <si>
    <t>A1</t>
  </si>
  <si>
    <t>CNPN</t>
  </si>
  <si>
    <t>A2</t>
  </si>
  <si>
    <t>ĐT1</t>
  </si>
  <si>
    <t>B1</t>
  </si>
  <si>
    <t>ĐT2</t>
  </si>
  <si>
    <t>B2</t>
  </si>
  <si>
    <t>ĐT3</t>
  </si>
  <si>
    <t>ĐT4</t>
  </si>
  <si>
    <t>ĐT5</t>
  </si>
  <si>
    <t>Tổng</t>
  </si>
  <si>
    <t>Mã ck</t>
  </si>
  <si>
    <t>Mã DN</t>
  </si>
  <si>
    <t>Tên DN</t>
  </si>
  <si>
    <t>Phân loại DN MỚI</t>
  </si>
  <si>
    <t>Tiếp nhận/ĐTM</t>
  </si>
  <si>
    <t>ĐVQL MỚI</t>
  </si>
  <si>
    <t>CB quản lý</t>
  </si>
  <si>
    <t>Ngành 10</t>
  </si>
  <si>
    <t>Tỉnh</t>
  </si>
  <si>
    <t>CQ chủ quản</t>
  </si>
  <si>
    <t>Mã số thuế</t>
  </si>
  <si>
    <t>Giấy phép ĐKKD</t>
  </si>
  <si>
    <t>Ngày cấp ĐKKD</t>
  </si>
  <si>
    <t>Ngày bàn giao</t>
  </si>
  <si>
    <t>Ngành nghề</t>
  </si>
  <si>
    <t>Vốn Điều lệ hiện nay</t>
  </si>
  <si>
    <t>Vốn NN hiện nay</t>
  </si>
  <si>
    <t>TỶ LỆ %</t>
  </si>
  <si>
    <t>Điện thoại</t>
  </si>
  <si>
    <t>Địa chỉ</t>
  </si>
  <si>
    <t>Số cổ phần</t>
  </si>
  <si>
    <t>Tỷ lệ VNN</t>
  </si>
  <si>
    <t>Đại diện vốn</t>
  </si>
  <si>
    <t>Ngày thoái</t>
  </si>
  <si>
    <t>ROE 2011</t>
  </si>
  <si>
    <t>ROE 2012</t>
  </si>
  <si>
    <t>ROE 2013</t>
  </si>
  <si>
    <t>ROE 2014</t>
  </si>
  <si>
    <t xml:space="preserve"> ROE 2015</t>
  </si>
  <si>
    <t xml:space="preserve"> ROE 2016</t>
  </si>
  <si>
    <t xml:space="preserve"> ROE  2017</t>
  </si>
  <si>
    <t xml:space="preserve"> ROE 2018</t>
  </si>
  <si>
    <t>ROE BQ</t>
  </si>
  <si>
    <t>BTH10</t>
  </si>
  <si>
    <t>CTCP vật liệu xây dựng khoáng sản Bình Thuận</t>
  </si>
  <si>
    <t>Tiếp nhận năm 2012</t>
  </si>
  <si>
    <t>Vật liệu cơ bản</t>
  </si>
  <si>
    <t>Bình Thuận</t>
  </si>
  <si>
    <t>151020 - Vật liệu xây dựng</t>
  </si>
  <si>
    <t>0623. 822860</t>
  </si>
  <si>
    <t>33 Từ Văn Tư, TP Phan Thiết, tỉnh Bình Thuận</t>
  </si>
  <si>
    <t>2.823.476</t>
  </si>
  <si>
    <t>Lê Thị Hoài Diễm, Võ Tấn Nhung, Lê Thanh Sơn</t>
  </si>
  <si>
    <t>BTH14</t>
  </si>
  <si>
    <t>CTCP Công trình Giao thông Bình Thuận</t>
  </si>
  <si>
    <t>Tiếp nhận t10/2017</t>
  </si>
  <si>
    <t>Xây dựng, sản phẩm xây dựng</t>
  </si>
  <si>
    <t xml:space="preserve"> 05/9/2016</t>
  </si>
  <si>
    <t>203040 - Đường bộ &amp; Đường sắt</t>
  </si>
  <si>
    <t>Bến xe Nam Phan Thiết, Khu phố 6- phường Đức Long- TP Phan Thiết- Bình Thuận</t>
  </si>
  <si>
    <t>1.905.177</t>
  </si>
  <si>
    <t>Nguyễn Công Danh, Nguyễn Thanh Phong</t>
  </si>
  <si>
    <t>N/A</t>
  </si>
  <si>
    <t>4,56%</t>
  </si>
  <si>
    <t>QBI03</t>
  </si>
  <si>
    <t>CTCP Sửa chữa đường bộ và Xây dựng Tổng hợp II Quảng Bình</t>
  </si>
  <si>
    <t>Tiếp nhận t1/2017</t>
  </si>
  <si>
    <t>Quảng Bình</t>
  </si>
  <si>
    <t>Đăng ký lần đầu ngày 21/03/2006; đăng ký thay đổi lần thứ 3 ngày 23/11/2016</t>
  </si>
  <si>
    <t>24/01/2017</t>
  </si>
  <si>
    <t>Thị trấn Đồng Lê. Huyện Tuyên Hóa, tỉnh Quảng Bình</t>
  </si>
  <si>
    <t>Nguyễn Ánh Sao</t>
  </si>
  <si>
    <t>11,7%</t>
  </si>
  <si>
    <t>3,15%</t>
  </si>
  <si>
    <t>QNG12</t>
  </si>
  <si>
    <t>CTCP Bến xe Quảng Ngãi</t>
  </si>
  <si>
    <t>Tiếp nhận t5/2018</t>
  </si>
  <si>
    <t>Vận tải</t>
  </si>
  <si>
    <t>Quảng Ngãi</t>
  </si>
  <si>
    <t>GLW</t>
  </si>
  <si>
    <t>GLA16</t>
  </si>
  <si>
    <t>CTCP Cấp nước Gia Lai</t>
  </si>
  <si>
    <t>Sản xuất, phân phối nước sạch</t>
  </si>
  <si>
    <t>Gia Lai</t>
  </si>
  <si>
    <t>16.5.2018</t>
  </si>
  <si>
    <t>02 Trần Hưng Đạo, phường Hội Thương, thành phố Pleiku, tỉnh Gia lai</t>
  </si>
  <si>
    <t>Nguyễn Đình Vinh, Vũ Hoành Thiên</t>
  </si>
  <si>
    <t>DLA05</t>
  </si>
  <si>
    <t>CTCP Đầu tư Xuất nhập khẩu Đăk Lăk</t>
  </si>
  <si>
    <t>Tiếp nhận năm 2006</t>
  </si>
  <si>
    <t>Dịch vụ, phân phối</t>
  </si>
  <si>
    <t>ĐakLak</t>
  </si>
  <si>
    <t>4003000126</t>
  </si>
  <si>
    <t>255010 - Phân phối</t>
  </si>
  <si>
    <t>050 852133</t>
  </si>
  <si>
    <t>228 Hoàng Diệu, Buôn Ma Thuột, Đăk Lăk</t>
  </si>
  <si>
    <t>Vân Thành Huy</t>
  </si>
  <si>
    <t>QBI01</t>
  </si>
  <si>
    <t>CTCP Sửa chữa đường bộ và Xây dựng tổng hợp Quảng Bình</t>
  </si>
  <si>
    <t>Tiếp nhận năm 2016</t>
  </si>
  <si>
    <t>25/03/2006</t>
  </si>
  <si>
    <t>T12/2016</t>
  </si>
  <si>
    <t>Phường Bắc Lý , Tp Đồng Hới Quảng Bình</t>
  </si>
  <si>
    <t>Nguyễn NGọc Dũng</t>
  </si>
  <si>
    <t>DLA14</t>
  </si>
  <si>
    <t>CTCP Đầu tư Xây dựng và Kinh doanh nhà Đak Lak</t>
  </si>
  <si>
    <t>28/03/2006</t>
  </si>
  <si>
    <t>201030 - Xây dựng &amp; Công trình</t>
  </si>
  <si>
    <t>050 854099</t>
  </si>
  <si>
    <t>Số 29A đường Nguyễn Công Trứ, Tp Buôn Ma Thuột, tỉnh Đak Lak</t>
  </si>
  <si>
    <t>Nguyễn Thị Hà</t>
  </si>
  <si>
    <t>HUE04</t>
  </si>
  <si>
    <t>CTCP Nuôi và dịch vụ thuỷ đặc sản Thừa Thiên Huế</t>
  </si>
  <si>
    <t>Tiếp nhận năm 2007</t>
  </si>
  <si>
    <t>Thực phẩm</t>
  </si>
  <si>
    <t>Hà nội</t>
  </si>
  <si>
    <t>Thừa Thiên Huế</t>
  </si>
  <si>
    <t>3103000011</t>
  </si>
  <si>
    <t>054822194</t>
  </si>
  <si>
    <t>Không có địa chỉ do DN bị thu hồi VP làm việc</t>
  </si>
  <si>
    <t>Tôn thất Mẫn</t>
  </si>
  <si>
    <t>HUE07</t>
  </si>
  <si>
    <t>CTCP Cảng Thuận An</t>
  </si>
  <si>
    <t>3103000143</t>
  </si>
  <si>
    <t>054.866131</t>
  </si>
  <si>
    <t>Thị trấn Thuận An, huyện Phú Vang, Huế</t>
  </si>
  <si>
    <t>Võ Văn Trí</t>
  </si>
  <si>
    <t>HUE15</t>
  </si>
  <si>
    <t>CTCP ĐTXD thủy lợi TT Huế (Cơ khí và xây dựng công trình Thừa Thiên Huế)</t>
  </si>
  <si>
    <t>Cấp lần đầu ngày 03/02/1996, cấp thay đổi lần 18 ngày 14/8/2014</t>
  </si>
  <si>
    <t>054 522228</t>
  </si>
  <si>
    <t>76 Lý Thái Tổ, Phường An Hòa, TP Huế</t>
  </si>
  <si>
    <t>SCIC</t>
  </si>
  <si>
    <t>KTU08</t>
  </si>
  <si>
    <t>CTCP Bến xe Kon Tum</t>
  </si>
  <si>
    <t>Kon Tum</t>
  </si>
  <si>
    <t>6100764426</t>
  </si>
  <si>
    <t>060.3864443</t>
  </si>
  <si>
    <t>281 đường Phan Đình Phùng</t>
  </si>
  <si>
    <t>Trần Minh Huy</t>
  </si>
  <si>
    <t>NTH02</t>
  </si>
  <si>
    <t>CTCP Phương Hải</t>
  </si>
  <si>
    <t>Ninh Thuận</t>
  </si>
  <si>
    <t>201020 - Sản phẩm xây dựng</t>
  </si>
  <si>
    <t>068.3873351</t>
  </si>
  <si>
    <t>Thôn Tri Thủy, Xã Tri Hải, huyện Ninh Hải, tỉnh Ninh Thuận</t>
  </si>
  <si>
    <t>Không có</t>
  </si>
  <si>
    <t>-</t>
  </si>
  <si>
    <t>QBI02</t>
  </si>
  <si>
    <t>CTCP Cảng Quảng Bình</t>
  </si>
  <si>
    <t>3100132566</t>
  </si>
  <si>
    <t>203030 - Hàng Hải</t>
  </si>
  <si>
    <t>052.3866133</t>
  </si>
  <si>
    <t>Cảng Gianh, xã Thanh Trạch, huyện Bố Trạch, Quảng Bình</t>
  </si>
  <si>
    <t>Lê Hữu Nhân, Nguyễn Thế Hùng</t>
  </si>
  <si>
    <t>QTC</t>
  </si>
  <si>
    <t>QNA05</t>
  </si>
  <si>
    <t>CTCP Công trinh GTVT Quảng Nam</t>
  </si>
  <si>
    <t>Quảng Nam</t>
  </si>
  <si>
    <t>0510.3851578</t>
  </si>
  <si>
    <t>Số 10 Nguyễn Du, Tam Kỳ</t>
  </si>
  <si>
    <t>1.452.600</t>
  </si>
  <si>
    <t>Nguyễn Tuấn Anh</t>
  </si>
  <si>
    <t>HUE21</t>
  </si>
  <si>
    <t>CTCP Kỹ nghệ thực phẩm Á Châu</t>
  </si>
  <si>
    <t>Tiếp nhận t8/2017</t>
  </si>
  <si>
    <t>Chế biến thực phẩm</t>
  </si>
  <si>
    <t>0543811619</t>
  </si>
  <si>
    <t>71 Nguyễn Khoa Chiêm, phường An Tây, TP Huế</t>
  </si>
  <si>
    <t>1.346.400</t>
  </si>
  <si>
    <t>Trần Hồng Quân và Phạm Minh</t>
  </si>
  <si>
    <t>QNG11</t>
  </si>
  <si>
    <t>CTCP Du lịch Quảng Ngãi</t>
  </si>
  <si>
    <t>Tiếp nhận t12/2017</t>
  </si>
  <si>
    <t>Lữ hành, du lịch, khách sạn, kinh doanh thương mại</t>
  </si>
  <si>
    <t>Đăng ký lần đầu ngày 20/4/2006; đăng ký thay đổi lần thứ 23 ngày 24/12/2015</t>
  </si>
  <si>
    <t>22/12/2017</t>
  </si>
  <si>
    <t>02553837577</t>
  </si>
  <si>
    <t>310 Quang Trung, Tp. Quảng Ngãi</t>
  </si>
  <si>
    <t>Lê Thị Thanh Hằng</t>
  </si>
  <si>
    <t>N/A (LN âm)</t>
  </si>
  <si>
    <t>0,85%</t>
  </si>
  <si>
    <t>KHO29</t>
  </si>
  <si>
    <t>CTCP Thương mại và Đầu tư Khánh Hoà</t>
  </si>
  <si>
    <t>Tiếp nhận t6/2018</t>
  </si>
  <si>
    <t>Đại lý du lịch, Điều hành tours du lịch; Kinh doanh phát triển du lịch, điểm du lịch; Kinh doanh lữ hành quốc tế và nội địa;.....</t>
  </si>
  <si>
    <t>Khánh Hòa</t>
  </si>
  <si>
    <t>Đăng ký lần đầu ngày 9/9/2010. Đăng ký thang đổi lần5 ngày 25/12/2017</t>
  </si>
  <si>
    <t>21/6/2018</t>
  </si>
  <si>
    <t>058 3816269      </t>
  </si>
  <si>
    <t>68 Yersin, TP Nha Trang, tỉnh Khánh Hòa     </t>
  </si>
  <si>
    <t>3.990.080</t>
  </si>
  <si>
    <t>Ông Trần Đức Hùng – Chủ tịch HĐQT;
Ông Phạm Duy Hùng - Giám đốc TV HĐQT; Bà Trần Thị Thu Hiền - TV HĐQT</t>
  </si>
  <si>
    <t>3,1%</t>
  </si>
  <si>
    <t>22,3%</t>
  </si>
  <si>
    <t>LDO16</t>
  </si>
  <si>
    <t>CTCP Quản lý và XD đường bộ Lâm Đồng</t>
  </si>
  <si>
    <t>Tiếp nhận 2016</t>
  </si>
  <si>
    <t>Lâm Đồng</t>
  </si>
  <si>
    <t>5800225019</t>
  </si>
  <si>
    <t>03 Lữ Gia, TP Đà Lạt, tỉnh Lâm Đồng</t>
  </si>
  <si>
    <t>Nguyễn Hữu Vinh, Mai Xuân Hạnh, Tống Văn Chờ</t>
  </si>
  <si>
    <t xml:space="preserve">N/A </t>
  </si>
  <si>
    <t>LDO17</t>
  </si>
  <si>
    <t>CTCP Du lịch Lâm Đồng</t>
  </si>
  <si>
    <t>Tiếp nhận năm 2019</t>
  </si>
  <si>
    <t>Du lịch</t>
  </si>
  <si>
    <t>Số 01 Lê Đại Hành, P1, Tp Đà Lạt</t>
  </si>
  <si>
    <t>Phùng Quý Ngọc</t>
  </si>
  <si>
    <t>LDO18</t>
  </si>
  <si>
    <t>CTCP Cấp thoát nước Lâm Đồng</t>
  </si>
  <si>
    <t>Khai thác, xử lý và cung cấp nước</t>
  </si>
  <si>
    <t>AGI03</t>
  </si>
  <si>
    <t>Cty TNHH Khai thác và chế biến đá An Giang</t>
  </si>
  <si>
    <t>Lê Văn Huy</t>
  </si>
  <si>
    <t>Khai thác khoáng sản</t>
  </si>
  <si>
    <t>An Giang</t>
  </si>
  <si>
    <t>28/09/2005 thay đổi lần 6 ngày  28/6/2012</t>
  </si>
  <si>
    <t>0296.3873 478</t>
  </si>
  <si>
    <t>xã Cô Tô, huyện Tri Tôn, An Giang</t>
  </si>
  <si>
    <t>55,76%</t>
  </si>
  <si>
    <t>AGF</t>
  </si>
  <si>
    <t>AGI06</t>
  </si>
  <si>
    <t>CTCP Xuất nhập khẩu thuỷ sản An Giang</t>
  </si>
  <si>
    <t>Trần Thị
Thu Trà</t>
  </si>
  <si>
    <t>302020 - Đồ ăn</t>
  </si>
  <si>
    <t>076-852939</t>
  </si>
  <si>
    <t>1234 Trần Hưng Đạo, phường Bình Đức, Tp. Long Xuyên, An Giang</t>
  </si>
  <si>
    <t>Bà Đoàn Đặng Quí An</t>
  </si>
  <si>
    <t>0,33%</t>
  </si>
  <si>
    <t>AGM</t>
  </si>
  <si>
    <t>AGI10</t>
  </si>
  <si>
    <t>CTCP Xuất nhập khẩu An Giang</t>
  </si>
  <si>
    <t>Tiếp nhận năm 2010</t>
  </si>
  <si>
    <t>Mai Thị Thanh Thủy</t>
  </si>
  <si>
    <t>076.3841548</t>
  </si>
  <si>
    <t>01 Ngô Gia Tự, P.Mỹ Long, TP. Long Xuyên, Tỉnh An Giang</t>
  </si>
  <si>
    <t>Nguyễn Văn Tiến, Chu Thị Phương Anh</t>
  </si>
  <si>
    <t>BDU05</t>
  </si>
  <si>
    <t>CTCP Xây dựng tư vấn đầu tư Bình Dương</t>
  </si>
  <si>
    <t>Trần Thanh Thủy</t>
  </si>
  <si>
    <t>Bình Dương</t>
  </si>
  <si>
    <t>0274 3822908</t>
  </si>
  <si>
    <t>Số 2 Trần Văn Ơn, phường Phú Hòa, thị xã Thủ Dầu Một, tỉnh Bình Dương</t>
  </si>
  <si>
    <t>Phạm Tường Vi</t>
  </si>
  <si>
    <t>BDU07</t>
  </si>
  <si>
    <t>CTCP Xây dựng và DV CC Bình Dương</t>
  </si>
  <si>
    <t>Thực phẩm, thi công xây dựng</t>
  </si>
  <si>
    <t>302010 - Đồ uống</t>
  </si>
  <si>
    <t>0274 3821983</t>
  </si>
  <si>
    <t>Số 91, đường Thích Quảng Đức, phường Phú Hòa, thị xã Thủ Dầu Một, tỉnh Bình Dương</t>
  </si>
  <si>
    <t>Lê Hữu Nghĩa, Nguyễn Tấn Đạt</t>
  </si>
  <si>
    <t>BLU10</t>
  </si>
  <si>
    <t>CTCP XNK Vĩnh Lợi</t>
  </si>
  <si>
    <t>Bạc Liêu</t>
  </si>
  <si>
    <t>0781.880348</t>
  </si>
  <si>
    <t>Quốc lộ 1A, Thị trấn Hòa Bình, huyện Hòa Bình, tình Bạc Liêu</t>
  </si>
  <si>
    <t>Đặng Thị Mai Hương</t>
  </si>
  <si>
    <t>DN phá sản</t>
  </si>
  <si>
    <t>BRV08</t>
  </si>
  <si>
    <t>CTCP Thương mại tổng hợp Bà Rịa Vũng Tàu</t>
  </si>
  <si>
    <t>Tiếp nhận năm 2009</t>
  </si>
  <si>
    <t>Nguyễn Ngọc Vũ Chương</t>
  </si>
  <si>
    <t>Bà Rịa - Vũng Tàu</t>
  </si>
  <si>
    <t>201070 - Công ty Thương mại &amp; Nhà phân phối</t>
  </si>
  <si>
    <t>0</t>
  </si>
  <si>
    <t>Tầng 6, tòa nhà sliver sea tower, 47 Ba Cu, phường 1, TP, Vũng tàu, tỉnh BR-VT</t>
  </si>
  <si>
    <t>Trần Ngọc Trinh</t>
  </si>
  <si>
    <t>SMA</t>
  </si>
  <si>
    <t>BTM27</t>
  </si>
  <si>
    <t>CTCP Thiết bị phụ tùng Sài Gòn</t>
  </si>
  <si>
    <t>TP HCM</t>
  </si>
  <si>
    <t>Bộ Công thương</t>
  </si>
  <si>
    <t>0300542187</t>
  </si>
  <si>
    <t>028 35117888</t>
  </si>
  <si>
    <t>404 Trường Sa Phường 2 Quận Phú Nhuận Tp Hồ Chí Minh</t>
  </si>
  <si>
    <t>Nguyễn Đình Hiền</t>
  </si>
  <si>
    <t>BTR06</t>
  </si>
  <si>
    <t>CTCP Vật liệu Xây dựng Bến Tre</t>
  </si>
  <si>
    <t>Đoàn Đặng Quí An</t>
  </si>
  <si>
    <t>Bến Tre</t>
  </si>
  <si>
    <t>075 822315</t>
  </si>
  <si>
    <t xml:space="preserve"> Số 12 đường Số 1-ấp An Thuận A -xã Mỹ Thạnh An -Tp.Bến Tre - Tỉnh Bến Tre</t>
  </si>
  <si>
    <t>Mai Thị Thanh Thủy, Nguyễn Thanh Huy, Phan Quốc Thông</t>
  </si>
  <si>
    <t>CTH19</t>
  </si>
  <si>
    <t>CTCP Xây dựng và phát triển đô thị Cần Thơ</t>
  </si>
  <si>
    <t>Tiếp nhận năm 2008</t>
  </si>
  <si>
    <t>Cần Thơ</t>
  </si>
  <si>
    <t>Khu dân cư Hàng Me, Q. Ninh Kiều, Tp Cần Thơ</t>
  </si>
  <si>
    <t>Nguyễn Ngọc Sang, Mai Chí Thiện</t>
  </si>
  <si>
    <t>Ngừng HĐKD</t>
  </si>
  <si>
    <t>Ngừng HĐKD, chưa lập BCTC</t>
  </si>
  <si>
    <t>CTH22</t>
  </si>
  <si>
    <t>CTCP Đầu tư và Xây lắp Cần Thơ</t>
  </si>
  <si>
    <t>Tiếp nhận năm 2011</t>
  </si>
  <si>
    <t>07103822210</t>
  </si>
  <si>
    <t>469A Cách Mạng Tháng Tám, Q. Bình Thủy, Tp. Cần Thơ</t>
  </si>
  <si>
    <t>Nguyễn Châu Diễm Quỳnh, Trần Văn Tương</t>
  </si>
  <si>
    <t>CTH23</t>
  </si>
  <si>
    <t>Công ty Cổ phần nông sản TPXK Cần Thơ</t>
  </si>
  <si>
    <t>Tiếp nhận năm 2013</t>
  </si>
  <si>
    <t>Hồng Lệ Vân</t>
  </si>
  <si>
    <t>0292 3832 058</t>
  </si>
  <si>
    <t>152 Trần Hưng Đạo, An Nghiệp, Ninh Kiều, Cần Thơ, Việt Nam</t>
  </si>
  <si>
    <t>Lê Đình Bửu Trí, Nguyễn Ngọc Vũ Chương, Trần Đức Toàn</t>
  </si>
  <si>
    <t>lỗ</t>
  </si>
  <si>
    <t>DTV00009</t>
  </si>
  <si>
    <t>HCM06</t>
  </si>
  <si>
    <t>CTCP Đầu tư và Dịch vụ Thăng Long</t>
  </si>
  <si>
    <t>ĐTM-dự án 2010</t>
  </si>
  <si>
    <t>Nguyễn Thị Huyền Trang</t>
  </si>
  <si>
    <t>0309525563</t>
  </si>
  <si>
    <t>18/12/2013</t>
  </si>
  <si>
    <t>16 Trương Định Phường 6 Quận 3 TPHCM</t>
  </si>
  <si>
    <t>Lê Đình Bửu Trí, Nguyễn Tiến Mạnh</t>
  </si>
  <si>
    <t>2,8%</t>
  </si>
  <si>
    <t>TNI15</t>
  </si>
  <si>
    <t>CTCP Xây dựng Tây Ninh</t>
  </si>
  <si>
    <t>Tây Ninh</t>
  </si>
  <si>
    <t>066.3827936</t>
  </si>
  <si>
    <t>84 Phạm Tung, TX Tây Ninh, tỉnh Tây Ninh</t>
  </si>
  <si>
    <t>Trần Thị Thu Trà</t>
  </si>
  <si>
    <t>TVI06</t>
  </si>
  <si>
    <t>CTCP Trà Bắc</t>
  </si>
  <si>
    <t>Trà Vinh</t>
  </si>
  <si>
    <t>074.852523</t>
  </si>
  <si>
    <t>216 Bạch Đằng, phường 4, tp Trà Vinh, tỉnh Trà Vinh</t>
  </si>
  <si>
    <t>Hồ Quang Khải, Huỳnh Khắc Nhu, Hồng Lệ Vân</t>
  </si>
  <si>
    <t>8,2%</t>
  </si>
  <si>
    <t>VLO07</t>
  </si>
  <si>
    <t>CTCP Địa ốc Vĩnh Long</t>
  </si>
  <si>
    <t>Vĩnh Long</t>
  </si>
  <si>
    <t>91-93 Phạm Thái Bường, p.4, tp.Vĩnh Long, tỉnh Vĩnh Long</t>
  </si>
  <si>
    <t>Dương Minh Trung, Trần Nguyễn Hoàng Nam, Trần Thị Thu Trà</t>
  </si>
  <si>
    <t>AGI11</t>
  </si>
  <si>
    <t>CTCP Cảng An Giang</t>
  </si>
  <si>
    <t>Tiếp nhận 2015</t>
  </si>
  <si>
    <t>Bốc xếp, vận tải</t>
  </si>
  <si>
    <t>Lê Việt Thành, Bùi Thành Hiệp,  Trần Văn Cam, Trần Tấn Phong</t>
  </si>
  <si>
    <t>BGT57</t>
  </si>
  <si>
    <t>CTCP Quản lý đường thủy nội địa số 11</t>
  </si>
  <si>
    <t>Tiếp nhận 11/2016</t>
  </si>
  <si>
    <t>Hạ tầng giao thông vận tải</t>
  </si>
  <si>
    <t>Tiền Giang</t>
  </si>
  <si>
    <t>Bộ GTVT</t>
  </si>
  <si>
    <t>0273 3850 102</t>
  </si>
  <si>
    <t>313 Đinh Bộ Lĩnh, phường 9, tp Mỹ Tho, tỉnh Tiền Giang</t>
  </si>
  <si>
    <t>Nguyễn Thành Đồng; Nguyễn Thanh Sơn; Trần Văn Cường</t>
  </si>
  <si>
    <t>BGT58</t>
  </si>
  <si>
    <t>CTCP Quản lý đường thủy nội địa số 12</t>
  </si>
  <si>
    <t>99A Tầm Vu, phường Hưng Lợi, quận Ninh Kiều, tp Cần Thơ</t>
  </si>
  <si>
    <t>Hồ Anh Đào, Nguyễn Thông Thạo, Nguyễn Hữu Tuấn</t>
  </si>
  <si>
    <t>BGT59</t>
  </si>
  <si>
    <t>CTCP Quản lý đường thủy nội địa số 13</t>
  </si>
  <si>
    <t>01B Ngô Quyền, phường Mỹ Bình, tp Long Xuyên, tỉnh An Giang</t>
  </si>
  <si>
    <t>Ngô Xuân Hà, Nguyễn Thanh Tòng, Phan Văn Bình</t>
  </si>
  <si>
    <t>BGT60</t>
  </si>
  <si>
    <t>CTCP Quản lý đường thủy nội địa số 14</t>
  </si>
  <si>
    <t>221 Lý Thường Kiệt, khóm 9, phường 6, tp Cà Mau</t>
  </si>
  <si>
    <t>Mai Văn Toan, Nguyễn Văn Uts, Huỳnh Thị Thùy Linh</t>
  </si>
  <si>
    <t>1,1%</t>
  </si>
  <si>
    <t>BGT61</t>
  </si>
  <si>
    <t>CTCP Quản lý đường thủy nội địa số 15</t>
  </si>
  <si>
    <t>Đồng Tháp</t>
  </si>
  <si>
    <t>720 quốc lộ 30, xã Mỹ Tân, tp Cao Lãnh, tỉnh Đồng Tháp</t>
  </si>
  <si>
    <t>Nguyễn Đình Thi, Đỗ Trần Phú, Võ Hoàng Tiểu Quyên</t>
  </si>
  <si>
    <t>CTH25</t>
  </si>
  <si>
    <t>CTCP Xây dựng hạ tầng Khu công nghiệp Cần Thơ</t>
  </si>
  <si>
    <t>1800617139</t>
  </si>
  <si>
    <t>4040 - Bất động sản</t>
  </si>
  <si>
    <t>102 đường 30 tháng 4</t>
  </si>
  <si>
    <t>Đặng Miình Thừa, Võ Ngọc Hồ, Trần Dạ Thảo</t>
  </si>
  <si>
    <t>BRV14</t>
  </si>
  <si>
    <t>Sản xuất, chế biến thủy hải sản</t>
  </si>
  <si>
    <t>BRV13</t>
  </si>
  <si>
    <t>sửa chữa tàu biển, dự án cảng biển</t>
  </si>
  <si>
    <t>LAN08</t>
  </si>
  <si>
    <t>CTCP Địa ốc Long An</t>
  </si>
  <si>
    <t>THO27</t>
  </si>
  <si>
    <t>CTCP Đầu tư hạ tầng khu công nghiệp Thanh Hóa</t>
  </si>
  <si>
    <t>phamthanhhoa</t>
  </si>
  <si>
    <t>Thanh Hóa</t>
  </si>
  <si>
    <t>Chưa công bố</t>
  </si>
  <si>
    <t>BGD02</t>
  </si>
  <si>
    <t>CTCP GP9</t>
  </si>
  <si>
    <t>Tiếp nhận 8/2016</t>
  </si>
  <si>
    <t xml:space="preserve"> nguyenhoangquyen </t>
  </si>
  <si>
    <t>Hà Nội</t>
  </si>
  <si>
    <t>Bộ Gíao dục- đào tạo</t>
  </si>
  <si>
    <t>0100108649</t>
  </si>
  <si>
    <t>4.1.2013</t>
  </si>
  <si>
    <t>9.8.2016</t>
  </si>
  <si>
    <t>xây dựng công trình kỹ thuật dân dụng...</t>
  </si>
  <si>
    <t>Số 9 Giải Phóng Hai Bà Trưng  Hà Nội</t>
  </si>
  <si>
    <t>Nguyễn Điệp Từ</t>
  </si>
  <si>
    <t>9,59%</t>
  </si>
  <si>
    <t>7,24%</t>
  </si>
  <si>
    <t>MBB</t>
  </si>
  <si>
    <t>DTV00012</t>
  </si>
  <si>
    <t>Ngân hàng TMCP Quân Đội</t>
  </si>
  <si>
    <t>ĐTM- mua cổ phiếu 2015</t>
  </si>
  <si>
    <t>Tài chính, ngân hàng, bảo hiểm, BĐS</t>
  </si>
  <si>
    <t>0100283873</t>
  </si>
  <si>
    <t>Ngân hàng</t>
  </si>
  <si>
    <t>21 Cát Linh</t>
  </si>
  <si>
    <t>Nguyễn Chí Thành</t>
  </si>
  <si>
    <t>11,5%</t>
  </si>
  <si>
    <t>BGI05</t>
  </si>
  <si>
    <t>CTCP Xây lắp thủy lợi Bắc Giang</t>
  </si>
  <si>
    <t>Bắc Giang</t>
  </si>
  <si>
    <t>DN bị thu hồi giấy phép ĐKKD</t>
  </si>
  <si>
    <t>20.08.2007</t>
  </si>
  <si>
    <t>Phố Bãi Bò, xã Hồng Thái, huyện Việt Yên, Bắc Giang</t>
  </si>
  <si>
    <t>BGI16</t>
  </si>
  <si>
    <t>CTCP Thương mại Tổng hợp Bắc Giang</t>
  </si>
  <si>
    <t>24.04.2017</t>
  </si>
  <si>
    <t>31.12.2008</t>
  </si>
  <si>
    <t>255030 - Bán lẻ nhiều loại mặt hàng</t>
  </si>
  <si>
    <t>2 Xương Giang, Tp. Bắc Giang</t>
  </si>
  <si>
    <t>Đỗ Danh Tuyên</t>
  </si>
  <si>
    <t>BGI18</t>
  </si>
  <si>
    <t>CTCP Chế biến nông sản thực phẩm Bắc Giang</t>
  </si>
  <si>
    <t>30.12.2008</t>
  </si>
  <si>
    <t>Đã giải thể</t>
  </si>
  <si>
    <t>Không có đại diện vốn</t>
  </si>
  <si>
    <t>VNR</t>
  </si>
  <si>
    <t>BTC05</t>
  </si>
  <si>
    <t>TCT Cổ phần Tái bảo hiểm Quốc Gia Việt Nam</t>
  </si>
  <si>
    <t>Bộ Tài chính</t>
  </si>
  <si>
    <t>28GP/KDBH</t>
  </si>
  <si>
    <t>18.11.2004</t>
  </si>
  <si>
    <t>14.07.2006</t>
  </si>
  <si>
    <t>403010 - Bảo hiểm</t>
  </si>
  <si>
    <t>141 Lê Duẩn, Hoàn Kiếm, Hà Nội</t>
  </si>
  <si>
    <t>Lê Song Lai; Phạm Công Tứ;Mai Xuân Dũng</t>
  </si>
  <si>
    <t>9,09%</t>
  </si>
  <si>
    <t>10,2%</t>
  </si>
  <si>
    <t>BMI</t>
  </si>
  <si>
    <t>BTC06</t>
  </si>
  <si>
    <t>TCT Cổ phần Bảo Minh</t>
  </si>
  <si>
    <t>nguyenduchuy</t>
  </si>
  <si>
    <t>27/GD/KHBH do BTC cấp lần đầu và điều chỉnh số 27/GPDDC6/KDBH</t>
  </si>
  <si>
    <t>27.9.2007</t>
  </si>
  <si>
    <t>26 Tôn Thất Đạm, Quận 1, Thành phố Hồ Chí Minh</t>
  </si>
  <si>
    <t>Lê Văn Thành;Lê Song Lai; Vũ Anh Tuấn</t>
  </si>
  <si>
    <t>5,6%</t>
  </si>
  <si>
    <t>BVH</t>
  </si>
  <si>
    <t>BTC12</t>
  </si>
  <si>
    <t>Tập đoàn Bảo Việt</t>
  </si>
  <si>
    <t>Phamthihuong</t>
  </si>
  <si>
    <t>2.7.2014</t>
  </si>
  <si>
    <t>043.9289.999</t>
  </si>
  <si>
    <t>8, Lê Thái Tổ, P.Hàng Trống, Q. Hoàn Kiếm, Hà Nội</t>
  </si>
  <si>
    <t>Nguyễn Anh Tùng</t>
  </si>
  <si>
    <t>7.26% Báo cáo tài chính 2018 (Chưa kiểm toán)</t>
  </si>
  <si>
    <t>DTV00003</t>
  </si>
  <si>
    <t>HNO08</t>
  </si>
  <si>
    <t>CTCP Đầu tư Việt Nam - Oman</t>
  </si>
  <si>
    <t>ĐTM  2008</t>
  </si>
  <si>
    <t>dinhthingoctram</t>
  </si>
  <si>
    <t xml:space="preserve">cung cấp tư vấn dịch vụ đầu tư </t>
  </si>
  <si>
    <t>TP Hồ Chí Minh</t>
  </si>
  <si>
    <t>2.8.2014</t>
  </si>
  <si>
    <t>402030 - Các thị trường vốn</t>
  </si>
  <si>
    <t>Tòa nhà Bitexco Financial Tower, 02 Hải Triều, Quận 1, TP. HCM</t>
  </si>
  <si>
    <t>16,48%</t>
  </si>
  <si>
    <t>Lại Trần Đông</t>
  </si>
  <si>
    <t>7,9%</t>
  </si>
  <si>
    <t>10,9</t>
  </si>
  <si>
    <t>CID</t>
  </si>
  <si>
    <t>HPH37</t>
  </si>
  <si>
    <t>CTCP Xây dựng và phát triển cơ sở hạ tầng Hải Phòng</t>
  </si>
  <si>
    <t>Hải Phòng</t>
  </si>
  <si>
    <t>055555</t>
  </si>
  <si>
    <t>0313.870.577</t>
  </si>
  <si>
    <t>Cụm CN Vĩnh Niệm, Đường Nguyễn Sơn Hà, Quận Lê Chân, Hải Phòng</t>
  </si>
  <si>
    <t>HPH48</t>
  </si>
  <si>
    <t>CTCP ACS Việt Nam</t>
  </si>
  <si>
    <t>Thương mại</t>
  </si>
  <si>
    <t>19.02.2009</t>
  </si>
  <si>
    <t>24.05.2010</t>
  </si>
  <si>
    <t>254010 - Truyền thông</t>
  </si>
  <si>
    <t>Số 5 Hồ Xuân Hương, phường Minh Khai, quận Hồng Bảng, TP. Hải Phòng</t>
  </si>
  <si>
    <t>Lê Thị Hoài Thu, Phạm Thanh Hoa</t>
  </si>
  <si>
    <t>5,05%</t>
  </si>
  <si>
    <t>THO11</t>
  </si>
  <si>
    <t>CTCP Mía đường Thanh Hoá</t>
  </si>
  <si>
    <t>Thanh Hoá</t>
  </si>
  <si>
    <t>6.6.2017</t>
  </si>
  <si>
    <t>037.847018
037.847026</t>
  </si>
  <si>
    <t>Thị trấn Vân Du, huyện Thạch Thành, Thanh Hoá</t>
  </si>
  <si>
    <t>Phạm Thị Hương</t>
  </si>
  <si>
    <t>BLD02</t>
  </si>
  <si>
    <t>CTCP Cung ứng nhân lực quốc tế và thương mại</t>
  </si>
  <si>
    <t xml:space="preserve"> leminhtuyet </t>
  </si>
  <si>
    <t>Xuất khẩu lao động</t>
  </si>
  <si>
    <t>DTV00002</t>
  </si>
  <si>
    <t>HNO06</t>
  </si>
  <si>
    <t>CTCP Hạ tầng và Bất động sản Việt Nam</t>
  </si>
  <si>
    <t>Nguyễn Hùng Thắng</t>
  </si>
  <si>
    <t>22.6.2015</t>
  </si>
  <si>
    <t>+844-39386682</t>
  </si>
  <si>
    <t>Số 6 Nguyễn Công Hoan, Ba Đình , HN</t>
  </si>
  <si>
    <t>Trần Mạnh Hữu, Nguyễn Tuấn Linh</t>
  </si>
  <si>
    <t>DTV00010</t>
  </si>
  <si>
    <t>HTI10</t>
  </si>
  <si>
    <t>CTCP Cảng quốc tế Lào Việt</t>
  </si>
  <si>
    <t>ĐTM-mua co phieu 2012</t>
  </si>
  <si>
    <t>lecaokhanh</t>
  </si>
  <si>
    <t>Kinh doanh dịch vụ cảng biển, vận tải hàng hoá ven biển và viễn dương, kinh doanh vận tải đường biển trong và ngoài nước, khai thác, xếp dỡ và dịch vụ cảng biển, cung cấp đại lý và môi giới thuê tàu biển, buôn bán nhiên liệu</t>
  </si>
  <si>
    <t>Hà Tĩnh</t>
  </si>
  <si>
    <t>Xã Kỳ Lợi, Kỳ Anh, Hà Tĩnh</t>
  </si>
  <si>
    <t>6.345.000</t>
  </si>
  <si>
    <t>Nguyễn Tiến Long, Nguyễn Chí Thành</t>
  </si>
  <si>
    <t>QNI40</t>
  </si>
  <si>
    <t>CTCP Bến xe Quảng Ninh</t>
  </si>
  <si>
    <t>Tiếp nhận 20/9/2017</t>
  </si>
  <si>
    <t>thaithuytrang</t>
  </si>
  <si>
    <t>H52219 Hoạt động dịch vụ hỗ trợ trực tiếp cho vận tải đường bộ (</t>
  </si>
  <si>
    <t>Quảng Ninh</t>
  </si>
  <si>
    <t>5700100640</t>
  </si>
  <si>
    <t>20.9.2017</t>
  </si>
  <si>
    <t>Hoạt động dịch vụ hỗ trợ khác liên quan đến vận tải</t>
  </si>
  <si>
    <t>0333846423</t>
  </si>
  <si>
    <t>Số 354 đường Hạ Long,  Bãi Cháy, Hạ Long, Quảng Ninh</t>
  </si>
  <si>
    <t>(ông) Hà Thế Sơn - Trưởng phòng xây dựng kiêm Thành viên HĐQT</t>
  </si>
  <si>
    <t>TNG16</t>
  </si>
  <si>
    <t>CTCP Phát triển hạ tầng khu công nghiệp Thái Nguyên</t>
  </si>
  <si>
    <t>Tiếp nhận tháng 2/2017</t>
  </si>
  <si>
    <t>phamtiendung</t>
  </si>
  <si>
    <t>Kinh doanh hạ tầng KCN, xây dựng, xử lý nước thải, thu gom và vận chuyển rác thải sinh hoạt, chăm sóc cây xanh, cây cảnh</t>
  </si>
  <si>
    <t xml:space="preserve">Thái Nguyên </t>
  </si>
  <si>
    <t>UBND tỉnh Thái Nguyên</t>
  </si>
  <si>
    <t>31.12.2015</t>
  </si>
  <si>
    <t>15/02/2017</t>
  </si>
  <si>
    <t>02803845507</t>
  </si>
  <si>
    <t>TDP Cầu Sắt, phường Bách Quang, tp Sông Công, tỉnh Thái Nguyên</t>
  </si>
  <si>
    <t>13.919.957</t>
  </si>
  <si>
    <t>Đinh Việt Tùng – CT HĐQT
Nguyễn Ngọc Hưng - GĐ
Đinh Thị Ngà - PGĐ</t>
  </si>
  <si>
    <t>DTV00011</t>
  </si>
  <si>
    <t>SIC</t>
  </si>
  <si>
    <t>Công ty TNHH MTV Đầu tư SCIC (SIC)</t>
  </si>
  <si>
    <t>ĐTM 2013</t>
  </si>
  <si>
    <t>dothiphuonglan</t>
  </si>
  <si>
    <t>14.1.2016</t>
  </si>
  <si>
    <t>Ông Lê Song Lai, CT HĐTV; Ông Phạm Đức Hoàn,TV HĐTV, GĐ; Ông Tô Xuân Thanh,  TV HĐTV, PGĐ</t>
  </si>
  <si>
    <t>HND</t>
  </si>
  <si>
    <t>DTV00006</t>
  </si>
  <si>
    <t>HPH47</t>
  </si>
  <si>
    <t>CTCP Nhiệt điện Hải Phòng</t>
  </si>
  <si>
    <t>ĐTM-mua co phieu 2009</t>
  </si>
  <si>
    <t>nguyenngocanh</t>
  </si>
  <si>
    <t>551050 - Các nhà sản xuất điện độc lập và các nhà kinh doanh năng lượng</t>
  </si>
  <si>
    <t>0203000279</t>
  </si>
  <si>
    <t>031.3775161</t>
  </si>
  <si>
    <t>Xã Tam Hưng, huyện Thủy Nguyên, thành phố Hải Phòng</t>
  </si>
  <si>
    <t>Đinh Thị Ngà - PGĐ</t>
  </si>
  <si>
    <t>QTP</t>
  </si>
  <si>
    <t>DTV00008</t>
  </si>
  <si>
    <t>QNI39</t>
  </si>
  <si>
    <t>CTCP Nhiệt điện Quảng Ninh</t>
  </si>
  <si>
    <t>nguyenthingocdiep</t>
  </si>
  <si>
    <t>2200300008</t>
  </si>
  <si>
    <t>0333657539</t>
  </si>
  <si>
    <t>Tổ 33 khu 5 phường Hà Khánh Tp Hạ Long Quảng Ninh</t>
  </si>
  <si>
    <t>51.401.089</t>
  </si>
  <si>
    <t>Nguyễn Thị Hồng Loan</t>
  </si>
  <si>
    <t>PPC</t>
  </si>
  <si>
    <t>DTK00004</t>
  </si>
  <si>
    <t>BCN18</t>
  </si>
  <si>
    <t>CTCP Nhiệt điện Phả Lại</t>
  </si>
  <si>
    <t>ĐTM-mua cổ phiêu 2008</t>
  </si>
  <si>
    <t>ngotiendat</t>
  </si>
  <si>
    <t>Sản xuất, kinh doanh điện năng</t>
  </si>
  <si>
    <t>16.2.2012</t>
  </si>
  <si>
    <t>10 - Năng lượng</t>
  </si>
  <si>
    <t>(84) +320. 3881 338</t>
  </si>
  <si>
    <t>Phường Phả Lại</t>
  </si>
  <si>
    <t>Không có NĐD</t>
  </si>
  <si>
    <t>12,5%</t>
  </si>
  <si>
    <t>DTV00013</t>
  </si>
  <si>
    <t>INCOJSC</t>
  </si>
  <si>
    <t>CTCP  Tư vấn đầu tư và đầu tư Việt Nam</t>
  </si>
  <si>
    <t>ĐTM-2016</t>
  </si>
  <si>
    <t>Kinh doanh BĐS, Dịch vụ, phân phối</t>
  </si>
  <si>
    <t>0106459393</t>
  </si>
  <si>
    <t>1.800.000</t>
  </si>
  <si>
    <t>Trần Mạnh Hữu - Thành viên HĐQT</t>
  </si>
  <si>
    <t>BGT67</t>
  </si>
  <si>
    <t>CTCP Quản lý và xây dựng đường bộ Quảng Nam - Đà Nẵng</t>
  </si>
  <si>
    <t>Tiếp nhậnnăm 2018</t>
  </si>
  <si>
    <t>Xây dựng công trình đường sắt và đường bộ </t>
  </si>
  <si>
    <t>Đà Nẵng</t>
  </si>
  <si>
    <t>Bộ Giao thông</t>
  </si>
  <si>
    <t>12.09.2918</t>
  </si>
  <si>
    <t>DT: 0236-3.889.091; Fax: 0236-3.889.113</t>
  </si>
  <si>
    <t>10B NguyL Chi Thanh, P.Thach Thang, Q.1-Tai Chau, TP Da Nang, Viet Nam</t>
  </si>
  <si>
    <t>Nguyễn Gia Phong - Chủ tịch HĐQT</t>
  </si>
  <si>
    <t>1,36%</t>
  </si>
  <si>
    <t>1,97%</t>
  </si>
  <si>
    <t>1,15%</t>
  </si>
  <si>
    <t>QNI41</t>
  </si>
  <si>
    <t>CTCP Cầu đường bộ I Quảng Ninh</t>
  </si>
  <si>
    <t>Tiếp nhận năm 2017</t>
  </si>
  <si>
    <t>F4210 Xây dựng công trình đường sắt và đường bộ</t>
  </si>
  <si>
    <t>25.12.2017</t>
  </si>
  <si>
    <t>quản lý đường bộ</t>
  </si>
  <si>
    <t>Tổ 4, khu 1B, Nguyễn Văn Cừ, Hồng Hải, Hạ Long, Quảng Ninh</t>
  </si>
  <si>
    <t>Phạm Minh Ngọc - Giám đốc</t>
  </si>
  <si>
    <t>QNI42</t>
  </si>
  <si>
    <t>CTCP Quản lý cầu đường bộ II Quảng Ninh</t>
  </si>
  <si>
    <t>13.10.2015</t>
  </si>
  <si>
    <t>0333876276</t>
  </si>
  <si>
    <t>Thôn Xóm Nương, Xã Tiên Lãng, huyện Tiên Yên, Quảng Ninh</t>
  </si>
  <si>
    <t>(ông) Lê Văn Đông - Tổng giám đốc; (ông) Nguyễn Đình Thông - Chủ tịch HĐQT; (ông) Vũ Đức Siêu - Phó Tổng Giám đốc</t>
  </si>
  <si>
    <t>BKA03</t>
  </si>
  <si>
    <t>CTCP Tư vấn xây dựng Bắc Kạn</t>
  </si>
  <si>
    <t>202020 - Dịch vụ chuyên biệt</t>
  </si>
  <si>
    <t>Bắc Kạn</t>
  </si>
  <si>
    <t>4700144332</t>
  </si>
  <si>
    <t>10.6.2005</t>
  </si>
  <si>
    <t>M7110 Hoạt động kiến trúc và tư vấn kỹ thuật có liên quan</t>
  </si>
  <si>
    <t>0281871876</t>
  </si>
  <si>
    <t>Tổ 4 - Phường Đức Xuân, TX Bắc Kạn, tỉnh Bắc Kạn</t>
  </si>
  <si>
    <t>Ngô Hùng Thúy - Chủ tịch HĐQT</t>
  </si>
  <si>
    <t>BKA04</t>
  </si>
  <si>
    <t>CTCP Vận tải, dịch vụ và xây dựng Bác Kạn</t>
  </si>
  <si>
    <t>16.1.2013</t>
  </si>
  <si>
    <t>H493 Vận tải đường bộ khác</t>
  </si>
  <si>
    <t>0280870838</t>
  </si>
  <si>
    <t>Tổ 11B, Phường Đức Xuân, TX BẮc Kạn, tỉnh Băc Kạn</t>
  </si>
  <si>
    <t>(ông) Nông Văn Bào - Phó giám đốc kiêm Thành viên HĐQT</t>
  </si>
  <si>
    <t>DTV00001</t>
  </si>
  <si>
    <t>NAN29</t>
  </si>
  <si>
    <t>Trường Đai học Công Nghiệp Vinh</t>
  </si>
  <si>
    <t>Đào tạo, giáo dục</t>
  </si>
  <si>
    <t>Nghệ An</t>
  </si>
  <si>
    <t>2703001847</t>
  </si>
  <si>
    <t>253020 - Dịch vu tiêu dùng đa dạng khác</t>
  </si>
  <si>
    <t>0383544225</t>
  </si>
  <si>
    <t>26 Nguyễn Thái Học- TP Vinh- Nghệ An</t>
  </si>
  <si>
    <t>2.190.000</t>
  </si>
  <si>
    <t>Thái Thùy Trang</t>
  </si>
  <si>
    <t>Lỗ</t>
  </si>
  <si>
    <t>NAN30</t>
  </si>
  <si>
    <t>CTCP Đầu tư và Phát triển miền Trung</t>
  </si>
  <si>
    <t>Đầu tư bất động sản, dịch vụ bến xe, đào tạo bằng lái xe</t>
  </si>
  <si>
    <t>055963</t>
  </si>
  <si>
    <t>404030 - Quản lý và phát triển BĐS</t>
  </si>
  <si>
    <t>0383847901</t>
  </si>
  <si>
    <t>1.216.106</t>
  </si>
  <si>
    <t>(bà) Thái Thị Thùy Trang - chuyên viên ban ĐT 2 SCIC</t>
  </si>
  <si>
    <t>DT4</t>
  </si>
  <si>
    <t>BGT54</t>
  </si>
  <si>
    <t>CTCP Quản lý đường thủy nội địa số 4</t>
  </si>
  <si>
    <t>Bắc Ninh</t>
  </si>
  <si>
    <t>27.4.2015</t>
  </si>
  <si>
    <t>H5222 Hoạt động dịch vụ hỗ trợ trực tiếp cho vận tải đường thủy </t>
  </si>
  <si>
    <t>Đường Huyền Quang, phường Đại Phúc, TP Bắc Ninh, Bắc Ninh</t>
  </si>
  <si>
    <t>Dương Hải Thanh, Nguyễn Phi Trường, Phạm Hồng Minh</t>
  </si>
  <si>
    <t>BGT55</t>
  </si>
  <si>
    <t>CTCP Quản lý đường thủy nội địa số 7</t>
  </si>
  <si>
    <t>Hải Dương</t>
  </si>
  <si>
    <t>9.5.2016</t>
  </si>
  <si>
    <t>Khu 9, phường Ngọc Châu, TP Hải Dương, tỉnh Hải Dương</t>
  </si>
  <si>
    <t>Vũ Cao Khải, Trần Văn Thanh, Nguyễn Đức Dậu</t>
  </si>
  <si>
    <t>BGT56</t>
  </si>
  <si>
    <t>CTCP Quản lý đường thủy nội địa số 9</t>
  </si>
  <si>
    <t>Hòa Bình</t>
  </si>
  <si>
    <t>1.4.2015</t>
  </si>
  <si>
    <t>7.11.2016</t>
  </si>
  <si>
    <t>Số 59, Tổ 4 phường Tân Thịnh, tp Hòa Bình, tỉnh Hòa Bình</t>
  </si>
  <si>
    <t>(ông) Phạm Văn Thư - Chủ tịch HĐQT; (ông) Đặng Thư Điệp - GĐ kiêm TV HĐQT; (bà) Hoàng Thị Yến - Kế toán trưởng kiêm TV HĐQT</t>
  </si>
  <si>
    <t>BGT62</t>
  </si>
  <si>
    <t>Tổng công ty XDCT Giao thông 8 (Cienco 8)</t>
  </si>
  <si>
    <t>Tiếp nhận 8/2017</t>
  </si>
  <si>
    <t>dangngoctuanhiep</t>
  </si>
  <si>
    <t>14.7.2016</t>
  </si>
  <si>
    <t>Hồ Tuấn Sỹ</t>
  </si>
  <si>
    <t>4,7%</t>
  </si>
  <si>
    <t>5,2%</t>
  </si>
  <si>
    <t>QLT</t>
  </si>
  <si>
    <t>BGT65</t>
  </si>
  <si>
    <t>CTCP Quản lý bảo trì đường thủy nội địa số 10</t>
  </si>
  <si>
    <t>tongquangvinh</t>
  </si>
  <si>
    <t>Quản lý, bảo trì hệ thống báo hiệu đường thủy nội địa, điều tiết khống chế, thanh thải chướng ngại vật, chống va trôi các cầu đảm bảo an toàn giao thông đường thủy, hoa tiêu đường thủy nội địa…</t>
  </si>
  <si>
    <t>Tp. HCM</t>
  </si>
  <si>
    <t>13/3/2015</t>
  </si>
  <si>
    <t>30/6/2018</t>
  </si>
  <si>
    <t>187 Trần Xuân Soạn, phường Tân Thuận Tây, quận 7, Tp. HCM</t>
  </si>
  <si>
    <t>ông Vũ Trung Tá – Chủ tịch HĐQT kiêm TGĐ, Ngô Thanh Liêm, Phan Huy Tùng</t>
  </si>
  <si>
    <t>15,88%</t>
  </si>
  <si>
    <t>BGT52</t>
  </si>
  <si>
    <t>Công ty TNHH 1TV Đầu tư và phát triển HPI</t>
  </si>
  <si>
    <t>Tiếp nhận 2014</t>
  </si>
  <si>
    <t>Tổng công ty công nghiệp và tàu thủy</t>
  </si>
  <si>
    <t>0200105264</t>
  </si>
  <si>
    <t>Th 10.2014</t>
  </si>
  <si>
    <t>Kinh doanh thương mại</t>
  </si>
  <si>
    <t>0313842270</t>
  </si>
  <si>
    <t>Số 57 phố Bến Bính, Hồng Bàng, Hải Phòng</t>
  </si>
  <si>
    <t>1.911.513</t>
  </si>
  <si>
    <t>Đoàn Ngọc Đức</t>
  </si>
  <si>
    <t>BGT63</t>
  </si>
  <si>
    <t>CTCP Xuất nhập khẩu và Hợp tác đầu tư giao thông vận tải</t>
  </si>
  <si>
    <t>Tiếp nhận tháng 4/ 2017</t>
  </si>
  <si>
    <t>nguyentrunghieu</t>
  </si>
  <si>
    <t>Xuất nhập khẩu, Vận tải</t>
  </si>
  <si>
    <t>Bộ Giao thông vận tải</t>
  </si>
  <si>
    <t>26/4/207</t>
  </si>
  <si>
    <t>Kinh doanh xuất nhập khẩu hàng hóa; Cung ứng, quản lý nguồn lao động làm việc ở nước ngoài; Sản xuất lắp ráp bán buôn xe có động cơ; Kinh doanh vận tải hàng hóa, dịch vụ giao nhận hàng hóa</t>
  </si>
  <si>
    <t>(84.8)38442247 /38458195 - Fax: (84.8) 38445240</t>
  </si>
  <si>
    <t>36 Bạch Đằng, Phường 2, Q. Tân Bình, TP.HCM</t>
  </si>
  <si>
    <t>Ông Phạm Trần Khoa, chủ tịch HĐQT Công ty, người đại diện phụ trách chung.</t>
  </si>
  <si>
    <t>TTL</t>
  </si>
  <si>
    <t>BGT53</t>
  </si>
  <si>
    <t xml:space="preserve">Tổng công ty Thăng Long </t>
  </si>
  <si>
    <t>BGTVT</t>
  </si>
  <si>
    <t>6.7.2015</t>
  </si>
  <si>
    <t>-     Xây dựng công trình đường sắt và đường bộ; Sản xuất bê tông và các sản phẩm từ xi măng và thạch cao; Xây dựng công trình kỹ thuật dân dụng khác; Sửa chữa máy móc, thiết bị; Sản xuất các cấu kiện kim loại; Xây dựng nhà các loại; Hoạt động dịch vụ hỗ trợ kinh doanh khác còn lại chưa được phân vào đâu; Kinh doanh bất động sản, quyền sử dụng đất thuộc chủ sở hữu, chủ sử dụng hoặc đi thuê; Vận tải hàng hóa bằng đường bộ; Hoạt động xây dựng chuyên dụng khác...</t>
  </si>
  <si>
    <t>72 Nguyễn Chí Thanh, Đống Đa, Hà Nội</t>
  </si>
  <si>
    <t>10.500.000</t>
  </si>
  <si>
    <t>Đinh Việt Tùng</t>
  </si>
  <si>
    <t>QNI37</t>
  </si>
  <si>
    <t>CTCP Giải trí quốc tế Lợi Lai</t>
  </si>
  <si>
    <t>Tiếp nhận tháng 12/2018</t>
  </si>
  <si>
    <t>hoangkhanhduy</t>
  </si>
  <si>
    <t>Kinh doanh khách sạn, các trò chơi có thưởng</t>
  </si>
  <si>
    <t xml:space="preserve">Quảng Ninh </t>
  </si>
  <si>
    <t>28/12/2018</t>
  </si>
  <si>
    <t>Kinh doanh khách sạn, nhà hàng, hoạt động vui chơi có thưởng, vận tải hành khách</t>
  </si>
  <si>
    <t>Nguyễn Văn Dương</t>
  </si>
  <si>
    <t xml:space="preserve">lỗ </t>
  </si>
  <si>
    <t>LIC</t>
  </si>
  <si>
    <t>BXD05</t>
  </si>
  <si>
    <t>Tổng công ty Licogi</t>
  </si>
  <si>
    <t>Tiếp nhận năm 2018</t>
  </si>
  <si>
    <t>Xây lắp, Tư vấn</t>
  </si>
  <si>
    <t>Hà Nội</t>
  </si>
  <si>
    <t>11.01.2018</t>
  </si>
  <si>
    <t>26.12.2018</t>
  </si>
  <si>
    <t>Thi công và xử lý nền móng các loại công trình, khoan nổ mìn, các công trình ngầm; Thi công xây lắp các công trình dân dụng, công nghiệp</t>
  </si>
  <si>
    <t>Nguyễn Danh Quân- Phó TGĐ</t>
  </si>
  <si>
    <t>BGT68</t>
  </si>
  <si>
    <t>CTCP Quản lý và xây dựng đường bộ Quảng Ngãi</t>
  </si>
  <si>
    <t>Tiếp nhận năm 2019</t>
  </si>
  <si>
    <t>Xây dựng công trình giao thông đường bộ</t>
  </si>
  <si>
    <t>BXD06</t>
  </si>
  <si>
    <t>Tiếp nhận năm 2020</t>
  </si>
  <si>
    <t>Tư vấn, Thiết kế</t>
  </si>
  <si>
    <t xml:space="preserve">Bộ Xây dựng </t>
  </si>
  <si>
    <t>NTP</t>
  </si>
  <si>
    <t>BCN03</t>
  </si>
  <si>
    <t>CTCP Nhựa Thiếu Niên Tiền Phong</t>
  </si>
  <si>
    <t>nguyenthithanhnga</t>
  </si>
  <si>
    <t>0200167782</t>
  </si>
  <si>
    <t>(031) 3852073</t>
  </si>
  <si>
    <t>Số 2, An Đà, Ngô Quyền -  Hải Phòng</t>
  </si>
  <si>
    <t>VNM</t>
  </si>
  <si>
    <t>BCN04</t>
  </si>
  <si>
    <t>CTCP sữa Việt Nam</t>
  </si>
  <si>
    <t>dangphuonglan</t>
  </si>
  <si>
    <t>0300588569</t>
  </si>
  <si>
    <t>8244228</t>
  </si>
  <si>
    <t>số 10, Đường Tân Trào, Phường Tân Phú, Quận 7, Tp. HCM</t>
  </si>
  <si>
    <t>Nguyễn Chí Thành, Đặng Thị Thu Hà, Lê Thành Liêm</t>
  </si>
  <si>
    <t>BMP</t>
  </si>
  <si>
    <t>BCN05</t>
  </si>
  <si>
    <t>CTCP Nhựa Bình Minh</t>
  </si>
  <si>
    <t>hoangdieulinh</t>
  </si>
  <si>
    <t>0301464823</t>
  </si>
  <si>
    <t>08.39690973</t>
  </si>
  <si>
    <t>240 Hậu Giang, Q.6, Tp.HCM</t>
  </si>
  <si>
    <t>không có</t>
  </si>
  <si>
    <t>BYT01</t>
  </si>
  <si>
    <t>Tổng công ty Thiết bị y tế Việt Nam - CTCP</t>
  </si>
  <si>
    <t>nguyenthiluongthanh</t>
  </si>
  <si>
    <t>Bán buôn máy móc, thiết bị và phụ tùng máy khác</t>
  </si>
  <si>
    <t>Bộ Y Tế</t>
  </si>
  <si>
    <t>0100124376</t>
  </si>
  <si>
    <t>10.10.2017</t>
  </si>
  <si>
    <t>Sản xuất thiết bị, dụng cụ y tế</t>
  </si>
  <si>
    <t>89 Lương Đình Của - Đống Đa - HN</t>
  </si>
  <si>
    <t>Nguyễn Thị Lương Thanh</t>
  </si>
  <si>
    <t>BYT02</t>
  </si>
  <si>
    <t>CTCP Dược Khoa</t>
  </si>
  <si>
    <t>Sản xuất thuốc, hoá dược và dược liệu</t>
  </si>
  <si>
    <t>Sản xuất thuốc, hóa dược và dược liệu</t>
  </si>
  <si>
    <t>số 9 nguyễn công trứ, phường phạm đình hổ, quận hai bà trưng, hà nội</t>
  </si>
  <si>
    <t>TRA</t>
  </si>
  <si>
    <t>BGT01</t>
  </si>
  <si>
    <t>CTCP TRAPHACO</t>
  </si>
  <si>
    <t>Dược phẩm - Y tế</t>
  </si>
  <si>
    <t>0100108656</t>
  </si>
  <si>
    <t>352020 - Dược phẩm</t>
  </si>
  <si>
    <t>0437341797</t>
  </si>
  <si>
    <t>nhà máy Hoàng Liệt, ngõ 15 đường Ngọc Hồi, Hoàng Mai, Hà Nội</t>
  </si>
  <si>
    <t>Trần Túc Mã, Nguyễn Quốc Huy, Nguyễn Anh Tuấn</t>
  </si>
  <si>
    <t>CBA11</t>
  </si>
  <si>
    <t>CTCP Khảo sát, Thiết kế, Xây dựng Cao Bằng</t>
  </si>
  <si>
    <t>phamminhtuan</t>
  </si>
  <si>
    <t>Cao Bằng</t>
  </si>
  <si>
    <t>4800103668</t>
  </si>
  <si>
    <t>202010 - Dịch vụ thương mại &amp; cung ứng vật tư</t>
  </si>
  <si>
    <t>026 852 444</t>
  </si>
  <si>
    <t>B021 Bế Văn Đàn, P.Hợp Giang, TX.Cao Bằng, Cao Bằng</t>
  </si>
  <si>
    <t>Bế Xuân Đạt</t>
  </si>
  <si>
    <t>CBA14</t>
  </si>
  <si>
    <t>CTCP Xây dựng và PTNT II Cao Bằng</t>
  </si>
  <si>
    <t>4800144992</t>
  </si>
  <si>
    <t>026 857 526</t>
  </si>
  <si>
    <t>Phường Tân Giang Thị xã Cao Bằng</t>
  </si>
  <si>
    <t>Nông văn khái</t>
  </si>
  <si>
    <t>CBA16</t>
  </si>
  <si>
    <t>CTCP Cơ khí, Xây lắp công nghiệp Cao Bằng</t>
  </si>
  <si>
    <t>026 858 853</t>
  </si>
  <si>
    <t>Km2, P.Sông Hiến, TX.Cao Bằng, Cao Bằng</t>
  </si>
  <si>
    <t>Hoàng Lê Kỷ</t>
  </si>
  <si>
    <t>DHG</t>
  </si>
  <si>
    <t>CTH04</t>
  </si>
  <si>
    <t>CTCP Dược Hậu giang</t>
  </si>
  <si>
    <t>ngominhchau</t>
  </si>
  <si>
    <t>4800149119</t>
  </si>
  <si>
    <t>071.891433</t>
  </si>
  <si>
    <t>288 BIS, Nguyễn Văn Cừ, An Hòa, Ninh Kiều, Cần Thơ</t>
  </si>
  <si>
    <t>Nguyễn Chí Thành, Đặng Thị Thu Hà, Đoàn Đình Duy Khương</t>
  </si>
  <si>
    <t>DBI07</t>
  </si>
  <si>
    <t>CTCP thượng mại du lịch và dịch vụ tổng hợp tỉnh Điện Biên</t>
  </si>
  <si>
    <t>Đã sáp nhập, hoàn thành tái cơ cấu từ T11/2015</t>
  </si>
  <si>
    <t>Điện Biên</t>
  </si>
  <si>
    <t>1800156801</t>
  </si>
  <si>
    <t>02303826643</t>
  </si>
  <si>
    <t>Tổ dân cư số 6, p. Tân Thanh, TP. Điện Biên, tỉnh Điện Biên</t>
  </si>
  <si>
    <t>Trương Phi; Lê Thanh Tuấn</t>
  </si>
  <si>
    <t>DMC</t>
  </si>
  <si>
    <t>DTH01</t>
  </si>
  <si>
    <t>CTCP XNK Y tế DOMESCO</t>
  </si>
  <si>
    <t>nguyenkimngoc</t>
  </si>
  <si>
    <t>Ðồng Tháp</t>
  </si>
  <si>
    <t>1400460395</t>
  </si>
  <si>
    <t>067 852278/08.38654185</t>
  </si>
  <si>
    <t>66 quốc lộ 30, phường Phú Mỹ, Thành phố Cao Lãnh, tỉnh Đồng Tháp</t>
  </si>
  <si>
    <t>Lê Đình Bửu Trí, Nguyễn Văn Hóa</t>
  </si>
  <si>
    <t>HGM</t>
  </si>
  <si>
    <t>HGI01</t>
  </si>
  <si>
    <t>CTCP cơ khí và KS Hà Giang</t>
  </si>
  <si>
    <t>duonghoaitrang</t>
  </si>
  <si>
    <t>Hà Giang</t>
  </si>
  <si>
    <t>5100101762</t>
  </si>
  <si>
    <t>151040 - Kim loại &amp; Khai khoáng</t>
  </si>
  <si>
    <t>019.866708</t>
  </si>
  <si>
    <t>390 Nguyễn Trãi, TX Hà Giang</t>
  </si>
  <si>
    <t>Ma Ngọc Tiến, Nguyễn Việt Phương, Vũ Trí Thức</t>
  </si>
  <si>
    <t>7,96%</t>
  </si>
  <si>
    <t>HEJ</t>
  </si>
  <si>
    <t>BNN21</t>
  </si>
  <si>
    <t>Tổng công ty tư vấn xây dựng thủy lợi Việt Nam</t>
  </si>
  <si>
    <t>Bộ NN&amp;PTNT</t>
  </si>
  <si>
    <t>0100103175</t>
  </si>
  <si>
    <t>Hoạt động kiến trúc và tư vấn có liên quan</t>
  </si>
  <si>
    <t>95/2 Chùa bộc, đóng đa, hà nội</t>
  </si>
  <si>
    <t>Lê Văn Lung, Nguyễn Mạnh Hiệp, Nguyễn Ngọc Lâm</t>
  </si>
  <si>
    <t>BXD07</t>
  </si>
  <si>
    <t>Tổng Công ty Vật liệu Xây dựng số 1 - CTCP</t>
  </si>
  <si>
    <t>sản xuất, mua bán vật liệu xây dựng</t>
  </si>
  <si>
    <t>BXD08</t>
  </si>
  <si>
    <t>Tổng công ty Đầu tư nước và môi trường Việt Nam - CTCP</t>
  </si>
  <si>
    <t>BXD09</t>
  </si>
  <si>
    <t xml:space="preserve">Tổng công ty Sông Đà -CTCP
</t>
  </si>
  <si>
    <t>SEA</t>
  </si>
  <si>
    <t>BNN22</t>
  </si>
  <si>
    <t>Tổng công ty Thủy sản Việt Nam - CTCP (Seaprodex)</t>
  </si>
  <si>
    <t>Tiếp nhận t8/2018</t>
  </si>
  <si>
    <t>Khai thác, chế biến thủy sản, nuôi trồng thủy sản (cá tầm thương phẩm) tiêu thụ nội địa…</t>
  </si>
  <si>
    <t>Bộ Nông nghiệp và Phát triển nông thôn</t>
  </si>
  <si>
    <t>17/4/2015</t>
  </si>
  <si>
    <t>2-4-6 đồng khởi phường bến nghé, quận 1, TP HCM</t>
  </si>
  <si>
    <t>Mai Xuân Phong; Nguyễn Quốc Huy; Nguyễn Anh Tuấn</t>
  </si>
  <si>
    <t>BNN23</t>
  </si>
  <si>
    <t>CTCP Xây dựng và chuyển giao công nghệ thủy lợi</t>
  </si>
  <si>
    <t>Xây dựng công trình như: đường thủy, bến cảng và các công trình trên sông, suối, các cảng du lịch cửa cống; các công trình thủy lợi; xây dựng công trình hạ tầng, giao thông nông thôn….</t>
  </si>
  <si>
    <t>27/1/2016</t>
  </si>
  <si>
    <t>số 6 ngõ 95 phố chùa bộc, trung liệt hà nội</t>
  </si>
  <si>
    <t>Phùng Tất Hữu</t>
  </si>
  <si>
    <t>SLA21</t>
  </si>
  <si>
    <t>CTCP Kỹ thuật tài nguyên và môi trường Sơn La</t>
  </si>
  <si>
    <t>Tiếp nhận 2019</t>
  </si>
  <si>
    <t>Khảo sát, lập dự án thiết kế kỹ thuật</t>
  </si>
  <si>
    <t>SLA22</t>
  </si>
  <si>
    <t>CTCP Bến xe khách Sơn La</t>
  </si>
  <si>
    <t>Hoạt động dịch vụ 
hỗ trợ trực tiếp cho 
vận tải đường sắt và đường bộ</t>
  </si>
  <si>
    <t>SLA23</t>
  </si>
  <si>
    <t>CTCP Đăng kiểm cơ giới thủy bộ Sơn La</t>
  </si>
  <si>
    <t>Kiểm tra và phân tích kỹ thuật</t>
  </si>
  <si>
    <t>BĐT02</t>
  </si>
  <si>
    <t>TNHH MTV In thống kê Thành phố Hồ Chí Minh</t>
  </si>
  <si>
    <t>Tiếp nhận 10/2016</t>
  </si>
  <si>
    <t>Tp Hồ Chí Minh</t>
  </si>
  <si>
    <t>Bộ Kế hoạch- đầu tư</t>
  </si>
  <si>
    <t>0300459556</t>
  </si>
  <si>
    <t>22/04/1993 thay đổi lần 6 22/8/2017</t>
  </si>
  <si>
    <t>In ấn và dịch vụ liên quan đến in</t>
  </si>
  <si>
    <t>08.3963272</t>
  </si>
  <si>
    <t>750 Hồng Bàng, phường 1, quận 11, tp HCM</t>
  </si>
  <si>
    <t>26,9%</t>
  </si>
  <si>
    <t>24,33%</t>
  </si>
  <si>
    <t>12,36%</t>
  </si>
  <si>
    <t>9,05%</t>
  </si>
  <si>
    <t>6,59%</t>
  </si>
  <si>
    <t>2,1%</t>
  </si>
  <si>
    <t>BXD03</t>
  </si>
  <si>
    <t>Công ty TNHH 2 thành viên Đầu tư thương mại Tràng Tiền</t>
  </si>
  <si>
    <t>nguyenthanhle</t>
  </si>
  <si>
    <t>Bộ Xây dựng</t>
  </si>
  <si>
    <t>0101013157</t>
  </si>
  <si>
    <t>049349717</t>
  </si>
  <si>
    <t>24 Hai Bà Trưng - Hoàn Kiếm- Hà Nội</t>
  </si>
  <si>
    <t>Đinh Quang Hòa, Nguyễn Phú Khánh</t>
  </si>
  <si>
    <t>34,75%</t>
  </si>
  <si>
    <t>40,3%</t>
  </si>
  <si>
    <t>53,63%</t>
  </si>
  <si>
    <t>BCT16</t>
  </si>
  <si>
    <t>TCT CP Công nghiệp Dầu thực vật VN</t>
  </si>
  <si>
    <t>Tiếp nhận 12/2016</t>
  </si>
  <si>
    <t>vuthithuhang</t>
  </si>
  <si>
    <t>Bộ CT</t>
  </si>
  <si>
    <t>30.11.2016</t>
  </si>
  <si>
    <t>BCT18</t>
  </si>
  <si>
    <t xml:space="preserve">CTCP Điện máy </t>
  </si>
  <si>
    <t>daothiminhhoa</t>
  </si>
  <si>
    <t>Buôn bán hạt nhựa công nghiệp, ống tôn, thép và các vật liệu kim loại khác. Cho thuê kho bãi, nhà cửa cơ sở hạ tầng và tài sản khác</t>
  </si>
  <si>
    <t>0100108871 </t>
  </si>
  <si>
    <t>11.3.1995</t>
  </si>
  <si>
    <t>Bán buôn, cung cấp dịch vụ bảo trì thang máy</t>
  </si>
  <si>
    <t>Phòng 601 tầng 6 tòa nhà 193-195 khâm thiên, phường thổ quan, quận đống đa, thành phố hà nội</t>
  </si>
  <si>
    <t>Nguyễn Hồng Thắng; Trần Lệ Nam; Trần Văn Tuấn</t>
  </si>
  <si>
    <t>0,8%</t>
  </si>
  <si>
    <t>4,61%</t>
  </si>
  <si>
    <t>BVH25</t>
  </si>
  <si>
    <t>CTCP Phát hành sách Nghệ An</t>
  </si>
  <si>
    <t>duongthuyduong</t>
  </si>
  <si>
    <t>Bán sách, văn hóa phẩm, văn phòng phẩm và các dịch vụ khác</t>
  </si>
  <si>
    <t>Bộ Văn hóa, Thể thao và Du lịch</t>
  </si>
  <si>
    <t>2900326022</t>
  </si>
  <si>
    <t>19/12/2013</t>
  </si>
  <si>
    <t>13/8/2018</t>
  </si>
  <si>
    <t>Đặng Đình Huyên, Tô Thanh Tâm</t>
  </si>
  <si>
    <t>VGT</t>
  </si>
  <si>
    <t>BCT19</t>
  </si>
  <si>
    <t>Tập đoàn dệt may Việt Nam</t>
  </si>
  <si>
    <t>Tiếp nhận t11/2018</t>
  </si>
  <si>
    <t>nguyenletramy</t>
  </si>
  <si>
    <t>Sản xuất, kinh doanh nguyên phụ liệu, hàng hóa may mặc</t>
  </si>
  <si>
    <t>0100100008</t>
  </si>
  <si>
    <t>23.11.2018</t>
  </si>
  <si>
    <t>25 Bà Triệu, P Hàng Bài, Q Hoàn Kiếm, Hà Nội</t>
  </si>
  <si>
    <t>Trần Quang Nghị, Lê Tiến Trường, Phạm Phú Cường, Đặng Vũ Hùng</t>
  </si>
  <si>
    <t>TQU10</t>
  </si>
  <si>
    <t>CTCP Khoáng sản Tuyên Quang</t>
  </si>
  <si>
    <t>Tiếp nhận 2017</t>
  </si>
  <si>
    <t>khoáng sản</t>
  </si>
  <si>
    <t>Tuyên Quang</t>
  </si>
  <si>
    <t>UBND tỉnh Tuyên Quang</t>
  </si>
  <si>
    <t>29/12/2017</t>
  </si>
  <si>
    <t>Thành phố Tuyên Quang</t>
  </si>
  <si>
    <t>Trần Ngọc Thủy</t>
  </si>
  <si>
    <t>0,70%</t>
  </si>
  <si>
    <t>BVH23</t>
  </si>
  <si>
    <t>CTCP Sách văn hóa tổng hợp Hòa Bình</t>
  </si>
  <si>
    <t>dangnguyetthao</t>
  </si>
  <si>
    <t>Bộ VH,TT&amp;DL</t>
  </si>
  <si>
    <t>22.11.2017</t>
  </si>
  <si>
    <t>Số 820, cù chính lan, P.Phương Lâm, TP Hòa Bình, tỉnh Hòa Bình</t>
  </si>
  <si>
    <t>Phạm Quang Minh</t>
  </si>
  <si>
    <t>N/a</t>
  </si>
  <si>
    <t>BVH22</t>
  </si>
  <si>
    <t>CTCP Đầu tư – Xây dựng công trình văn hóa và đô thị</t>
  </si>
  <si>
    <t>VNP</t>
  </si>
  <si>
    <t>BCT12</t>
  </si>
  <si>
    <t>CTCP Nhựa Việt Nam</t>
  </si>
  <si>
    <t>Tiếp nhận t3/2017</t>
  </si>
  <si>
    <t>Bộ Công Thương</t>
  </si>
  <si>
    <t>0300381966</t>
  </si>
  <si>
    <t>9.7.2016</t>
  </si>
  <si>
    <t>6.3.2017</t>
  </si>
  <si>
    <t>Sản xuất nguyên vật liệu</t>
  </si>
  <si>
    <t>300B, đường Nguyễn Tất Thành, phường 13, quận 4, phường 13, quận 4, hồ chí minh</t>
  </si>
  <si>
    <t>Lê Hoàng, phan trung nam, Vũ Thị Minh Thục</t>
  </si>
  <si>
    <t>VEC</t>
  </si>
  <si>
    <t>BCN15</t>
  </si>
  <si>
    <t>Tổng công ty Cổ phần Điện Tử và Tin học VN</t>
  </si>
  <si>
    <t>phamvanchung</t>
  </si>
  <si>
    <t>Điện tử dân dụng, điện tử chuyên dụng, công nghệ thông tin</t>
  </si>
  <si>
    <t>0100103351</t>
  </si>
  <si>
    <t>252010 - Đồ gia dụng lâu bền</t>
  </si>
  <si>
    <t>04.8256404</t>
  </si>
  <si>
    <t>15 Trần Hưng Đạo, Quận Hoàn Kiếm, Hà nội</t>
  </si>
  <si>
    <t>Nguyễn Tiến Dũng, Lưu Hoàng Long</t>
  </si>
  <si>
    <t>0,62%</t>
  </si>
  <si>
    <t>2,3%</t>
  </si>
  <si>
    <t>FPT</t>
  </si>
  <si>
    <t>BKH01</t>
  </si>
  <si>
    <t>CTCP FPT</t>
  </si>
  <si>
    <t>nguyenthikimanh</t>
  </si>
  <si>
    <t>Công nghệ thông tin, viễn thông</t>
  </si>
  <si>
    <t>Bộ Khoa học công nghệ</t>
  </si>
  <si>
    <t>0101248141</t>
  </si>
  <si>
    <t>04.8560300</t>
  </si>
  <si>
    <t>17 phố duy tân, dịch vọng hậu, cầu giấy, hà nội</t>
  </si>
  <si>
    <t>Trương Gia Bình</t>
  </si>
  <si>
    <t>30,46%</t>
  </si>
  <si>
    <t>24,92%</t>
  </si>
  <si>
    <t>20,63%</t>
  </si>
  <si>
    <t>18,96%</t>
  </si>
  <si>
    <t>17,39%</t>
  </si>
  <si>
    <t>22,1%</t>
  </si>
  <si>
    <t>FOX</t>
  </si>
  <si>
    <t>BKH02</t>
  </si>
  <si>
    <t>CTCP viễn thông FPT</t>
  </si>
  <si>
    <t>phamcongminh</t>
  </si>
  <si>
    <t>0101778163</t>
  </si>
  <si>
    <t>28.7.2005</t>
  </si>
  <si>
    <t xml:space="preserve">501010 - Các dịch vụ viễn thông được đa dạng hoá </t>
  </si>
  <si>
    <t>tầng 5, tòa nhà PVI, số 1 phạm văn bạch, cầu giấy, hà nội</t>
  </si>
  <si>
    <t>Lê Ngọc Diệp, Nguyễn Quốc Trị, Chu Thị Thanh Hà</t>
  </si>
  <si>
    <t>34,4%</t>
  </si>
  <si>
    <t>36,3%</t>
  </si>
  <si>
    <t>BTM05</t>
  </si>
  <si>
    <t>CTCP Nông sản Agrexim</t>
  </si>
  <si>
    <t>0100108198</t>
  </si>
  <si>
    <t>19.5.2016</t>
  </si>
  <si>
    <t>63-65 Ngô Thì Nhậm, quận Hai Bà Trưng, Hà Nội</t>
  </si>
  <si>
    <t>Vũ Lộc ;Nguyễn Giang Yên</t>
  </si>
  <si>
    <t>17,25%</t>
  </si>
  <si>
    <t>50,68%</t>
  </si>
  <si>
    <t>VNC</t>
  </si>
  <si>
    <t>BTM23</t>
  </si>
  <si>
    <t>CTCP Tập đoàn Vinacontrol</t>
  </si>
  <si>
    <t>tranthihonglinh</t>
  </si>
  <si>
    <t>0100107772</t>
  </si>
  <si>
    <t>29/7/2013</t>
  </si>
  <si>
    <t>(04)9436011 (04)9435638</t>
  </si>
  <si>
    <t>Số 54 Trần Nhân Tông, Hai Bà Trưng, Hà Nội</t>
  </si>
  <si>
    <t>;Mai Tiến Dũng, Nguyễn Thanh Hương</t>
  </si>
  <si>
    <t>14,70%</t>
  </si>
  <si>
    <t>16,80%</t>
  </si>
  <si>
    <t>17,06%</t>
  </si>
  <si>
    <t>BTM15</t>
  </si>
  <si>
    <t>CTCP XNK chuyên gia lao động và kỹ thuật</t>
  </si>
  <si>
    <t>Xuất khẩu lao động, xuất nhập khẩu hàng hóa</t>
  </si>
  <si>
    <t>0100107324</t>
  </si>
  <si>
    <t>10.4.2009</t>
  </si>
  <si>
    <t>04.8547677</t>
  </si>
  <si>
    <t>473 Nguyễn Trãi, Thanh Xuân, Hà Nội</t>
  </si>
  <si>
    <t>Vũ Thị Tinh Hoa</t>
  </si>
  <si>
    <t>19,6%</t>
  </si>
  <si>
    <t>18,80%</t>
  </si>
  <si>
    <t>BTS01</t>
  </si>
  <si>
    <t>CTCP tư vấn Biển Việt</t>
  </si>
  <si>
    <t>Bộ Thủy sản</t>
  </si>
  <si>
    <t>0100102679</t>
  </si>
  <si>
    <t>10.4.2016</t>
  </si>
  <si>
    <t>8318093</t>
  </si>
  <si>
    <t>6 Nguyễn Công Hoan, hà nội. DC moi: Số 12 ngõ 84 Ngọc Khánh, Ba Đình, Hà Nội</t>
  </si>
  <si>
    <t>Nguyễn Quế Lâm</t>
  </si>
  <si>
    <t>144,5%</t>
  </si>
  <si>
    <t>11,24%</t>
  </si>
  <si>
    <t>0,34%</t>
  </si>
  <si>
    <t>IKH</t>
  </si>
  <si>
    <t>BVH05</t>
  </si>
  <si>
    <t>CTCP In Khoa học kỹ thuật</t>
  </si>
  <si>
    <t>Bộ VHTTDL</t>
  </si>
  <si>
    <t>0100111754</t>
  </si>
  <si>
    <t>33 Ngô Tất Tố, P. Văn Miếu, Q. Đống Đa, Hà Nội</t>
  </si>
  <si>
    <t>Chu Thế Hoàng, Nguyễn Thành Sơn, Nguyễn Lê Trà My</t>
  </si>
  <si>
    <t>BVH11</t>
  </si>
  <si>
    <t>CTCP Phim truyện 1</t>
  </si>
  <si>
    <t>nguyenduytrieu</t>
  </si>
  <si>
    <t>Hàng tiêu dùng</t>
  </si>
  <si>
    <t>0100110133</t>
  </si>
  <si>
    <t>18.11.2015</t>
  </si>
  <si>
    <t>601010 - Ngành khác</t>
  </si>
  <si>
    <t>151 đường Hoàng Hoa Thám, Ba Đình, Hà Nội</t>
  </si>
  <si>
    <t>Lê Thị Kim Thu, Nguyễn Minh Phương</t>
  </si>
  <si>
    <t>HNO05</t>
  </si>
  <si>
    <t>CTCP dịch vụ thương mại công nghiệp</t>
  </si>
  <si>
    <t>TP Hà Nội</t>
  </si>
  <si>
    <t>0100100488</t>
  </si>
  <si>
    <t>16.5.1998</t>
  </si>
  <si>
    <t>048257765 048283359</t>
  </si>
  <si>
    <t>198 Hàng  Bông, Hà Nội</t>
  </si>
  <si>
    <t>Không có người đại diện</t>
  </si>
  <si>
    <t>n/a</t>
  </si>
  <si>
    <t>PAI</t>
  </si>
  <si>
    <t>DTV00004</t>
  </si>
  <si>
    <t>HNO09</t>
  </si>
  <si>
    <t>CTCP CNTT, VT và tự động hóa dầu khí PVTech</t>
  </si>
  <si>
    <t>ĐTM 2009</t>
  </si>
  <si>
    <t>Cung cấp dịch vụ hạ tầng thông tin, tự động hóa, giải pháp phần mềm</t>
  </si>
  <si>
    <t>0103349508</t>
  </si>
  <si>
    <t>16.2.2009</t>
  </si>
  <si>
    <t>452010 - Thiết bị Viễn thông</t>
  </si>
  <si>
    <t>Tầng 17, tòa nhà ICON4, 243A Đê La Thành, Đống Đa, Hà Nội</t>
  </si>
  <si>
    <t>Lê Ngọc Diệp</t>
  </si>
  <si>
    <t>3,32%</t>
  </si>
  <si>
    <t>BMT03</t>
  </si>
  <si>
    <t>CTCP Thiệt bị Khí tượng Thủy văn và Môi trường Việt Nam (Hymetco)</t>
  </si>
  <si>
    <t>Nhập khẩu thiết bị khí tượng thủy văn; thăm dò khai thác, xử lý nước sạch</t>
  </si>
  <si>
    <t>Bộ KHCN</t>
  </si>
  <si>
    <t>0100510766</t>
  </si>
  <si>
    <t>Ngõ 62/23 nguyễn chí thanh, phường láng thượng, quận đống đa, thành phố hà nội</t>
  </si>
  <si>
    <t>Trần Thị Hồng Lĩnh, Hà Thị Thuận</t>
  </si>
  <si>
    <t>9,58%</t>
  </si>
  <si>
    <t>BGT43</t>
  </si>
  <si>
    <t>CTCP TRAENCO</t>
  </si>
  <si>
    <t>Xây dựng, xuất khẩu lao động, xuất nhập khẩu hàng hóa</t>
  </si>
  <si>
    <t>0100108617</t>
  </si>
  <si>
    <t>201030_Xây dựng &amp; Công trình</t>
  </si>
  <si>
    <t>46 Võ Thị Sáu Hai Bà Trưng Hà Nội</t>
  </si>
  <si>
    <t>Nguyễn Lê Trà My</t>
  </si>
  <si>
    <t>VNB</t>
  </si>
  <si>
    <t>BVH26</t>
  </si>
  <si>
    <t>CTCP Sách Việt Nam</t>
  </si>
  <si>
    <t>Tiếp nhận năm 2018</t>
  </si>
  <si>
    <t>Ban buon, ban le sach, boa pham; - Cho thue BDS, van pho kho bai</t>
  </si>
  <si>
    <t>0100109829</t>
  </si>
  <si>
    <t>27/04/2016</t>
  </si>
  <si>
    <t>28/9/2018</t>
  </si>
  <si>
    <t>Số 44 Tràng Tiền, Hoàn Kiếm, Hà Nội</t>
  </si>
  <si>
    <t>Nguyễn Trọng Tuân</t>
  </si>
  <si>
    <t>0,59%</t>
  </si>
  <si>
    <t>1,26%</t>
  </si>
  <si>
    <t>3,76%</t>
  </si>
  <si>
    <t>BCT21</t>
  </si>
  <si>
    <t>Tổng công ty Thép Việt Nam</t>
  </si>
  <si>
    <t>SX thép</t>
  </si>
  <si>
    <t>BCT20</t>
  </si>
  <si>
    <t>CTCP Giao nhận kho vận ngoại thương</t>
  </si>
  <si>
    <t>BVH27</t>
  </si>
  <si>
    <t>CTCP Du lịch và Xúc tiến đầu tư</t>
  </si>
  <si>
    <t>Cung cấp dịch vụ du lịch</t>
  </si>
  <si>
    <t>BVH29</t>
  </si>
  <si>
    <t>CTCP XNK Vật tư thiết bị ngành In</t>
  </si>
  <si>
    <t>BRV11</t>
  </si>
  <si>
    <t>BRV15</t>
  </si>
  <si>
    <t>BLD01</t>
  </si>
  <si>
    <t>CTCP Nhân lực quốc tế Sovilaco</t>
  </si>
  <si>
    <t>Xuất khẩu lao động, đào tạo, tư vấn du học</t>
  </si>
  <si>
    <t>BCT22</t>
  </si>
  <si>
    <t>sản xuất đồ uống; 
sản xuất, chế biến
 thực phẩm</t>
  </si>
  <si>
    <t>DTV00005</t>
  </si>
  <si>
    <t>BVS01</t>
  </si>
  <si>
    <t>CTCP Đầu tư Bảo Việt - SCIC</t>
  </si>
  <si>
    <t>ĐTM-dự án 2009</t>
  </si>
  <si>
    <t>Phạm Quang Hưng</t>
  </si>
  <si>
    <t>0103946624</t>
  </si>
  <si>
    <t>5/6/2009</t>
  </si>
  <si>
    <t>220 Trần Duy Hưng, Trung Hòa, Cầu Giấy, HN</t>
  </si>
  <si>
    <t>Trần Tất Thắng, Đào Văn Duy</t>
  </si>
  <si>
    <t>3,0%</t>
  </si>
  <si>
    <t>DTV00015</t>
  </si>
  <si>
    <t>BENOVAS</t>
  </si>
  <si>
    <t>CTCP thuốc Ung thư Benovas</t>
  </si>
  <si>
    <t>ĐTM- 2017</t>
  </si>
  <si>
    <t>Lê Hà Phương</t>
  </si>
  <si>
    <t>Y tế</t>
  </si>
  <si>
    <t>0107753133</t>
  </si>
  <si>
    <t>Tầng 5- Times Tower- HACC1 Complex số 35 Lê Văn Lương- quận Thanh Xuân- Hà Nội</t>
  </si>
  <si>
    <t>2.900.000</t>
  </si>
  <si>
    <t>Đặng Thị Thu Hà, Lê Hà Phương</t>
  </si>
  <si>
    <t>3,38%</t>
  </si>
  <si>
    <t>DTV00014</t>
  </si>
  <si>
    <t xml:space="preserve">THAPTH  </t>
  </si>
  <si>
    <t>CTCP Đầu tư tháp truyền hình Việt Nam</t>
  </si>
  <si>
    <t>0107162282</t>
  </si>
  <si>
    <t>18 Lý Thường Kiệt, Hà Nội</t>
  </si>
  <si>
    <t>4.950.000</t>
  </si>
  <si>
    <t>BGT69</t>
  </si>
  <si>
    <t>Nguyễn Minh Đức</t>
  </si>
  <si>
    <t>DTV00017</t>
  </si>
  <si>
    <t>Tổng công ty Hàng không Việt Nam - CTCP</t>
  </si>
  <si>
    <t>ĐTM-2021</t>
  </si>
  <si>
    <t>BVH28</t>
  </si>
  <si>
    <t>CTCP Phim Giải Phóng</t>
  </si>
  <si>
    <t>CT TNHH MTV Đầu tư SCIC</t>
  </si>
  <si>
    <t>TNHH</t>
  </si>
  <si>
    <t>CTCP Hạ tầng và bất động sản Việt Nam</t>
  </si>
  <si>
    <t>CP</t>
  </si>
  <si>
    <t>CTCP Đầu tư SCIC - Bảo Việt</t>
  </si>
  <si>
    <t>CTCP Đầu tư và dịch vụ Thăng Long</t>
  </si>
  <si>
    <t>CTCP Cảng Vũng Áng Việt Lào</t>
  </si>
  <si>
    <t>CTCP Tư vấn đầu tư và đầu tư Việt Nam</t>
  </si>
  <si>
    <t>CTCP Thuốc Ung Thư Benovas</t>
  </si>
  <si>
    <t>DTK00001</t>
  </si>
  <si>
    <t>Cổ phiếu Ngân hàng TMCP Á Châu</t>
  </si>
  <si>
    <t>listed</t>
  </si>
  <si>
    <t>HNX</t>
  </si>
  <si>
    <t>DTK00002</t>
  </si>
  <si>
    <t>Cổ phiếu CTCP Dược Hậu Giang</t>
  </si>
  <si>
    <t>HOSE</t>
  </si>
  <si>
    <t>DTK00003</t>
  </si>
  <si>
    <t>Cổ phiếu CTCP Xuất nhập khầu Y tế Domesco</t>
  </si>
  <si>
    <t>Cổ phiếu CTCP Nhiệt điện Phả Lại</t>
  </si>
  <si>
    <t>DTN00002</t>
  </si>
  <si>
    <t>Trái phiếu Ngân hàng TMCP Á Châu</t>
  </si>
  <si>
    <t>TP</t>
  </si>
  <si>
    <t>Trường Đại học Công nghiệp Vinh</t>
  </si>
  <si>
    <t>CTCP Đầu tư Việt Nam - Ôman</t>
  </si>
  <si>
    <t>Upcom</t>
  </si>
  <si>
    <t>DTV00007</t>
  </si>
  <si>
    <t>Dự án nhà máy Bột Giấy Phương Nam</t>
  </si>
  <si>
    <t>DA</t>
  </si>
  <si>
    <t>CTCP Nhiệt điện Quàng Ninh</t>
  </si>
  <si>
    <t>Ngân hàng TMCP Quân đội</t>
  </si>
  <si>
    <t>DTV00016</t>
  </si>
  <si>
    <t>Dự án 220 Trần Duy Hưng</t>
  </si>
  <si>
    <t>khác</t>
  </si>
  <si>
    <t>Tổng hợp bán vốn các DN của SCIC từ khi thành lập đến hiện tại</t>
  </si>
  <si>
    <t>Mã</t>
  </si>
  <si>
    <t>Ban QL</t>
  </si>
  <si>
    <t>KQ bán</t>
  </si>
  <si>
    <t>Năm bán</t>
  </si>
  <si>
    <t>Giá vốn</t>
  </si>
  <si>
    <t>Tổng DT bán vốn</t>
  </si>
  <si>
    <t>GTMG/VNN</t>
  </si>
  <si>
    <t>Doanh thu</t>
  </si>
  <si>
    <t>Cty CP xây dựng tư vấn đầu tư bình dương</t>
  </si>
  <si>
    <t>Bán quyền</t>
  </si>
  <si>
    <t>BTM29</t>
  </si>
  <si>
    <t>ctcp vật tư và dịch vụ kỹ thuật hà nội</t>
  </si>
  <si>
    <t>Công ty CP Đầu tư và Xuất Nhập Khẩu Đak lak</t>
  </si>
  <si>
    <t>BTM26</t>
  </si>
  <si>
    <t>ctcp vật liệu điện và dụng cụ cơ khí</t>
  </si>
  <si>
    <t>HPH13</t>
  </si>
  <si>
    <t>ctcp vận tải và kd tổng hợp</t>
  </si>
  <si>
    <t>BTM35</t>
  </si>
  <si>
    <t>CTCP XNK tạp phẩm Sài gòn</t>
  </si>
  <si>
    <t>BTR01</t>
  </si>
  <si>
    <t>công ty cp dược phẩm bến tre</t>
  </si>
  <si>
    <t>BTC07</t>
  </si>
  <si>
    <t>công ty cổ phần nam hải</t>
  </si>
  <si>
    <t>GLA13</t>
  </si>
  <si>
    <t>cty cp văn hóa - du lịch gia lai</t>
  </si>
  <si>
    <t>BGT44</t>
  </si>
  <si>
    <t>Công ty CP Hợp tác lao động nước ngoài</t>
  </si>
  <si>
    <t>HPH39</t>
  </si>
  <si>
    <t>ctcp Chương Dương</t>
  </si>
  <si>
    <t>DNA09</t>
  </si>
  <si>
    <t>ctcp in và dịch vụ đà nẵng</t>
  </si>
  <si>
    <t>NAN11</t>
  </si>
  <si>
    <t>ctcp sách thiết bị trường học nghệ an</t>
  </si>
  <si>
    <t>QNG02</t>
  </si>
  <si>
    <t>Công ty CP VT kỹ thuật nông lâm nghiệp QN</t>
  </si>
  <si>
    <t>NAN04</t>
  </si>
  <si>
    <t>Công ty Cp vật tư nông nghiệp Nghệ An</t>
  </si>
  <si>
    <t>KTU02</t>
  </si>
  <si>
    <t>công ty cp sách thiết bị trường học kon tum</t>
  </si>
  <si>
    <t>BKH03</t>
  </si>
  <si>
    <t>Cty CP XNK kỹ thuật Technimex</t>
  </si>
  <si>
    <t>BTC02</t>
  </si>
  <si>
    <t>Kiem toan tu van A&amp;C</t>
  </si>
  <si>
    <t>HPH</t>
  </si>
  <si>
    <t>CTCP sắt tráng men nhôm Hải Phòng</t>
  </si>
  <si>
    <t>BTC03</t>
  </si>
  <si>
    <t>công ty cp kiểm toán và tư vấn (afc)</t>
  </si>
  <si>
    <t>BGT14</t>
  </si>
  <si>
    <t>Công ty CP tư vấn thiết kế cảng - kỹ thuật biển</t>
  </si>
  <si>
    <t>TNG05</t>
  </si>
  <si>
    <t>Công ty CP Giấy xuất khẩu Thái Nguyên</t>
  </si>
  <si>
    <t>HTA12</t>
  </si>
  <si>
    <t>ctcp thương mại ba vì</t>
  </si>
  <si>
    <t>TNI10</t>
  </si>
  <si>
    <t>ctcp bến xe khách tây ninh</t>
  </si>
  <si>
    <t>HNO02</t>
  </si>
  <si>
    <t>ctcp vít hà nội</t>
  </si>
  <si>
    <t>QNI19</t>
  </si>
  <si>
    <t>ctcp du lịch khách sạn suối mơ</t>
  </si>
  <si>
    <t>BGT13</t>
  </si>
  <si>
    <t>Công ty  CP VINAFCO</t>
  </si>
  <si>
    <t>BTH06</t>
  </si>
  <si>
    <t>Công ty CP May Bình Thuận - Nhà Bè</t>
  </si>
  <si>
    <t>GLA08</t>
  </si>
  <si>
    <t>cty cp xây dựng và vân tải gia lai</t>
  </si>
  <si>
    <t>NDI10</t>
  </si>
  <si>
    <t>ctcp vật tư nông nghiệp nam định</t>
  </si>
  <si>
    <t>HNA05</t>
  </si>
  <si>
    <t>Công ty CP Thương mại - đầu tư KD chợ Phủ Lý</t>
  </si>
  <si>
    <t>HPH21</t>
  </si>
  <si>
    <t>ctcp in và bao bì</t>
  </si>
  <si>
    <t>HPH20</t>
  </si>
  <si>
    <t>công ty cp hàng kênh</t>
  </si>
  <si>
    <t>SLA17</t>
  </si>
  <si>
    <t>ctcp thương mại sông đà</t>
  </si>
  <si>
    <t>LCA05</t>
  </si>
  <si>
    <t>công ty cp xây dựng tỉnh lào cai</t>
  </si>
  <si>
    <t>QNI15</t>
  </si>
  <si>
    <t>ctcp chè đường hoa</t>
  </si>
  <si>
    <t>QNI08</t>
  </si>
  <si>
    <t>Công ty CP Vận tải ô tô Quảng Ninh</t>
  </si>
  <si>
    <t>QNI10</t>
  </si>
  <si>
    <t>Công ty CP Tư vấn và qui họach thiết kế xây dựng</t>
  </si>
  <si>
    <t>QNI17</t>
  </si>
  <si>
    <t>ctcp xây lắp điện quảng ninh</t>
  </si>
  <si>
    <t>QNI18</t>
  </si>
  <si>
    <t>ctcp dịch vụ du lịch quảng ninh</t>
  </si>
  <si>
    <t>CTH03</t>
  </si>
  <si>
    <t>công ty cp thuốc sát trùng cần thơ</t>
  </si>
  <si>
    <t>HPH23</t>
  </si>
  <si>
    <t>ctcp hồng phát</t>
  </si>
  <si>
    <t>CTH05</t>
  </si>
  <si>
    <t>cty cp sản xuất kinh doanh vật tư và thuốc thú y</t>
  </si>
  <si>
    <t>HNA03</t>
  </si>
  <si>
    <t>công ty cp sách &amp; thiết bị trường học hà nam</t>
  </si>
  <si>
    <t>CTH01</t>
  </si>
  <si>
    <t>công ty cp dvtm kho ngoại quan</t>
  </si>
  <si>
    <t>HTA13</t>
  </si>
  <si>
    <t>ctcp du lịch ao vua</t>
  </si>
  <si>
    <t>BLU01</t>
  </si>
  <si>
    <t>công ty cp cơ khí - xây lắp điện bạc liêu</t>
  </si>
  <si>
    <t>CMA01</t>
  </si>
  <si>
    <t>ctcp chế biến thủy sản xnk sông đốc</t>
  </si>
  <si>
    <t>LAN11</t>
  </si>
  <si>
    <t>ctcp cơ khí xây dựng long an</t>
  </si>
  <si>
    <t>CTH06</t>
  </si>
  <si>
    <t>Công ty CP Bến xe Tầu Phà Cần Thơ</t>
  </si>
  <si>
    <t>BTM06</t>
  </si>
  <si>
    <t>công ty cp thiết bị thương mại</t>
  </si>
  <si>
    <t>HNO04</t>
  </si>
  <si>
    <t>công ty cổ phần thương mại dịch vụ hà nội</t>
  </si>
  <si>
    <t>NDI09</t>
  </si>
  <si>
    <t>ctcp xây dựng xuân thuỷ</t>
  </si>
  <si>
    <t>CTH14</t>
  </si>
  <si>
    <t>công ty cp cơ khí ô tô cần thơ</t>
  </si>
  <si>
    <t>NBI07</t>
  </si>
  <si>
    <t>ctcp xây dựng &amp; khai thác than qua lửa</t>
  </si>
  <si>
    <t>NBI08</t>
  </si>
  <si>
    <t>ctcp giống cây trồng con nuôi ninh bình</t>
  </si>
  <si>
    <t>HNO03</t>
  </si>
  <si>
    <t>Công ty CP phúc thịnh</t>
  </si>
  <si>
    <t>DLA10</t>
  </si>
  <si>
    <t>cty cp thống nhất</t>
  </si>
  <si>
    <t>NDI16</t>
  </si>
  <si>
    <t>CTCP Dệt Kim Thắng Lợi Nam Định</t>
  </si>
  <si>
    <t>KHO21</t>
  </si>
  <si>
    <t>ctcp chế biến thực phẩm ninh hòa</t>
  </si>
  <si>
    <t>BTM13</t>
  </si>
  <si>
    <t>ctcp nam tiến</t>
  </si>
  <si>
    <t>DNA08</t>
  </si>
  <si>
    <t>ctcp tơ lụa và dịch vụ nông nghiệp đà nẵng</t>
  </si>
  <si>
    <t>BTR07</t>
  </si>
  <si>
    <t>công ty cp thủy sản bến tre</t>
  </si>
  <si>
    <t>DNO01</t>
  </si>
  <si>
    <t>Công ty cổ phần vật liệu xây dựng đak nông</t>
  </si>
  <si>
    <t>GLA01</t>
  </si>
  <si>
    <t>cty cp thương mại yagrai</t>
  </si>
  <si>
    <t>BNI08</t>
  </si>
  <si>
    <t>Cty CP Cầu ngà Bắc Ninh</t>
  </si>
  <si>
    <t>BNI07</t>
  </si>
  <si>
    <t>ctcp ph sách và vpvh bắc ninh</t>
  </si>
  <si>
    <t>HGI09</t>
  </si>
  <si>
    <t>công ty cp chè hùng an</t>
  </si>
  <si>
    <t>NAN07</t>
  </si>
  <si>
    <t>ctcp tàu cuốc và xây lắp nghệ an</t>
  </si>
  <si>
    <t>THO01</t>
  </si>
  <si>
    <t>ctcp giống cây trồng thanh hoá</t>
  </si>
  <si>
    <t>AGI08</t>
  </si>
  <si>
    <t>công ty cp in an giang</t>
  </si>
  <si>
    <t>VLO04</t>
  </si>
  <si>
    <t>cty cp tư vấn xây dựng vĩnh long</t>
  </si>
  <si>
    <t>NDI04</t>
  </si>
  <si>
    <t>ctcp dược vụ bản</t>
  </si>
  <si>
    <t>NDI05</t>
  </si>
  <si>
    <t>ctcp giống cây trồng  &amp; con nuôi nam định</t>
  </si>
  <si>
    <t>NDI13</t>
  </si>
  <si>
    <t>ctcp du lịch nam định</t>
  </si>
  <si>
    <t>HNA01</t>
  </si>
  <si>
    <t>công ty cp dược phẩm hà nam</t>
  </si>
  <si>
    <t>NBI03</t>
  </si>
  <si>
    <t>ctcp vận tải ô tô ninh bình</t>
  </si>
  <si>
    <t>HUE16</t>
  </si>
  <si>
    <t>Công ty CP giống cây trông vật nuôi TT Huế</t>
  </si>
  <si>
    <t>BDU04</t>
  </si>
  <si>
    <t>cty cp tư vấn và xây dựng tổng hợp bình dương</t>
  </si>
  <si>
    <t>BGI09</t>
  </si>
  <si>
    <t>Công ty CP Thương mại dịch vụ Lạng Giang</t>
  </si>
  <si>
    <t>BGI10</t>
  </si>
  <si>
    <t>Công ty CP Thương mại Sơn Động</t>
  </si>
  <si>
    <t>BGI11</t>
  </si>
  <si>
    <t>Công ty CP Thương mại Việt Yên</t>
  </si>
  <si>
    <t>BNI02</t>
  </si>
  <si>
    <t>Công ty CP Cơ điện thủy lợi Bắc Ninh</t>
  </si>
  <si>
    <t>BNI04</t>
  </si>
  <si>
    <t>Công ty CP Giống cây trồng</t>
  </si>
  <si>
    <t>CBA02</t>
  </si>
  <si>
    <t>CTCP Giống cây trồng Cao bằng</t>
  </si>
  <si>
    <t>CBA03</t>
  </si>
  <si>
    <t>CTCP Vật tư nông nghiệp Cao bằng</t>
  </si>
  <si>
    <t>CBA29</t>
  </si>
  <si>
    <t>CTCP thương mại tổng hợp quảng hoà</t>
  </si>
  <si>
    <t>DLA11</t>
  </si>
  <si>
    <t>cty cp vật tư &amp;xây dựng đăk lăk</t>
  </si>
  <si>
    <t>HDU03</t>
  </si>
  <si>
    <t>ctcp xd đê kè &amp; pt nông thôn</t>
  </si>
  <si>
    <t>LSO01</t>
  </si>
  <si>
    <t>Cty CP Giống cây trồng Lạng Sơn</t>
  </si>
  <si>
    <t>NAN17</t>
  </si>
  <si>
    <t>ctcp hữu nghị nghệ an</t>
  </si>
  <si>
    <t>SLA01</t>
  </si>
  <si>
    <t>ctcp khoáng sản sơn la</t>
  </si>
  <si>
    <t>SLA11</t>
  </si>
  <si>
    <t>cty cp tư vấn xây dựng sơn la</t>
  </si>
  <si>
    <t>STR03</t>
  </si>
  <si>
    <t>công ty cp vận tải sóc trăng</t>
  </si>
  <si>
    <t>THO06</t>
  </si>
  <si>
    <t>ctcp cơ khí tàu thuyền thanh hoá</t>
  </si>
  <si>
    <t>THO12</t>
  </si>
  <si>
    <t>ctcp giấy lam sơn- thanh hoá</t>
  </si>
  <si>
    <t>TQU09</t>
  </si>
  <si>
    <t>ctcp giấy tuyên quang</t>
  </si>
  <si>
    <t>YBA09</t>
  </si>
  <si>
    <t>công ty cp tư vấn thuỷ lợi và cơ sở hạ tầng yên</t>
  </si>
  <si>
    <t>DLA06</t>
  </si>
  <si>
    <t>cty cp xây dựng đăk lăk</t>
  </si>
  <si>
    <t>BCN07</t>
  </si>
  <si>
    <t>Cong ty CP nhua Rang Dong</t>
  </si>
  <si>
    <t>BCN11</t>
  </si>
  <si>
    <t>Cty Thuy tinh Hung Phu</t>
  </si>
  <si>
    <t>ctcp nhựa bình minh</t>
  </si>
  <si>
    <t>NTH06</t>
  </si>
  <si>
    <t>cty cp quản lý đường bộ ninh thuận</t>
  </si>
  <si>
    <t>CTH02</t>
  </si>
  <si>
    <t>cty cp vật tư kỹ thuật nn cần thơ</t>
  </si>
  <si>
    <t>KHO03</t>
  </si>
  <si>
    <t>cty cp công trình đô thị vạn ninh</t>
  </si>
  <si>
    <t>BTM30</t>
  </si>
  <si>
    <t>ctcp xây lắp thương mại 2</t>
  </si>
  <si>
    <t>TNI09</t>
  </si>
  <si>
    <t>ctcp in hoàng lê kha tây ninh</t>
  </si>
  <si>
    <t>NTH01</t>
  </si>
  <si>
    <t>cty cp muối ninh thuận</t>
  </si>
  <si>
    <t>TNI11</t>
  </si>
  <si>
    <t>ctcp đo đạc địa chính tây ninh</t>
  </si>
  <si>
    <t>TNI14</t>
  </si>
  <si>
    <t>Công ty cổ phần xây dựng giao thông Tây Ninh</t>
  </si>
  <si>
    <t>SLA12</t>
  </si>
  <si>
    <t>cty cp thuỷ sản sơn la</t>
  </si>
  <si>
    <t>SLA08</t>
  </si>
  <si>
    <t>cty cp tư vấn đầu tư giao thông</t>
  </si>
  <si>
    <t>TNG11</t>
  </si>
  <si>
    <t>Công ty CP Xây dưựng và khai thác than TN</t>
  </si>
  <si>
    <t>AGI04</t>
  </si>
  <si>
    <t>CTCP Vận tải An Giang</t>
  </si>
  <si>
    <t>CN</t>
  </si>
  <si>
    <t>BCN08</t>
  </si>
  <si>
    <t>CTCP Nhựa Bạch Đằng</t>
  </si>
  <si>
    <t>BCN10</t>
  </si>
  <si>
    <t>CTCP Giày Yên Viên</t>
  </si>
  <si>
    <t>BCT06</t>
  </si>
  <si>
    <t>CTCP XNK Mỹ Nghệ Thăng Long</t>
  </si>
  <si>
    <t>BDU08</t>
  </si>
  <si>
    <t>CTCP Thương mại tổng hợp Thuận An</t>
  </si>
  <si>
    <t>BDU10</t>
  </si>
  <si>
    <t>CTCP Thương mại và Du lịch Bình Dương</t>
  </si>
  <si>
    <t>BDU11</t>
  </si>
  <si>
    <t>CTCP Văn hóa tổng hợp Bình Dương</t>
  </si>
  <si>
    <t>BGI02</t>
  </si>
  <si>
    <t>BGI02- ĐT2- CTCP Vận tải Thủy bộ Bắc Giang</t>
  </si>
  <si>
    <t>BGI03</t>
  </si>
  <si>
    <t>BGI03- ĐT2- CTCP Xe khách Bắc Giang</t>
  </si>
  <si>
    <t>BGI04</t>
  </si>
  <si>
    <t xml:space="preserve">CTCP Cơ điện Bắc Giang </t>
  </si>
  <si>
    <t>BGI08</t>
  </si>
  <si>
    <t>BGI08- ĐT2- CTCP Thương mại - Du lịch Lục Nam</t>
  </si>
  <si>
    <t>BGI12</t>
  </si>
  <si>
    <t>CTCP Khoáng sản Bắc Giang</t>
  </si>
  <si>
    <t>BGI13</t>
  </si>
  <si>
    <t xml:space="preserve">BGI13- ĐT2- CTCP Xi măng Sông Cầu </t>
  </si>
  <si>
    <t>BGI20</t>
  </si>
  <si>
    <t>BGI20- ĐT2- CTCP Điện cơ Việt Đức Bắc Giang</t>
  </si>
  <si>
    <t>BGI21</t>
  </si>
  <si>
    <t>CTCP Thương mại Bắc Giang</t>
  </si>
  <si>
    <t>BGT02</t>
  </si>
  <si>
    <t>CTCP Tư vấn Xây dựng Công trình thủy Bộ - SUDEWAT</t>
  </si>
  <si>
    <t>CTCP Hợp tác lao động nước ngoài (LOD)</t>
  </si>
  <si>
    <t>BLU02</t>
  </si>
  <si>
    <t>CTCP Công trình Giao thông Bạc liêu</t>
  </si>
  <si>
    <t>BNI01</t>
  </si>
  <si>
    <t>CTCP Vật tư tổng hợp Bắc Ninh</t>
  </si>
  <si>
    <t>BNI09</t>
  </si>
  <si>
    <t>CTCP Đầu tư phát triển Nhà.</t>
  </si>
  <si>
    <t>BNI11</t>
  </si>
  <si>
    <t>BNI11- ĐT2- CTCP Nam sông Cầu</t>
  </si>
  <si>
    <t>BNN07</t>
  </si>
  <si>
    <t>CTCP Mía đường Quảng Ngãi</t>
  </si>
  <si>
    <t>BNN14</t>
  </si>
  <si>
    <t>CTCP Giống và Vật tư trồng rừng Hà Nội</t>
  </si>
  <si>
    <t>BPH03</t>
  </si>
  <si>
    <t>CTCP Tư vấn xây dựng Tổng Hợp Bình Phước</t>
  </si>
  <si>
    <t>BPH05</t>
  </si>
  <si>
    <t>CTCP Xuất nhập khẩu tổng hợp Bình Phước</t>
  </si>
  <si>
    <t>BRV02</t>
  </si>
  <si>
    <t>CTCP Sách thiết bị trường học Bà Rịa Vũng Tàu</t>
  </si>
  <si>
    <t>BRV05</t>
  </si>
  <si>
    <t>CTCP TƯ VẤN KIỂM ĐỊNH BR- VT</t>
  </si>
  <si>
    <t>BTH04</t>
  </si>
  <si>
    <t>CTCP Nước mắm Phan Thiết</t>
  </si>
  <si>
    <t>BTM04</t>
  </si>
  <si>
    <t>CTCP Hóa chất vật liệu điện Hải Phòng</t>
  </si>
  <si>
    <t>BTM12</t>
  </si>
  <si>
    <t>CTCP Vật tư tổng hợp Nghệ Tĩnh</t>
  </si>
  <si>
    <t>BTR02</t>
  </si>
  <si>
    <t>CTCP Sách - Thiết bị Bến Tre</t>
  </si>
  <si>
    <t>BTR04</t>
  </si>
  <si>
    <t>CTCP Tư vấn xây dựng Bến Tre</t>
  </si>
  <si>
    <t>BTR05</t>
  </si>
  <si>
    <t xml:space="preserve">CTCP Xây dựng và Kinh doanh nhà Bến Tre </t>
  </si>
  <si>
    <t>CBA04</t>
  </si>
  <si>
    <t>CTCP Cung ứng chế biến Than Cao Bằng</t>
  </si>
  <si>
    <t>CBA06</t>
  </si>
  <si>
    <t>CTCP Sách và Thiết bị trường học Cao Bằng</t>
  </si>
  <si>
    <t>CBA07</t>
  </si>
  <si>
    <t>CTCP Xi Măng - Xây dựng Công trình Cao Bằng</t>
  </si>
  <si>
    <t>CBA20</t>
  </si>
  <si>
    <t>CTCP XD GT 2 Cao Bằng</t>
  </si>
  <si>
    <t>CBA23</t>
  </si>
  <si>
    <t>CTCP Thương mại tổng hợp Cao Bằng</t>
  </si>
  <si>
    <t>CBA25</t>
  </si>
  <si>
    <t xml:space="preserve">CTCP Thương mại - Tổng hợp Hoà An Cao Bằng </t>
  </si>
  <si>
    <t>CBA28</t>
  </si>
  <si>
    <t>CTCP Hà Quảng Cao Bằng</t>
  </si>
  <si>
    <t>CBA30</t>
  </si>
  <si>
    <t>CTCP Khách Sạn Cao Bắc</t>
  </si>
  <si>
    <t>CBA32</t>
  </si>
  <si>
    <t>CTCP Thương mại tổng hợp Thạch An Cao Bằng</t>
  </si>
  <si>
    <t>CMA04</t>
  </si>
  <si>
    <t>CTCP XÂY LẮP ĐIỆN CÀ MAU</t>
  </si>
  <si>
    <t>CMA05</t>
  </si>
  <si>
    <t>CTCP TƯ VẤN ĐÂU TƯ XÂY DỰNG CÀ MAU</t>
  </si>
  <si>
    <t>CMA10</t>
  </si>
  <si>
    <t>CTCP Dịch vụ In Trần Ngọc Hy</t>
  </si>
  <si>
    <t>CMA15</t>
  </si>
  <si>
    <t>CTCP Công trình giao thông Cà Mau</t>
  </si>
  <si>
    <t>CTH09</t>
  </si>
  <si>
    <t>CTCP Đầu tư và Xây dựng</t>
  </si>
  <si>
    <t>CTH12</t>
  </si>
  <si>
    <t>CTCP Thực phẩm rau quả Cần Thơ</t>
  </si>
  <si>
    <t>DBI04</t>
  </si>
  <si>
    <t>CTCP Tư vấn xây dựng thủy lợi tỉnh Điện Biên</t>
  </si>
  <si>
    <t>DLA07</t>
  </si>
  <si>
    <t>CTCP Vận tải ôtô Đăk Lăk</t>
  </si>
  <si>
    <t>DLA09</t>
  </si>
  <si>
    <t>CTCP Xe khách Đăk Lăk</t>
  </si>
  <si>
    <t>DNA07</t>
  </si>
  <si>
    <t>CTCP Thương mại dịch vụ Đà Nẵng</t>
  </si>
  <si>
    <t>DON02</t>
  </si>
  <si>
    <t>CTCP THƯƠNG MAI DỊCH VỤ ĐỒNG NAI</t>
  </si>
  <si>
    <t>GLA09</t>
  </si>
  <si>
    <t>CTCP Cơ khí và Xây lắp Gia Lai</t>
  </si>
  <si>
    <t>HDU02</t>
  </si>
  <si>
    <t>CTCP Tư vấn quy hoạch và thiết kế xây dựng Hải Dương</t>
  </si>
  <si>
    <t>HDU06</t>
  </si>
  <si>
    <t>CTCP May I Hải Dương</t>
  </si>
  <si>
    <t>HDU11</t>
  </si>
  <si>
    <t>CTCP Xây dựng 1 Hải Dương</t>
  </si>
  <si>
    <t>HDU14</t>
  </si>
  <si>
    <t>CTCP Giày Hải Dương</t>
  </si>
  <si>
    <t>HGI03</t>
  </si>
  <si>
    <t>CTCP Xây dựng số I</t>
  </si>
  <si>
    <t>HGI05</t>
  </si>
  <si>
    <t>CTCP Văn hóa điện ảnh Hà Giang</t>
  </si>
  <si>
    <t>HGI06</t>
  </si>
  <si>
    <t>CTCP Sách - Thiết bị trường học Hà Giang</t>
  </si>
  <si>
    <t>HNA04</t>
  </si>
  <si>
    <t>CTCP Thuỷ sản Hà Nam</t>
  </si>
  <si>
    <t>HPH02</t>
  </si>
  <si>
    <t>CTCP Thiết bị y tế Hải Phòng</t>
  </si>
  <si>
    <t>HPH04</t>
  </si>
  <si>
    <t>CTCP Thành Tô</t>
  </si>
  <si>
    <t>HPH06</t>
  </si>
  <si>
    <t>CTCP Phát hành Sách Hải Phòng</t>
  </si>
  <si>
    <t>HPH12</t>
  </si>
  <si>
    <t>CTCP Ô tô xe khách Hải Phòng</t>
  </si>
  <si>
    <t>HPH22</t>
  </si>
  <si>
    <t>CTCP Hồng Quang</t>
  </si>
  <si>
    <t>HPH26</t>
  </si>
  <si>
    <t>CTCP May Đại Việt HP</t>
  </si>
  <si>
    <t>HPH32</t>
  </si>
  <si>
    <t>CTCP Du lịch và Dịch vụ Hải Phòng</t>
  </si>
  <si>
    <t>HPH36</t>
  </si>
  <si>
    <t>CTCP XD Thuỷ lợi Hải Phòng</t>
  </si>
  <si>
    <t>HTA02</t>
  </si>
  <si>
    <t>CTCP Vật tư tổng hợp Ba Vì</t>
  </si>
  <si>
    <t>HTA09</t>
  </si>
  <si>
    <t>CTCP Xây lắp máy Hà Tây</t>
  </si>
  <si>
    <t>HUE06</t>
  </si>
  <si>
    <t>CTCP Tư vấn thiết kế giao thông Thừa Thiên Huế</t>
  </si>
  <si>
    <t>HUE08</t>
  </si>
  <si>
    <t>CTCP Cao su Thừa Thiên Huế</t>
  </si>
  <si>
    <t>HUE11</t>
  </si>
  <si>
    <t>CTCP Vật tư nông nghiệp Thừa Thiên Huế</t>
  </si>
  <si>
    <t>HUE17</t>
  </si>
  <si>
    <t>CTCP Khai thác đá Thừa Thiên Huế</t>
  </si>
  <si>
    <t>HGU01</t>
  </si>
  <si>
    <t>CTCP Sách - Thiết bị trường học Hậu Giang</t>
  </si>
  <si>
    <t>KHO06</t>
  </si>
  <si>
    <t>CTCP Trà Long</t>
  </si>
  <si>
    <t>KHO08</t>
  </si>
  <si>
    <t>CTCP Tư vấn giao thông Khánh Hoà</t>
  </si>
  <si>
    <t>KHO11</t>
  </si>
  <si>
    <t>CTCP Đầu tư và Xây dựng công trình Khánh Hoà</t>
  </si>
  <si>
    <t>KHO13</t>
  </si>
  <si>
    <t>CTCP Xây dựng Khánh Hòa</t>
  </si>
  <si>
    <t>KHO14</t>
  </si>
  <si>
    <t>CTCP Xe khách Khánh Hòa</t>
  </si>
  <si>
    <t>KHO15</t>
  </si>
  <si>
    <t>CTCP Vật tư thiết bị và Xây dựng giao thông Khánh Hòa</t>
  </si>
  <si>
    <t>KHO17</t>
  </si>
  <si>
    <t>CTCP Tư vấn kiến trúc và Xây dựng Khánh Hoà</t>
  </si>
  <si>
    <t>KHO23</t>
  </si>
  <si>
    <t>Công ty Bao bì 3/2</t>
  </si>
  <si>
    <t>KHO26</t>
  </si>
  <si>
    <t>CTCP Đường Ninh Hòa</t>
  </si>
  <si>
    <t>CTCP Sách Thiết bị trường học Kon Tum</t>
  </si>
  <si>
    <t>KTU03</t>
  </si>
  <si>
    <t>CTCP SX&amp;Cung ứng VLXD Kon Tum</t>
  </si>
  <si>
    <t>KTU05</t>
  </si>
  <si>
    <t>CTCP In và Bao bì KonTum</t>
  </si>
  <si>
    <t>LAN02</t>
  </si>
  <si>
    <t>CTCP Vận Tải Long An</t>
  </si>
  <si>
    <t>LCA03</t>
  </si>
  <si>
    <t xml:space="preserve">CTCP Công trình Giao thông Lào Cai </t>
  </si>
  <si>
    <t>LCA04</t>
  </si>
  <si>
    <t>CTCP Vận tải Lào Cai</t>
  </si>
  <si>
    <t>LDO01</t>
  </si>
  <si>
    <t>CTCP Tư vấn xây dựng thủy lợi Lâm Đồng</t>
  </si>
  <si>
    <t>LDO03</t>
  </si>
  <si>
    <t>CTCP Xây dựng số 1 Lâm Đồng</t>
  </si>
  <si>
    <t>LSO02</t>
  </si>
  <si>
    <t>CTCP Vật tư Nông nghiệp Lạng Sơn</t>
  </si>
  <si>
    <t>LSO10</t>
  </si>
  <si>
    <t>LSO10- ĐT2- CTCP Sách-Văn Hóa-Thiết Bị Trường học</t>
  </si>
  <si>
    <t>NAN02</t>
  </si>
  <si>
    <t>NAN02- ĐT2- CTCP Khoáng sản Nghệ An</t>
  </si>
  <si>
    <t>NAN12</t>
  </si>
  <si>
    <t>CTCP Xi măng 12/9</t>
  </si>
  <si>
    <t>NAN16</t>
  </si>
  <si>
    <t>CTCP chế biến và XK súc sản</t>
  </si>
  <si>
    <t>NAN18</t>
  </si>
  <si>
    <t>NAN18- ĐT2- CTCP Khách sạn giao tế Nghệ An</t>
  </si>
  <si>
    <t>NAN21</t>
  </si>
  <si>
    <t>CTCP Môi trường đô thị và Du lịch dịch vụ Cửa Lò</t>
  </si>
  <si>
    <t>NAN22</t>
  </si>
  <si>
    <t>NAN22- ĐT2- CTCP In Nghệ An</t>
  </si>
  <si>
    <t>NAN23</t>
  </si>
  <si>
    <t>CTCP Xuất nhập khẩu và Dịch vụ tổng hợp Nghệ An</t>
  </si>
  <si>
    <t>NAN24</t>
  </si>
  <si>
    <t>NAN24- ĐT2- CTCP Đầu tư và Hợp tác kinh tế Việt Lào</t>
  </si>
  <si>
    <t>NBI01</t>
  </si>
  <si>
    <t xml:space="preserve">CTCP Khí Công nghiệp </t>
  </si>
  <si>
    <t>NBI10</t>
  </si>
  <si>
    <t>CTCP Thương Binh 27/7</t>
  </si>
  <si>
    <t>NDI01</t>
  </si>
  <si>
    <t>CTCP Dược Nam Định</t>
  </si>
  <si>
    <t>NDI02</t>
  </si>
  <si>
    <t xml:space="preserve">CTCP Dược Ý Yên </t>
  </si>
  <si>
    <t>NDI03</t>
  </si>
  <si>
    <t xml:space="preserve">CTCP Vật tư Nông nghiệp Hải hậu </t>
  </si>
  <si>
    <t>NDI11</t>
  </si>
  <si>
    <t>CTCP Thức ăn chăn nuôi Hải Hậu</t>
  </si>
  <si>
    <t>NDI12</t>
  </si>
  <si>
    <t>CTCP In Nam Định</t>
  </si>
  <si>
    <t>NDI14</t>
  </si>
  <si>
    <t xml:space="preserve">CTCP Thương mại Ý Yên </t>
  </si>
  <si>
    <t>Công ty muối Ninh Thuận</t>
  </si>
  <si>
    <t>NTH05</t>
  </si>
  <si>
    <t>CTCP VĂN HOÁ TỔNG HỢP NINH THUẬN</t>
  </si>
  <si>
    <t>CTCP Quản lý Đường bộ Ninh Thuận</t>
  </si>
  <si>
    <t>QNG01</t>
  </si>
  <si>
    <t xml:space="preserve">CTCP Phân hữu cơ HUMIC Quảng Ngãi  </t>
  </si>
  <si>
    <t>QNI01</t>
  </si>
  <si>
    <t>CTCP Giống cây trồng Quảng Ninh</t>
  </si>
  <si>
    <t>QNI02</t>
  </si>
  <si>
    <t>CTCP Vật tư thiết bị nông nghiệp Quảng Ninh</t>
  </si>
  <si>
    <t>QNI24</t>
  </si>
  <si>
    <t>CTCP XK thủy sản II Quảng Ninh</t>
  </si>
  <si>
    <t>QNI32</t>
  </si>
  <si>
    <t>CTCP Thương mại Quảng ninh</t>
  </si>
  <si>
    <t>QTR01</t>
  </si>
  <si>
    <t xml:space="preserve">CTCP Dược Vật tư y tế Quảng Trị </t>
  </si>
  <si>
    <t>QTR12</t>
  </si>
  <si>
    <t>CTCP Thương mại Hiền Lương</t>
  </si>
  <si>
    <t>SLA03</t>
  </si>
  <si>
    <t>CTCP Vật tư KTNN Sơn La</t>
  </si>
  <si>
    <t>SLA05</t>
  </si>
  <si>
    <t>CTCP Tư vấn xây dựng thủy lợi Sơn La</t>
  </si>
  <si>
    <t>SLA16</t>
  </si>
  <si>
    <t>CTCP Thương mại Sông Mã</t>
  </si>
  <si>
    <t>STR04</t>
  </si>
  <si>
    <t>CTCP Sách và Thiết bị Sóc Trăng</t>
  </si>
  <si>
    <t>STR05</t>
  </si>
  <si>
    <t>CTCP Thủy lợi Sóc Trăng</t>
  </si>
  <si>
    <t>STR07</t>
  </si>
  <si>
    <t>CTCP THƯƠNG MAI và DỊCH VỤ Sóc Trăng</t>
  </si>
  <si>
    <t>TBI04</t>
  </si>
  <si>
    <t>CTCP Xuất nhập khẩu Thực phẩm Thái Bình</t>
  </si>
  <si>
    <t>TGI05</t>
  </si>
  <si>
    <t>CTCP xây dựng và kinh doanh nhà Tiền Giang</t>
  </si>
  <si>
    <t>TGI10</t>
  </si>
  <si>
    <t>CTCP Dầu Thực vật Tiền Giang</t>
  </si>
  <si>
    <t>TGI13</t>
  </si>
  <si>
    <t>CTCP Du lịch Tiền Giang</t>
  </si>
  <si>
    <t>TGI15</t>
  </si>
  <si>
    <t xml:space="preserve">CTCP In Tiền Giang </t>
  </si>
  <si>
    <t>TNG06</t>
  </si>
  <si>
    <t>CTCP XD GT 1 Thái Nguyên</t>
  </si>
  <si>
    <t>TNG10</t>
  </si>
  <si>
    <t>CTCP Xây dựng giao thông II Thái Nguyên</t>
  </si>
  <si>
    <t>Xây dựng và Khai thác Than Thái Nguyên</t>
  </si>
  <si>
    <t>TNI03</t>
  </si>
  <si>
    <t>CTCP Công Trình Giao Thông Tây Ninh</t>
  </si>
  <si>
    <t>TNI05</t>
  </si>
  <si>
    <t>CTCP Tư Vấn Xây Dựng Tổng Hợp Tây Ninh</t>
  </si>
  <si>
    <t>TNI07</t>
  </si>
  <si>
    <t>CTCP Tư Vấn và Đầu tư xây dựng Tây Ninh</t>
  </si>
  <si>
    <t>CTCP Hoàng Lệ Kha</t>
  </si>
  <si>
    <t>CTCP đo đạc địa chính Tây Ninh</t>
  </si>
  <si>
    <t>TQU02</t>
  </si>
  <si>
    <t>CTCP Xây dựng Thủy lợi Tuyên Quang</t>
  </si>
  <si>
    <t>TQU03</t>
  </si>
  <si>
    <t>CTCP xây lắp SX và kinh doanh VLXD Tuyên Quang</t>
  </si>
  <si>
    <t>TQU06</t>
  </si>
  <si>
    <t>CTCP vận tải và xây dựng Tuyên Quang</t>
  </si>
  <si>
    <t>TQU07</t>
  </si>
  <si>
    <t>TQU07- ĐT2- CTCP Quản lý và Xây dựng cầu đường giao thông Tuyên Quang</t>
  </si>
  <si>
    <t>TVI03</t>
  </si>
  <si>
    <t>CTCP XÂY LẮP VÀ XÁNG TRÀ VINH</t>
  </si>
  <si>
    <t>YBA03</t>
  </si>
  <si>
    <t>YBA03- ĐT2- CTCP Xây dựng cầu Yên Bái</t>
  </si>
  <si>
    <t>YBA04</t>
  </si>
  <si>
    <t>CTCP Xây dựng 3 Yên Bái</t>
  </si>
  <si>
    <t>YBA05</t>
  </si>
  <si>
    <t>CTCP Sách TBTH Yên Bái</t>
  </si>
  <si>
    <t>YBA06</t>
  </si>
  <si>
    <t>CTCP Xây dựng thủy lợi và Cơ sở hạ tầng tỉnh Yên Bái</t>
  </si>
  <si>
    <t>YBA07</t>
  </si>
  <si>
    <t>CTCP Xây dựng 2 Yên Bái</t>
  </si>
  <si>
    <t>NBI04</t>
  </si>
  <si>
    <t xml:space="preserve">CTCP Sách &amp; TBTH Ninh Bình </t>
  </si>
  <si>
    <t>QNI25</t>
  </si>
  <si>
    <t>CTCP Thông Quảng Ninh</t>
  </si>
  <si>
    <t>LSO06</t>
  </si>
  <si>
    <t>CTCP Gạch ngói Hợp Thành</t>
  </si>
  <si>
    <t>NAN25</t>
  </si>
  <si>
    <t>CTCP Xây dựng thủy lợi I Nghệ An</t>
  </si>
  <si>
    <t>CTCP Sách và thiết bị trường học Nghệ An</t>
  </si>
  <si>
    <t>TVI02</t>
  </si>
  <si>
    <t>CTCP THƯƠNG MẠI TRÀ VINH</t>
  </si>
  <si>
    <t>NBI13</t>
  </si>
  <si>
    <t>CTCP in và văn hóa phẩm Ninh Bình</t>
  </si>
  <si>
    <t>HPH17</t>
  </si>
  <si>
    <t>Cty CP Xe khách Thanh Long</t>
  </si>
  <si>
    <t>KHO09</t>
  </si>
  <si>
    <t>Cty CP phát hành sách Khánh hòa</t>
  </si>
  <si>
    <t>TNI13</t>
  </si>
  <si>
    <t>CTCP Xây dựng và Phát triển đô thị Tây Ninh</t>
  </si>
  <si>
    <t>TGI07</t>
  </si>
  <si>
    <t>CTCP Tư vấn đầu tư giao thông thủy lợi Tiền Giang</t>
  </si>
  <si>
    <t>BTR03</t>
  </si>
  <si>
    <t>CTCP Xây dựng công trình giao thông Bến Tre</t>
  </si>
  <si>
    <t>BTR10</t>
  </si>
  <si>
    <t>CTCP Du lịch Bến Tre</t>
  </si>
  <si>
    <t>BGT24</t>
  </si>
  <si>
    <t>CTCP Đầu tư xây dựng và Vật liệu GT 7</t>
  </si>
  <si>
    <t>BGI01</t>
  </si>
  <si>
    <t>CTCP phát hành sách và vật phẩm VH Bắc Giang</t>
  </si>
  <si>
    <t>BNI05</t>
  </si>
  <si>
    <t>CTCP Xe khách Bắc Ninh</t>
  </si>
  <si>
    <t>QTR07</t>
  </si>
  <si>
    <t>CTCP ô tô số 1 Quảng Trị</t>
  </si>
  <si>
    <t>LSO12</t>
  </si>
  <si>
    <t>CTCP Xây dựng thủy lợi T.T.Huế</t>
  </si>
  <si>
    <t>HUE09</t>
  </si>
  <si>
    <t>CTCP Sách và Văn hóa tổng hợp Thừa Thiên Huế</t>
  </si>
  <si>
    <t>BGT15</t>
  </si>
  <si>
    <t>CTCP vận tải Traco 1</t>
  </si>
  <si>
    <t>HDU10</t>
  </si>
  <si>
    <t>CTCP sách thiết bị trường học Hải Dương</t>
  </si>
  <si>
    <t>DBI05</t>
  </si>
  <si>
    <t>CTCP Vận tải ô tô Điện Biên</t>
  </si>
  <si>
    <t>SLA20</t>
  </si>
  <si>
    <t>CTCP Sách và Thiết bị trường học Sơn La</t>
  </si>
  <si>
    <t>NTH09</t>
  </si>
  <si>
    <t>Cty CP Lâm nghiệp Ninh Thuận</t>
  </si>
  <si>
    <t>TNG03</t>
  </si>
  <si>
    <t>CTCP sách và thiết bị trường học Thái Nguyên</t>
  </si>
  <si>
    <t>HGI04</t>
  </si>
  <si>
    <t>CTCP xây dựng số 2 Hà Giang</t>
  </si>
  <si>
    <t>TQU05</t>
  </si>
  <si>
    <t>CTCP xây dựng tổng hợp Tuyên Quang</t>
  </si>
  <si>
    <t>NAN26</t>
  </si>
  <si>
    <t>CTCP Nuôi trồng thủy sản Trịnh Môn</t>
  </si>
  <si>
    <t>LSO16</t>
  </si>
  <si>
    <t>CTCP Thương mại Lạng Sơn</t>
  </si>
  <si>
    <t>QNI22</t>
  </si>
  <si>
    <t>CTCP Giống vật nuôi Quảng Ninh</t>
  </si>
  <si>
    <t>BNI13</t>
  </si>
  <si>
    <t>CTCP Thương mại và Du lịch Bắc Ninh</t>
  </si>
  <si>
    <t>BCT08</t>
  </si>
  <si>
    <t>CTCP Xây lắp và thương mại</t>
  </si>
  <si>
    <t>BLU07</t>
  </si>
  <si>
    <t>CTCP In Bạc Liêu</t>
  </si>
  <si>
    <t>TVI08</t>
  </si>
  <si>
    <t>CTCP Xây dựng kinh doanh nhà Trà Vinh</t>
  </si>
  <si>
    <t>LAN13</t>
  </si>
  <si>
    <t>CTCP Mộc Hóa</t>
  </si>
  <si>
    <t>PTH02</t>
  </si>
  <si>
    <t>CTCP sách thiết bị trường học giáo dục</t>
  </si>
  <si>
    <t>HPH35</t>
  </si>
  <si>
    <t xml:space="preserve">CTCP Thương mại Thủy Nguyên </t>
  </si>
  <si>
    <t>CBA21</t>
  </si>
  <si>
    <t>CTCP Mía đường Cao Bằng</t>
  </si>
  <si>
    <t>BNN11</t>
  </si>
  <si>
    <t>CTCP Long Hiệp</t>
  </si>
  <si>
    <t>BPH04</t>
  </si>
  <si>
    <t>CTCP sách thiết bị trường học Bình Phước</t>
  </si>
  <si>
    <t>CTCP thủy tinh Hưng Phú</t>
  </si>
  <si>
    <t>NAN10</t>
  </si>
  <si>
    <t>CTCP Tư vấn và xây dựng thủy lợi Nghệ An</t>
  </si>
  <si>
    <t>BRV06</t>
  </si>
  <si>
    <t>  CTCP Dịch vụ sản xuất thương mại (Bà Rịa Vũng Tàu)</t>
  </si>
  <si>
    <t>TNI16</t>
  </si>
  <si>
    <t>CTCP Vật liệu xây dựng Tây Ninh</t>
  </si>
  <si>
    <t>LSO09</t>
  </si>
  <si>
    <t>CTCP Xây dựng Lạng Sơn</t>
  </si>
  <si>
    <t>LSO13</t>
  </si>
  <si>
    <t>CTCP Tư vấn xây dựng thủy lợi Lạng Sơn</t>
  </si>
  <si>
    <t>HGI10</t>
  </si>
  <si>
    <t>CTCP Thương mại tổng hợp Hà Giang</t>
  </si>
  <si>
    <t>CTCP Vật tư và Dịch vụ kỹ thuật Hà nội</t>
  </si>
  <si>
    <t>KHO24</t>
  </si>
  <si>
    <t>CTCP Ô tô điện máy Nha trang</t>
  </si>
  <si>
    <t>HPH30</t>
  </si>
  <si>
    <t>CTCP Điện cơ Hải Phòng</t>
  </si>
  <si>
    <t>HPH42</t>
  </si>
  <si>
    <t>CTCP Đầu tư Thương mại du lịch và Dịch vụ Hải Phòng</t>
  </si>
  <si>
    <t>DBI03</t>
  </si>
  <si>
    <t>Công ty TNHH xây dựng thủy lợi Điện Biên</t>
  </si>
  <si>
    <t>QNA10</t>
  </si>
  <si>
    <t xml:space="preserve">CTCP Thương mại Quế Sơn </t>
  </si>
  <si>
    <t>KHO01</t>
  </si>
  <si>
    <t>Cty CP vật liệu xây dựng Khánh Hoà</t>
  </si>
  <si>
    <t>TVI07</t>
  </si>
  <si>
    <t>Cty CP Du lịch Trà Vinh</t>
  </si>
  <si>
    <t>CTCP XÂY LẮP THƯƠNG MẠI 2</t>
  </si>
  <si>
    <t>Cty CP Vtải &amp; KD tổng hợp</t>
  </si>
  <si>
    <t>BNI03</t>
  </si>
  <si>
    <t>CTCP Dược phẩm Bắc Ninh</t>
  </si>
  <si>
    <t>QNI16</t>
  </si>
  <si>
    <t>CTCP Xây dựng thủy lợi Quảng Ninh</t>
  </si>
  <si>
    <t>STR02</t>
  </si>
  <si>
    <t>CTCP Xây dựng giao thông Sóc Trăng</t>
  </si>
  <si>
    <t>BKA05</t>
  </si>
  <si>
    <t>CTCP sách thiết bị và trường học Bắc Kạn</t>
  </si>
  <si>
    <t>TQU04</t>
  </si>
  <si>
    <t>CTCP vận tải ô tô Tuyên Quang</t>
  </si>
  <si>
    <t>TQU08</t>
  </si>
  <si>
    <t>CTCP Lâm Sản Tuyên Quang</t>
  </si>
  <si>
    <t>BGI26</t>
  </si>
  <si>
    <t>CTCP Thương mại Lục Ngạn</t>
  </si>
  <si>
    <t>BMT02</t>
  </si>
  <si>
    <t>CTCP công nghệ địa vật lý</t>
  </si>
  <si>
    <t>BNI10</t>
  </si>
  <si>
    <t>CTCP xây dựng Bắc Ninh</t>
  </si>
  <si>
    <t>CBA26</t>
  </si>
  <si>
    <t>CTCP chế biến trúc tre xuất khẩu Cao Bằng</t>
  </si>
  <si>
    <t>CTH08</t>
  </si>
  <si>
    <t>CTCP sáng xây dựng cần thơ</t>
  </si>
  <si>
    <t>HGI02</t>
  </si>
  <si>
    <t>CTCP dược và thiết bị vật tư y tế Hà Giang</t>
  </si>
  <si>
    <t>HPH19</t>
  </si>
  <si>
    <t>CTCP đầu tư xây lắp điện Hải Phòng</t>
  </si>
  <si>
    <t>HPH38</t>
  </si>
  <si>
    <t>CTCP xây dựng và phát triển đầu tư Hải phòng</t>
  </si>
  <si>
    <t>HTI02</t>
  </si>
  <si>
    <t>CTCP giống cây trồng Hà Tĩnh</t>
  </si>
  <si>
    <t>LAN06</t>
  </si>
  <si>
    <t>CTCP bến xe khách Long An</t>
  </si>
  <si>
    <t>NDI06</t>
  </si>
  <si>
    <t>CTCP tư vấn xây dựng Nam Định</t>
  </si>
  <si>
    <t>QNG03</t>
  </si>
  <si>
    <t>CTCP xây công trình Quảng Ngãi</t>
  </si>
  <si>
    <t>QNI04</t>
  </si>
  <si>
    <t>CTCP xe khách Quảng Ninh</t>
  </si>
  <si>
    <t>QNI31</t>
  </si>
  <si>
    <t>CTCP du lịch và dịch vụ Móng Cái</t>
  </si>
  <si>
    <t>QTR03</t>
  </si>
  <si>
    <t>CTCP tư vấn giao thông và XD Quảng Trị</t>
  </si>
  <si>
    <t>CTCP tư vấn đầu tư giao thông Sơn La</t>
  </si>
  <si>
    <t>SLA13</t>
  </si>
  <si>
    <t>CTCP in và bao bì Sơn La</t>
  </si>
  <si>
    <t>TBI07</t>
  </si>
  <si>
    <t>CTCP tư vấ xây dựng Thủy lợi Thái Binh</t>
  </si>
  <si>
    <t>TGI12</t>
  </si>
  <si>
    <t>CTCP thương mại chợ giạo</t>
  </si>
  <si>
    <t>BKA01</t>
  </si>
  <si>
    <t>Khoáng sản Bắc Kạn</t>
  </si>
  <si>
    <t>DNA06</t>
  </si>
  <si>
    <t>Nhựa Đà Nẵng</t>
  </si>
  <si>
    <t>DT3</t>
  </si>
  <si>
    <t>VTNN&amp;KT Cần Thơ</t>
  </si>
  <si>
    <t>BTR08</t>
  </si>
  <si>
    <t>Đông Hải Bến Tre</t>
  </si>
  <si>
    <t>Nhựa Rạng Đông</t>
  </si>
  <si>
    <t>CTCP Tư vấn kiểm định Xây dựng</t>
  </si>
  <si>
    <t>LDO09</t>
  </si>
  <si>
    <t>Khoáng sản LĐ</t>
  </si>
  <si>
    <t>BGT21</t>
  </si>
  <si>
    <t>CTCP Đầu tư và Xây dựng công trình 72</t>
  </si>
  <si>
    <t>CTCP ĐẦU TƯ XD &amp; VLGT 7</t>
  </si>
  <si>
    <t>BLU06</t>
  </si>
  <si>
    <t>CTCP thương nghiệp Bạc Liêu</t>
  </si>
  <si>
    <t>CMA03</t>
  </si>
  <si>
    <t xml:space="preserve">CTCP SÁCH THIẾT BỊ CÀ MAU </t>
  </si>
  <si>
    <t>CMA11</t>
  </si>
  <si>
    <t xml:space="preserve">CTCP VẬT LIỆU XÂY DỰNG VÀ XÂY LẮP CÀ MAU </t>
  </si>
  <si>
    <t>CTCP Xuất nhập khẩu Kỹ thuật Technimex</t>
  </si>
  <si>
    <t>DBI13</t>
  </si>
  <si>
    <t>Công ty TNHH Cây công nghiệp Điện Biên</t>
  </si>
  <si>
    <t>tăng quỹ SCIC/ko ghi nhận dthu</t>
  </si>
  <si>
    <t>CMA12</t>
  </si>
  <si>
    <t xml:space="preserve">CTCP Đầu tư và Xây dựng Cà Mau </t>
  </si>
  <si>
    <t>CTH07</t>
  </si>
  <si>
    <t>CTCP Sách thiết bị trường học Cần Thơ</t>
  </si>
  <si>
    <t>DTH03</t>
  </si>
  <si>
    <t>CTCP sách thiết bị Đồng Tháp</t>
  </si>
  <si>
    <t>TGI08</t>
  </si>
  <si>
    <t>CTCP Tư vấn xây dựng Tiền Giang</t>
  </si>
  <si>
    <t>TGI14</t>
  </si>
  <si>
    <t>CTCP May Mỹ Tho</t>
  </si>
  <si>
    <t>BNI06</t>
  </si>
  <si>
    <t>BNI06- ĐT2- CTCP thiết bị trường học Bắc Ninh</t>
  </si>
  <si>
    <t>DLI02</t>
  </si>
  <si>
    <t>CTCP Du lịch Hải Phòng</t>
  </si>
  <si>
    <t>HDU09</t>
  </si>
  <si>
    <t>CTCP Kinh doanh nhà và xây dựng Hải Dương</t>
  </si>
  <si>
    <t>HPH07</t>
  </si>
  <si>
    <t>CTCP tư vấn xây dựng nông nghiệp và csht</t>
  </si>
  <si>
    <t>HPH08</t>
  </si>
  <si>
    <t>CTCP Vật liệu xây dựng số 9</t>
  </si>
  <si>
    <t>HPH09</t>
  </si>
  <si>
    <t>CTCP Xây dựng số 1</t>
  </si>
  <si>
    <t>HPH11</t>
  </si>
  <si>
    <t>CTCP Đúc 19-5</t>
  </si>
  <si>
    <t>HPH15</t>
  </si>
  <si>
    <t>CTCP Tư Vấn đầu tư và Xây dựng Giao thông công chính</t>
  </si>
  <si>
    <t>HPH16</t>
  </si>
  <si>
    <t>TCTCP tư vấn thiết kế công trình xây dựng Hải Phòng</t>
  </si>
  <si>
    <t>HPH25</t>
  </si>
  <si>
    <t>CTCP Trường An</t>
  </si>
  <si>
    <t>HPH27</t>
  </si>
  <si>
    <t>CTCP Cung ứng lao động và Thương mại</t>
  </si>
  <si>
    <t>bán hết</t>
  </si>
  <si>
    <t>HPH28</t>
  </si>
  <si>
    <t>CTCP Kinh doanh hàng Xuất khẩu</t>
  </si>
  <si>
    <t>HPH29</t>
  </si>
  <si>
    <t>CTCP công nghệ phẩm Hải Phòng</t>
  </si>
  <si>
    <t>HPH33</t>
  </si>
  <si>
    <t>CTCP Phúc An Hải Phòng</t>
  </si>
  <si>
    <t>HPH41</t>
  </si>
  <si>
    <t>CTCP XD và tư vấn tài nguyên MT Hải Phòng</t>
  </si>
  <si>
    <t>HPH44</t>
  </si>
  <si>
    <t>CTCP Xây dựng và Phát triển nhà</t>
  </si>
  <si>
    <t>NDI07</t>
  </si>
  <si>
    <t>CTCP Kinh doanh và Phát triển nhà ở Nam Định</t>
  </si>
  <si>
    <t>TBI05</t>
  </si>
  <si>
    <t>CTCP Xuất nhập khẩu và Đầu tư xây dựng Minh khai</t>
  </si>
  <si>
    <t>TBI06</t>
  </si>
  <si>
    <t>CTCP sách và thiết bị trường học Thái Bình</t>
  </si>
  <si>
    <t>BGI07</t>
  </si>
  <si>
    <t>BGI07- ĐT2- CTCP Tư vấn đầu tư xây dựng</t>
  </si>
  <si>
    <t>CTCP thương mại du lịch Lục Nam</t>
  </si>
  <si>
    <t>BGI15</t>
  </si>
  <si>
    <t>BGI15- ĐT2- CTCP Vật tư Tổng hợp Bắc Giang</t>
  </si>
  <si>
    <t>HTI07</t>
  </si>
  <si>
    <t>CTCP thương mại Hà Tĩnh</t>
  </si>
  <si>
    <t>HUE13</t>
  </si>
  <si>
    <t>CTCP Sách và TBTH Huế</t>
  </si>
  <si>
    <t>LSO11</t>
  </si>
  <si>
    <t>CTCP vận tải ô tô Lạng Sơn</t>
  </si>
  <si>
    <t>CTCP khoáng sản Nghệ An</t>
  </si>
  <si>
    <t>NAN20</t>
  </si>
  <si>
    <t>CTCP nông sản XNK tổng hợp Nghệ An</t>
  </si>
  <si>
    <t>NAN28</t>
  </si>
  <si>
    <t>CTCP XD và TVTK Đường bộ NA</t>
  </si>
  <si>
    <t>NBI05</t>
  </si>
  <si>
    <t xml:space="preserve">NBI05- ĐT2- CTCP Tư vấn xây dựng Ninh Bình </t>
  </si>
  <si>
    <t>NBI09</t>
  </si>
  <si>
    <t>CTCP chế biến nông sản thực phẩm XK Ninh Bình</t>
  </si>
  <si>
    <t>PYE04</t>
  </si>
  <si>
    <t>CTCP Vật tư tổng hợp Phú Yên</t>
  </si>
  <si>
    <t>QNI13</t>
  </si>
  <si>
    <t>CTCP XD và PT Nhà ở Quảng Ninh</t>
  </si>
  <si>
    <t>QNI28</t>
  </si>
  <si>
    <t>CTCP May và In 27/7 Quảng Ninh</t>
  </si>
  <si>
    <t>QNI33</t>
  </si>
  <si>
    <t>QNI33- ĐT2- CTCP Thương mại dịch vụ Bình Liêu</t>
  </si>
  <si>
    <t>QTR05</t>
  </si>
  <si>
    <t>CTCP Gạch ngói Quảng Trị</t>
  </si>
  <si>
    <t>QTR06</t>
  </si>
  <si>
    <t>CTCP Dịch vụ vận tải ô tô Quảng Trị</t>
  </si>
  <si>
    <t>QTR09</t>
  </si>
  <si>
    <t>CTCP TM và Dịch vụ Quảng Trị</t>
  </si>
  <si>
    <t>THO10</t>
  </si>
  <si>
    <t>THO10- ĐT2- CTCP Giống thủy sản Thanh Hóa</t>
  </si>
  <si>
    <t>THO13</t>
  </si>
  <si>
    <t>CTCP Xuất nhập khẩu Thanh Hóa</t>
  </si>
  <si>
    <t>THO18</t>
  </si>
  <si>
    <t>CTCP Xây dựng giao thông I Thanh Hóa</t>
  </si>
  <si>
    <t>BCN16</t>
  </si>
  <si>
    <t>CTCP bóng đèn Điện Quang</t>
  </si>
  <si>
    <t>BDU03</t>
  </si>
  <si>
    <t>CTCP vận tải Bình Dương</t>
  </si>
  <si>
    <t>BTH05</t>
  </si>
  <si>
    <t>CTCP Vật tư xăng dầu Bình Thuận</t>
  </si>
  <si>
    <t>BTH07</t>
  </si>
  <si>
    <t>CTCP Thương mại Bình Thuận</t>
  </si>
  <si>
    <t>BTH12</t>
  </si>
  <si>
    <t>CTCP Xây dựng và phát triển hạ tầng Bình Thuận</t>
  </si>
  <si>
    <t>DLA01</t>
  </si>
  <si>
    <t>Cty CP Khoáng sản 
Đăk Lăk</t>
  </si>
  <si>
    <t>DLA02</t>
  </si>
  <si>
    <t>Cty CP thương mại vật tư nông nghiệp Krông Buk</t>
  </si>
  <si>
    <t>DLA08</t>
  </si>
  <si>
    <t>CTCP Cơ khí giao thông Đăk Lăk</t>
  </si>
  <si>
    <t>DLA15</t>
  </si>
  <si>
    <t>CTCP Quản lý và Xây dựng Giao thông Đăk Lăk</t>
  </si>
  <si>
    <t>DLA17</t>
  </si>
  <si>
    <t>CTCP Lâm sản Đăk Lăk</t>
  </si>
  <si>
    <t>DLA19</t>
  </si>
  <si>
    <t>CTCP Tư vấn tài nguyên môi trường và trắc địa</t>
  </si>
  <si>
    <t>DNO02</t>
  </si>
  <si>
    <t>CTCP mía đường Đăk Nông</t>
  </si>
  <si>
    <t>GLA02</t>
  </si>
  <si>
    <t>CTCP dược VTYT Gia Lai</t>
  </si>
  <si>
    <t>GLA04</t>
  </si>
  <si>
    <t>CTCP Cơ giới và Xây lắp Gia Lai</t>
  </si>
  <si>
    <t>GLA05</t>
  </si>
  <si>
    <t>CTCP Tư vấn Xây dựng Giao thông Gia Lai</t>
  </si>
  <si>
    <t>GLA07</t>
  </si>
  <si>
    <t>CTCP Sách và Thiết bị trường học Gia lai</t>
  </si>
  <si>
    <t>GLA10</t>
  </si>
  <si>
    <t>CTCP xây dựng và quản lý sửa chữa cầu đường Gia Lai</t>
  </si>
  <si>
    <t>GLA11</t>
  </si>
  <si>
    <t>CTCP Tư vấn Thiết kế xây dựng Gia Lai</t>
  </si>
  <si>
    <t>GLA14</t>
  </si>
  <si>
    <t>CTCP in và dịch vụ văn hóa Gia Lai</t>
  </si>
  <si>
    <t>KHO07</t>
  </si>
  <si>
    <t>CTCP Khoáng sản và đầu tư Khánh Hòa (minexco)</t>
  </si>
  <si>
    <t>KHO10</t>
  </si>
  <si>
    <t>CTCP tư vấn xây dựng thủy lợi Khánh Hòa</t>
  </si>
  <si>
    <t>KHO18</t>
  </si>
  <si>
    <t>CTCP Xây lắp điện Khánh Hòa</t>
  </si>
  <si>
    <t>KTU04</t>
  </si>
  <si>
    <t>CTCP Cơ điện và Xây dựng Kon Tum</t>
  </si>
  <si>
    <t>LDO02</t>
  </si>
  <si>
    <t>CTCP Vận tải Ô tô Lâm Đồng</t>
  </si>
  <si>
    <t>LDO06</t>
  </si>
  <si>
    <t>CTCP In và Phát hành sách Lâm Đồng</t>
  </si>
  <si>
    <t>NTH03</t>
  </si>
  <si>
    <t>CTCP Sách và Thiết bị trường học Ninh Thuận</t>
  </si>
  <si>
    <t>NTH04</t>
  </si>
  <si>
    <t xml:space="preserve">CTCP phát triển và KD nhà Ninh Thuận </t>
  </si>
  <si>
    <t>NTH11</t>
  </si>
  <si>
    <t>CTCP du lịch Ninh Thuận</t>
  </si>
  <si>
    <t>PYE03</t>
  </si>
  <si>
    <t>CTCP In - Thương mại Phú Yên</t>
  </si>
  <si>
    <t>QNA04</t>
  </si>
  <si>
    <t>CTCP tư vấn giao thông Quảng Nam</t>
  </si>
  <si>
    <t>QNA08</t>
  </si>
  <si>
    <t>CTCP sách thiết bị trường học Quảng Nam</t>
  </si>
  <si>
    <t>QNA11</t>
  </si>
  <si>
    <t>CTCP may Trường Giang Quảng Nam</t>
  </si>
  <si>
    <t>CTCP Vật tư kỹ thuật nông lâm nghiệp Quảng Ngãi</t>
  </si>
  <si>
    <t>QNG04</t>
  </si>
  <si>
    <t>CTCP tư vấn xây dựng đầu tư Quảng Ngãi</t>
  </si>
  <si>
    <t>QNG06</t>
  </si>
  <si>
    <t xml:space="preserve">CTCP Cơ khí và Xây lắp An Ngãi - Quảng Ngãi </t>
  </si>
  <si>
    <t>SLA06</t>
  </si>
  <si>
    <t>CTCP Quản lý và xây dựng giao thông I Sơn La</t>
  </si>
  <si>
    <t>SLA07</t>
  </si>
  <si>
    <t>CTCP Quản lý sửa chữa và Xây dựng công trình giao thông II</t>
  </si>
  <si>
    <t>SLA09</t>
  </si>
  <si>
    <t>CTCP Xây dựng công trình giao thông Sơn La</t>
  </si>
  <si>
    <t>SLA10</t>
  </si>
  <si>
    <t>CTCP Xây dựng II Sơn La</t>
  </si>
  <si>
    <t>CTCP Thủy sản Sơn La</t>
  </si>
  <si>
    <t>SLA15</t>
  </si>
  <si>
    <t>CTCP Thương mại khách sạn</t>
  </si>
  <si>
    <t>SLA18</t>
  </si>
  <si>
    <t>CTCP Thương mại Thuận Quỳnh</t>
  </si>
  <si>
    <t>BKA07</t>
  </si>
  <si>
    <t xml:space="preserve">CTCP Lâm sản Bắc Kạn </t>
  </si>
  <si>
    <t>CBA01</t>
  </si>
  <si>
    <t>CTCP Dược và Vật tư Y tế Cao Bằng</t>
  </si>
  <si>
    <t>CBA13</t>
  </si>
  <si>
    <t>CTCP Tư vấn Xây dựng Cao Bằng</t>
  </si>
  <si>
    <t>CBA36</t>
  </si>
  <si>
    <t>CTCP Sản xuất vật liệu xây dựng Cao Bằng</t>
  </si>
  <si>
    <t>CTCP Dược và Thiết bị y tế</t>
  </si>
  <si>
    <t>PTH03</t>
  </si>
  <si>
    <t>CTCP Quản lý và Xây dựng Đường bộ Phú Thọ</t>
  </si>
  <si>
    <t>PTH04</t>
  </si>
  <si>
    <t>CTCP Đường bộ Phú Thọ</t>
  </si>
  <si>
    <t>TNG04</t>
  </si>
  <si>
    <t>CTCP Phát hành sách Thái Nguyên</t>
  </si>
  <si>
    <t>TQU01</t>
  </si>
  <si>
    <t>CTCP Dược và thiết bị vật tư y tế Tuyên Quang</t>
  </si>
  <si>
    <t xml:space="preserve">CTCP xây dựng thủy lợi Tuyên Quang </t>
  </si>
  <si>
    <t>YBA02</t>
  </si>
  <si>
    <t>CTCP Xây Dựng giao thông Yên Bái</t>
  </si>
  <si>
    <t>HUE03</t>
  </si>
  <si>
    <t>CTCP An Phú Tân Thừa Thiên Huế</t>
  </si>
  <si>
    <t>CBA27</t>
  </si>
  <si>
    <t>CTCP Thương mại Tổng hợp Trùng Khánh - Cao Bằng</t>
  </si>
  <si>
    <t>CBA31</t>
  </si>
  <si>
    <t>CTCP Thương mại tổng hợp Hạ Lang - Cao Bằng</t>
  </si>
  <si>
    <t>CTCP XÁNG XÂY DỰNG CẦN THƠ</t>
  </si>
  <si>
    <t>HPH31</t>
  </si>
  <si>
    <t>CTCP Cao su nhựa Hải Phòng</t>
  </si>
  <si>
    <t>CTCP Tư vấn - Đầu tư - Xây dựng Cà Mau</t>
  </si>
  <si>
    <t>HTA03</t>
  </si>
  <si>
    <t>CTCP tư vấn xây dựng giao thông Hà Nội</t>
  </si>
  <si>
    <t>QTR04</t>
  </si>
  <si>
    <t>CTCP Xây dựng giao thông Quảng Trị</t>
  </si>
  <si>
    <t>DBI10</t>
  </si>
  <si>
    <t>Công ty TNHH Thương nghiệp Tuần giáo tỉnh Điện Biên</t>
  </si>
  <si>
    <t>QLVĐT2</t>
  </si>
  <si>
    <t>BGI19</t>
  </si>
  <si>
    <t>CTCP Xây dựng số 1 Bắc Giang</t>
  </si>
  <si>
    <t>HPH45</t>
  </si>
  <si>
    <t>CTCP Du lịch DV dầu khí HP</t>
  </si>
  <si>
    <t>HPH46</t>
  </si>
  <si>
    <t>CTCP Vật liệu và XD số 9</t>
  </si>
  <si>
    <t>CTCP Xây lắp và Xáng Trà Vinh</t>
  </si>
  <si>
    <t>BTR09</t>
  </si>
  <si>
    <t>CTCP MÍA ĐƯỜNG BẾN TRE</t>
  </si>
  <si>
    <t>BGT03</t>
  </si>
  <si>
    <t>CTCP DỊCH VỤ HÀNG HẢI</t>
  </si>
  <si>
    <t>LSO03</t>
  </si>
  <si>
    <t>CTCP Dược phẩm và Thiết bị Y tế Lạng Sơn</t>
  </si>
  <si>
    <t>TGI01</t>
  </si>
  <si>
    <t>CTCP Vật tư nông nghiệp Tiền Giang</t>
  </si>
  <si>
    <t>BRV03</t>
  </si>
  <si>
    <t>CTCP MAY XUẤT KHẨU BÀ RỊA VŨNG TÀU</t>
  </si>
  <si>
    <t>QTR08</t>
  </si>
  <si>
    <t>CTCP Lâm sản Tân Lâm</t>
  </si>
  <si>
    <t>QNI11</t>
  </si>
  <si>
    <t>CTCP Xây dựng số 2 Quảng Ninh</t>
  </si>
  <si>
    <t>LSO18</t>
  </si>
  <si>
    <t>CTCP Xuất nhập khẩu Lạng Sơn</t>
  </si>
  <si>
    <t>HPH18</t>
  </si>
  <si>
    <t>CTCP Cảng Cửa Cấm</t>
  </si>
  <si>
    <t>CONG TY CP KHAO SAT THIET KE XD CAO BANG</t>
  </si>
  <si>
    <t>CBA19</t>
  </si>
  <si>
    <t>CONG TY CP XD GIAO THONG I CAO BANG</t>
  </si>
  <si>
    <t>CBA08</t>
  </si>
  <si>
    <t>CONG TY CP DAU TU VA PHAT TRIEN DO THI Cao Bằng</t>
  </si>
  <si>
    <t>HPH34</t>
  </si>
  <si>
    <t>CONG TY CP TAM CUONG THINH HAI PHONG</t>
  </si>
  <si>
    <t>BKA06</t>
  </si>
  <si>
    <t>CTCP XD bắc cạn</t>
  </si>
  <si>
    <t>NBI12</t>
  </si>
  <si>
    <t>CTCP Sản xuất xuất nhập khẩu Ninh Bình</t>
  </si>
  <si>
    <t>HDU08</t>
  </si>
  <si>
    <t>CTCP xi măng Trung hải Hải dương</t>
  </si>
  <si>
    <t>DLA13</t>
  </si>
  <si>
    <t>CTCP Sách TBTH Đăk lak</t>
  </si>
  <si>
    <t>NBI06</t>
  </si>
  <si>
    <t>CTCP Bê tông thép Ninh Bình</t>
  </si>
  <si>
    <t>BTM28</t>
  </si>
  <si>
    <t>CTCP Thiết bị phụ tùng Đà Nẵng</t>
  </si>
  <si>
    <t>TNI06</t>
  </si>
  <si>
    <t>CTCP Tư vấn xây dựng nông nghiệp và Phát triển nông thôn Tây Ninh</t>
  </si>
  <si>
    <t>LSO14</t>
  </si>
  <si>
    <t>CTCP Vĩnh Hưng</t>
  </si>
  <si>
    <t>NBI11</t>
  </si>
  <si>
    <t>CTCP xây dựng và cung ứng LĐ quốc tế Ninh Bình</t>
  </si>
  <si>
    <t>QTR02</t>
  </si>
  <si>
    <t>CTCP Thiên Tân Quảng Trị</t>
  </si>
  <si>
    <t>QNA06</t>
  </si>
  <si>
    <t xml:space="preserve">CTCP Xây dựng giao thông Quảng Nam </t>
  </si>
  <si>
    <t>QNA07</t>
  </si>
  <si>
    <t>CTCP Xây dựng thủy lợi thủy điện Quảng Nam</t>
  </si>
  <si>
    <t>BCT09</t>
  </si>
  <si>
    <t>CTCP Long Việt</t>
  </si>
  <si>
    <t>BTH11</t>
  </si>
  <si>
    <t>CTCP Xây dựng và Kinh doanh nhà Bình Thuận</t>
  </si>
  <si>
    <t>LCA01</t>
  </si>
  <si>
    <t>CTCP Dược - Vật tư y tế Lào Cai</t>
  </si>
  <si>
    <t>CTCP Vật liệu điện và dụng cụ cơ khí</t>
  </si>
  <si>
    <t>TNG09</t>
  </si>
  <si>
    <t>CTCP Tư vấn xây dựng giao thông Thái Nguyên</t>
  </si>
  <si>
    <t>LCA06</t>
  </si>
  <si>
    <t>CTCP Xuất nhập khẩu Lào Cai</t>
  </si>
  <si>
    <t>CBA05</t>
  </si>
  <si>
    <t>CTCP Mangan Cao Bằng</t>
  </si>
  <si>
    <t>CBA18</t>
  </si>
  <si>
    <t>CTCP Vận tải Cao Bằng</t>
  </si>
  <si>
    <t>CTCP Lâm sản Đắc lắc</t>
  </si>
  <si>
    <t>CTCP Chương Dương</t>
  </si>
  <si>
    <t>THO16</t>
  </si>
  <si>
    <t>CT TNHH 2 TV mía đường Lam Sơn</t>
  </si>
  <si>
    <t>NAN09</t>
  </si>
  <si>
    <t>CTCP XD và TVTK cầu đường Nghệ an</t>
  </si>
  <si>
    <t>BDI01</t>
  </si>
  <si>
    <t>CTCP Bến xe Bình Định</t>
  </si>
  <si>
    <t>HPH10</t>
  </si>
  <si>
    <t>CTCP đầu tư xây dựng số 5 Hải phòng</t>
  </si>
  <si>
    <t>QTR10</t>
  </si>
  <si>
    <t>CTCP du lịch quảng trị</t>
  </si>
  <si>
    <t>HNA02</t>
  </si>
  <si>
    <t>CTCP Vận tải ô tô Hà Nam</t>
  </si>
  <si>
    <t>LSO08</t>
  </si>
  <si>
    <t>GLA15</t>
  </si>
  <si>
    <t>CTCTP Dịch vụ du lịch Gia lai</t>
  </si>
  <si>
    <t>HTI04</t>
  </si>
  <si>
    <t>CTCP PTCN Xây lắp và Thương mại Hà Tĩnh</t>
  </si>
  <si>
    <t>TBI01</t>
  </si>
  <si>
    <t>CTCP Gạch ốp lát Thái Bình</t>
  </si>
  <si>
    <t>THO05</t>
  </si>
  <si>
    <t>CTCP Giao thông công chính Thạch Thành</t>
  </si>
  <si>
    <t>NBI02</t>
  </si>
  <si>
    <t>CT CP dược phẩm Ninh Bình</t>
  </si>
  <si>
    <t>HUE10</t>
  </si>
  <si>
    <t>CT CP CK và XKLD TTH</t>
  </si>
  <si>
    <t>BTH01</t>
  </si>
  <si>
    <t>CT CP dược VTYT Binh Thuận</t>
  </si>
  <si>
    <t>KHO25</t>
  </si>
  <si>
    <t>CT CP dược Khanh Hoa</t>
  </si>
  <si>
    <t>QNI34</t>
  </si>
  <si>
    <t>CTCP TMDVDL cẩm phả</t>
  </si>
  <si>
    <t>DNA14</t>
  </si>
  <si>
    <t>CTCP DT XD CONG TRINH DO THI DA NANG</t>
  </si>
  <si>
    <t>CTCP DAU TU XNK DAK LAK</t>
  </si>
  <si>
    <t>NTH07</t>
  </si>
  <si>
    <t>CTCP Xây dựng thủy lợi Ninh Thuận</t>
  </si>
  <si>
    <t>QNI07</t>
  </si>
  <si>
    <t>CTCP Vận tải và Xếp dỡ Quảng Ninh</t>
  </si>
  <si>
    <t>HUE19</t>
  </si>
  <si>
    <t>CTCP Xe khách Thừa Thiên Huế</t>
  </si>
  <si>
    <t>HDU13</t>
  </si>
  <si>
    <t>CTCP Xuất nhập khẩu Hải Dương</t>
  </si>
  <si>
    <t>HPH24</t>
  </si>
  <si>
    <t>CTCP Giầy thống nhất</t>
  </si>
  <si>
    <t>HGI12</t>
  </si>
  <si>
    <t>CTCP Vật tư Nông lâm nghiệp</t>
  </si>
  <si>
    <t>BTR12</t>
  </si>
  <si>
    <t>CTCP XNK Lâm thủy sản Bến Tre</t>
  </si>
  <si>
    <t>CTCP Vận tải Ô tô Tuyên Quang</t>
  </si>
  <si>
    <t>THO08</t>
  </si>
  <si>
    <t>CTCP Giống và Phát triển chăn nuôi Thọ Xuân - Thanh Hóa</t>
  </si>
  <si>
    <t>CMA07</t>
  </si>
  <si>
    <t>CTCP XNK thuy san Ca Mau Camimex</t>
  </si>
  <si>
    <t>CTCP Xe khách Thanh Long</t>
  </si>
  <si>
    <t>BNN16</t>
  </si>
  <si>
    <t>CTCP Nước ngầm II</t>
  </si>
  <si>
    <t>bán bớt</t>
  </si>
  <si>
    <t>DON01</t>
  </si>
  <si>
    <t>CTCP Ong Mật Đồng Nai</t>
  </si>
  <si>
    <t>BLU05</t>
  </si>
  <si>
    <t>CTCP Thức ăn chăn nuôi Bạc Liêu</t>
  </si>
  <si>
    <t>BLU03</t>
  </si>
  <si>
    <t>CTCP Dược phẩm Bạc Liêu</t>
  </si>
  <si>
    <t>TGI06</t>
  </si>
  <si>
    <t>CTCP Vật liệu xây dựng Tiền Giang</t>
  </si>
  <si>
    <t>LDO11</t>
  </si>
  <si>
    <t xml:space="preserve">CTCP Du lịch Bảo Lộc </t>
  </si>
  <si>
    <t>LDO04</t>
  </si>
  <si>
    <t>CTCP Tư vấn Nông lâm nghiệp Lâm Đồng</t>
  </si>
  <si>
    <t>BNN17</t>
  </si>
  <si>
    <t>CTCP giống lâm nghiệp Thanh Hóa</t>
  </si>
  <si>
    <t>PTH01</t>
  </si>
  <si>
    <t>CTCP đầu tư Miền núi Phú Thọ</t>
  </si>
  <si>
    <t>NTH14</t>
  </si>
  <si>
    <t>CTCP In Ninh Thuận</t>
  </si>
  <si>
    <t>BTM33</t>
  </si>
  <si>
    <t>CTCP điện máy HCM</t>
  </si>
  <si>
    <t>HUE02</t>
  </si>
  <si>
    <t>CTCP XD thủy lợi Thừa Thiên Huế</t>
  </si>
  <si>
    <t>BRV01</t>
  </si>
  <si>
    <t>CTCP dược mỹ phẩm và TM TH BRV</t>
  </si>
  <si>
    <t>QNA09</t>
  </si>
  <si>
    <t>CTCP chế biến TP XNK Quảng Nam</t>
  </si>
  <si>
    <t>TNI01</t>
  </si>
  <si>
    <t>CTCP Khai thác ks Tây ninh</t>
  </si>
  <si>
    <t>TGI04</t>
  </si>
  <si>
    <t>CTCP xay dung tien giang</t>
  </si>
  <si>
    <t>TGI02</t>
  </si>
  <si>
    <t>CTCP dp Tipharco</t>
  </si>
  <si>
    <t>CMA13</t>
  </si>
  <si>
    <t>CTCP VH tổng hợp Cà Mau</t>
  </si>
  <si>
    <t>GLA03</t>
  </si>
  <si>
    <t>CTCP KD phát triển miền núi</t>
  </si>
  <si>
    <t>HDU04</t>
  </si>
  <si>
    <t>CTCP xây lắp 3 Hải Dương</t>
  </si>
  <si>
    <t>HDU05</t>
  </si>
  <si>
    <t>CTCP Cơ điện NN hải dương</t>
  </si>
  <si>
    <t>DNA11</t>
  </si>
  <si>
    <t>CTCP vận tải biển Đà Nẵng</t>
  </si>
  <si>
    <t>NDI17</t>
  </si>
  <si>
    <t>CTCP DP Nam Hà</t>
  </si>
  <si>
    <t>HTA16</t>
  </si>
  <si>
    <t>CTCP Du lịch Hà Tây</t>
  </si>
  <si>
    <t>TNI02</t>
  </si>
  <si>
    <t>CTCP dược phẩm Tây Ninh</t>
  </si>
  <si>
    <t>QNI29</t>
  </si>
  <si>
    <t>CTCP dịch vụ Vịnh Hạ Long</t>
  </si>
  <si>
    <t>HPH49</t>
  </si>
  <si>
    <t>CTCP vật tư tổng hợp Hải Phòng</t>
  </si>
  <si>
    <t>CTCP tư vấn xây dựng giao thông Khánh Hòa</t>
  </si>
  <si>
    <t>QNI03</t>
  </si>
  <si>
    <t>CTCP Dược VTYT Quảng Ninh</t>
  </si>
  <si>
    <t>LDO05</t>
  </si>
  <si>
    <t>CTCP thực phẩm Lâm Đồng</t>
  </si>
  <si>
    <t>BCT07</t>
  </si>
  <si>
    <t>CTCP Quảng cáo và Hội chợ Thương mại Việt Nam - Vinexad</t>
  </si>
  <si>
    <t>HPH05</t>
  </si>
  <si>
    <t>CTCP Sách và Thiết bị trường học Hải Phòng</t>
  </si>
  <si>
    <t>THO02</t>
  </si>
  <si>
    <t>CTCP Phát triển chăn nuôi Hoằng Hóa - Thanh Hóa</t>
  </si>
  <si>
    <t>BGT18</t>
  </si>
  <si>
    <t>CTCP Tư vấn thiết kế Giao thông vận tải phía Nam</t>
  </si>
  <si>
    <t>HDU12</t>
  </si>
  <si>
    <t>CTCP Du lịch và TM HD</t>
  </si>
  <si>
    <t>DNA13</t>
  </si>
  <si>
    <t>CTCP du lịch và thương mại Thuận phước</t>
  </si>
  <si>
    <t>CTCP Nam Hải</t>
  </si>
  <si>
    <t>HTA08</t>
  </si>
  <si>
    <t>CTCP xây dựng khu Bắc</t>
  </si>
  <si>
    <t>DBI02</t>
  </si>
  <si>
    <t>Công ty TNHH Sách thiết bị trường học Điện Biên</t>
  </si>
  <si>
    <t>BTC11</t>
  </si>
  <si>
    <t xml:space="preserve">CTCP Thông tin và thẩm định giá Miền Nam </t>
  </si>
  <si>
    <t>HNO07</t>
  </si>
  <si>
    <t>CTCP Hạ tầng viễn thông CMC</t>
  </si>
  <si>
    <t>NTH13</t>
  </si>
  <si>
    <t>CTCP Kinh doanh tổng hợp Ninh Thuận</t>
  </si>
  <si>
    <t>THO03</t>
  </si>
  <si>
    <t>CTCP Đầu tư nông nghiệp Yên Định</t>
  </si>
  <si>
    <t>DLA03</t>
  </si>
  <si>
    <t>CTCP Dược Vật tư Y tế ĐakLak</t>
  </si>
  <si>
    <t>HGI11</t>
  </si>
  <si>
    <t>CTCP In Hà Giang</t>
  </si>
  <si>
    <t>LDO14</t>
  </si>
  <si>
    <t>CTCP Du lịch thung lũng tình yêu Đà Lạt</t>
  </si>
  <si>
    <t>CTCP VLXD Tiền Giang</t>
  </si>
  <si>
    <t>STR01</t>
  </si>
  <si>
    <t>CTCP Dược Spharm</t>
  </si>
  <si>
    <t>DTH07</t>
  </si>
  <si>
    <t xml:space="preserve">CTCP Đầu tư PT nhà và KCN ĐỒng Tháp </t>
  </si>
  <si>
    <t>HUE20</t>
  </si>
  <si>
    <t>CTCP vận tải oto và DNTH TTH</t>
  </si>
  <si>
    <t>QTR11</t>
  </si>
  <si>
    <t>CTCP Du lịch - Dịch vụ Quảng Trị</t>
  </si>
  <si>
    <t>CTCP Sách - Thiết bị trường học Cà Mau</t>
  </si>
  <si>
    <t>VLO03</t>
  </si>
  <si>
    <t>CTCP Sách - Thiết bị Vĩnh Long</t>
  </si>
  <si>
    <t>BVH03</t>
  </si>
  <si>
    <t>CTCP In và thiết bị In</t>
  </si>
  <si>
    <t>BCT02</t>
  </si>
  <si>
    <t>CTCP XNK May SG</t>
  </si>
  <si>
    <t>CTCP Vận tải, dịch vụ và Xây dựng Bắc Kạn</t>
  </si>
  <si>
    <t>BLU04</t>
  </si>
  <si>
    <t>CTCP Sách và Thiết bị trường học Bạc Liêu</t>
  </si>
  <si>
    <t>HBI01</t>
  </si>
  <si>
    <t>CTCP Xe khách Hòa Bình</t>
  </si>
  <si>
    <t>BDU01</t>
  </si>
  <si>
    <t>CTCP Vật tư Nông nghiệp Bình Dương</t>
  </si>
  <si>
    <t>CBA17</t>
  </si>
  <si>
    <t>CTCP Tư vấn Đầu tư Xây dựng Giao thông Cao Bằng</t>
  </si>
  <si>
    <t>TNG08</t>
  </si>
  <si>
    <t>CTCP Tư vấn và Đầu tư xây dựng Thái Nguyên</t>
  </si>
  <si>
    <t>BCN06</t>
  </si>
  <si>
    <t>ctcp bao bì nhựa tân tiến</t>
  </si>
  <si>
    <t>HUE12</t>
  </si>
  <si>
    <t>Công ty CP công nghiệp thực phẩm TTH</t>
  </si>
  <si>
    <t>QNA02</t>
  </si>
  <si>
    <t>ctcp dược vât tư y tế quảng nam</t>
  </si>
  <si>
    <t>BGI17</t>
  </si>
  <si>
    <t>Công ty CP Hữu Nghị Bắc Giang</t>
  </si>
  <si>
    <t>AGI09</t>
  </si>
  <si>
    <t>Công ty CP địa ốc An Giang</t>
  </si>
  <si>
    <t>QNG10</t>
  </si>
  <si>
    <t xml:space="preserve">CTCP Dịch vụ Giao thông vận tải Quảng Ngãi      </t>
  </si>
  <si>
    <t>DLA04</t>
  </si>
  <si>
    <t>Cty cp lương thực vật tư nông nghiệp đăk lăk</t>
  </si>
  <si>
    <t>YBA11</t>
  </si>
  <si>
    <t>Công ty cp kinh doanh chế biến lâm sản xuất khẩu</t>
  </si>
  <si>
    <t>LSO15</t>
  </si>
  <si>
    <t>Cty in In Lạng Sơn</t>
  </si>
  <si>
    <t>LSO05</t>
  </si>
  <si>
    <t>Cty CP Tư Vấn  XDGT Lạng sơn</t>
  </si>
  <si>
    <t>BNI12</t>
  </si>
  <si>
    <t>Trái phiếu Tập đoàn Dabaco</t>
  </si>
  <si>
    <t>TCKT</t>
  </si>
  <si>
    <t>THO09</t>
  </si>
  <si>
    <t>CTCP Giống và phát triển gia cầm thanh hoá</t>
  </si>
  <si>
    <t>BNN09</t>
  </si>
  <si>
    <t>Cty CP Đầu tư phát triển Ngành nước và MT</t>
  </si>
  <si>
    <t>LDO07</t>
  </si>
  <si>
    <t>Công ty cổ phần Sách - TBTH Lâm Đồng</t>
  </si>
  <si>
    <t>NAN31</t>
  </si>
  <si>
    <t>Công ty CP lao động và lữ hành quốc tế Nghệ An</t>
  </si>
  <si>
    <t>TGI03</t>
  </si>
  <si>
    <t>Công ty CP Sách và thiết bị trường học</t>
  </si>
  <si>
    <t>BKA02</t>
  </si>
  <si>
    <t>Công ty CP Dược Bắc Kạn</t>
  </si>
  <si>
    <t>BGT33</t>
  </si>
  <si>
    <t>Công ty CP đầu tư và DX CT 79</t>
  </si>
  <si>
    <t>BVH08</t>
  </si>
  <si>
    <t>Công ty CP du lịch Việt Nam tại Đà Nẵng VITOUR</t>
  </si>
  <si>
    <t>HBI03</t>
  </si>
  <si>
    <t>Công ty cổ phần thương mại và du lịch đà giang</t>
  </si>
  <si>
    <t>TNG01</t>
  </si>
  <si>
    <t>Công ty CP Dược và vật tư y tế TN</t>
  </si>
  <si>
    <t>CTCP Quảng cáo và hội chợ thương mại</t>
  </si>
  <si>
    <t>QNG09</t>
  </si>
  <si>
    <t>Công ty cổ phần Xây dựng Giao thông Quảng Ngãi</t>
  </si>
  <si>
    <t>KHO16</t>
  </si>
  <si>
    <t>ctcp điện tử - ảnh màu nha trang</t>
  </si>
  <si>
    <t>NDI15</t>
  </si>
  <si>
    <t>ctcp sơn nam</t>
  </si>
  <si>
    <t>PYE01</t>
  </si>
  <si>
    <t>Công ty CP PYMEPHARCO</t>
  </si>
  <si>
    <t>QNI30</t>
  </si>
  <si>
    <t>ctcp du lịch hạ long</t>
  </si>
  <si>
    <t>CTH18</t>
  </si>
  <si>
    <t>CTCP vận tải ô tô Cần Thơ</t>
  </si>
  <si>
    <t>BPH01</t>
  </si>
  <si>
    <t>ctcp dược vật tư y tế dopharco</t>
  </si>
  <si>
    <t>HCM02</t>
  </si>
  <si>
    <t>công ty cp phú thạnh</t>
  </si>
  <si>
    <t>KHO05</t>
  </si>
  <si>
    <t>ctcp muối khánh hòa</t>
  </si>
  <si>
    <t>BVH09</t>
  </si>
  <si>
    <t>CTCP Phát hành sách Hải Dương</t>
  </si>
  <si>
    <t>HTA18</t>
  </si>
  <si>
    <t>CTCP Xây dựng thủy lợi phát triển NN Hà Tây</t>
  </si>
  <si>
    <t>SLA19</t>
  </si>
  <si>
    <t>Cty CP Du lịch khách sạn Sơn La</t>
  </si>
  <si>
    <t>TNI08</t>
  </si>
  <si>
    <t>ctcp sách thiết bị giáo dục tây ninh</t>
  </si>
  <si>
    <t>CBA10</t>
  </si>
  <si>
    <t>CTCP xây dựng và PTNT I Cao bằng</t>
  </si>
  <si>
    <t>BPH02</t>
  </si>
  <si>
    <t>Ctcp vận tải công trình giao thông bình phước</t>
  </si>
  <si>
    <t>LCA07</t>
  </si>
  <si>
    <t>Công ty CP Vật tư nông nghiệp tổng hợp Lào Cai</t>
  </si>
  <si>
    <t>HYU03</t>
  </si>
  <si>
    <t>CTCP In và thương mại Hưng Yên</t>
  </si>
  <si>
    <t>SLA02</t>
  </si>
  <si>
    <t>Ctcp dược- vật tư y tế sơn la</t>
  </si>
  <si>
    <t>HCM01</t>
  </si>
  <si>
    <t>Cty CP Trang thiết bị kỹ thuật y tế Tp. HCM</t>
  </si>
  <si>
    <t>HUE05</t>
  </si>
  <si>
    <t>Công ty CP Thanh Tân Thừa Thiên Huế</t>
  </si>
  <si>
    <t>QNA22</t>
  </si>
  <si>
    <t xml:space="preserve">CTCP Thương mại và Dịch vụ Phước Sơn </t>
  </si>
  <si>
    <t>BCN17</t>
  </si>
  <si>
    <t xml:space="preserve">Công ty cổ phần Da Sài gòn </t>
  </si>
  <si>
    <t>CNMN</t>
  </si>
  <si>
    <t>HPH14</t>
  </si>
  <si>
    <t>CTCP Bến Bãi Hải Phòng</t>
  </si>
  <si>
    <t>QNA20</t>
  </si>
  <si>
    <t>CTCP Thương mại Giằng</t>
  </si>
  <si>
    <t>QNA17</t>
  </si>
  <si>
    <t>CTCP Thương mại Điện Bàn</t>
  </si>
  <si>
    <t>HCM05</t>
  </si>
  <si>
    <t>CTCP Tư vấn thẩm định giá và dịch vụ tài chính</t>
  </si>
  <si>
    <t>DNA16</t>
  </si>
  <si>
    <t xml:space="preserve">Công ty cổ phần SEATECCO         </t>
  </si>
  <si>
    <t>QNA13</t>
  </si>
  <si>
    <t>CTCP Câu Lâu</t>
  </si>
  <si>
    <t>Cổ phiếu CTCP Nhựa Bình Minh</t>
  </si>
  <si>
    <t>TNI04</t>
  </si>
  <si>
    <t>CTCP Vận tải Tây Ninh</t>
  </si>
  <si>
    <t>CBA12</t>
  </si>
  <si>
    <t xml:space="preserve">CTCP TV XD,  thủy lợi - thủy điện cao bằng </t>
  </si>
  <si>
    <t>QNA21</t>
  </si>
  <si>
    <t>CTCP Thương mại &amp; Xây dựng Hiệp Đức</t>
  </si>
  <si>
    <t>BTM21</t>
  </si>
  <si>
    <t>Công ty cp xnk thủ công mỹ nghệ (BTM21)</t>
  </si>
  <si>
    <t>Công ty CP Thương mại miền núi Phú Thọ (PTH01)</t>
  </si>
  <si>
    <t>DLA12</t>
  </si>
  <si>
    <t>công ty cp xd cơ sở hạ tầng (DLA12)</t>
  </si>
  <si>
    <t>HCM03</t>
  </si>
  <si>
    <t>CTCP Thực phẩm và Dịch vụ Sài Gòn</t>
  </si>
  <si>
    <t>HUE18</t>
  </si>
  <si>
    <t>Công ty CP đầu tư du lịch Đống Đa</t>
  </si>
  <si>
    <t>QNI12</t>
  </si>
  <si>
    <t>CTCP XD PT Đô thị Quảng Ninh</t>
  </si>
  <si>
    <t>BTH09</t>
  </si>
  <si>
    <t>Công ty CP tư vấn Xây dựng Bình Thuận (BTH09)</t>
  </si>
  <si>
    <t>BNN04</t>
  </si>
  <si>
    <t>CTCP Đầu tư và Xây dựng 40</t>
  </si>
  <si>
    <t>HTA17</t>
  </si>
  <si>
    <t>CTCP Sách TB Trường học Hà Tây</t>
  </si>
  <si>
    <t>BGT19</t>
  </si>
  <si>
    <t>CTCP Vật liệu xây dựng 720</t>
  </si>
  <si>
    <t>DTH08</t>
  </si>
  <si>
    <t xml:space="preserve">CTCP In và Bao bì Đồng Tháp </t>
  </si>
  <si>
    <t>LCA02</t>
  </si>
  <si>
    <t>công ty cp xây dựng số ii tỉnh lào cai (LCA02)</t>
  </si>
  <si>
    <t>BVH06</t>
  </si>
  <si>
    <t xml:space="preserve">CTCP Xây dựng thương mại và dịch vụ văn hóa     </t>
  </si>
  <si>
    <t>BTM37</t>
  </si>
  <si>
    <t>CTCP sản xuất kinh doanh XNK Prosimex</t>
  </si>
  <si>
    <t>QLVĐT4</t>
  </si>
  <si>
    <t>QNA19</t>
  </si>
  <si>
    <t>CTCP TM&amp;ĐT PT MN Quảng Nam</t>
  </si>
  <si>
    <t>BMT01</t>
  </si>
  <si>
    <t>CTCP TV và Dịch vụ Tài nguyên Môi trường</t>
  </si>
  <si>
    <t>BVH01</t>
  </si>
  <si>
    <t>CTCP Xây dựng Công trình Văn hóa</t>
  </si>
  <si>
    <t>HCM04</t>
  </si>
  <si>
    <t>CTCP Du lịch Việt Nam tại TP. HCM</t>
  </si>
  <si>
    <t>SBV01</t>
  </si>
  <si>
    <t>CTCP Cơ khí Ngân hàng</t>
  </si>
  <si>
    <t>SLA14</t>
  </si>
  <si>
    <t>CTCP Xuất nhập khẩu tổng hợp</t>
  </si>
  <si>
    <t>QLVĐT3</t>
  </si>
  <si>
    <t>BKH05</t>
  </si>
  <si>
    <t>CTCP Sở hữu Công nghiệp Investip</t>
  </si>
  <si>
    <t>BTC10</t>
  </si>
  <si>
    <t>CTCP Định giá và Dịch vụ Tài chính VN</t>
  </si>
  <si>
    <t>GLA06</t>
  </si>
  <si>
    <t>CTCP Xi măng Gia lai</t>
  </si>
  <si>
    <t>CTCP vật liệu XD  720</t>
  </si>
  <si>
    <t>HPH03</t>
  </si>
  <si>
    <t xml:space="preserve">CTCP Điện nước lắp máy Hải Phòng </t>
  </si>
  <si>
    <t>QLVĐT1</t>
  </si>
  <si>
    <t>HBI02</t>
  </si>
  <si>
    <t>CTCP Du lịch Hòa Bình</t>
  </si>
  <si>
    <t>BTM10</t>
  </si>
  <si>
    <t>CTCP Vải sợi May mặc Miền Bắc</t>
  </si>
  <si>
    <t>CTCP Vật tư Kỹ thuật NN Cần Thơ</t>
  </si>
  <si>
    <t>KHO12</t>
  </si>
  <si>
    <t>CTCP Xây dựng Thủy lợi và CSHT Khánh Hòa</t>
  </si>
  <si>
    <t>BKH04</t>
  </si>
  <si>
    <t>CTCP ứng dụng Khoa học và Công nghệ Mitec</t>
  </si>
  <si>
    <t>BTH08</t>
  </si>
  <si>
    <t>CTCP Du lịch núi Tà Cú</t>
  </si>
  <si>
    <t>BNN01</t>
  </si>
  <si>
    <t>CTCP Giống cây trồng Trung Ương</t>
  </si>
  <si>
    <t>BCN12</t>
  </si>
  <si>
    <t>CTCP Sứ Hải Dương</t>
  </si>
  <si>
    <t>YBA12</t>
  </si>
  <si>
    <t>CTCP Thủy điện Thác Bà</t>
  </si>
  <si>
    <t>BNN08</t>
  </si>
  <si>
    <t>CTCP Xây dựng 47</t>
  </si>
  <si>
    <t>DNA10</t>
  </si>
  <si>
    <t>CTCP Du lịch Đà Nẵng</t>
  </si>
  <si>
    <t>DNA05</t>
  </si>
  <si>
    <t>CTCP Tư vấn Thiết kế XDGT Công chính Đà Nẵng</t>
  </si>
  <si>
    <t>KHO19</t>
  </si>
  <si>
    <t>CTCP Sách thiết bị trường học Khánh Hòa</t>
  </si>
  <si>
    <t>HGI07</t>
  </si>
  <si>
    <t>CTCP Xe khách Hà Giang</t>
  </si>
  <si>
    <t>THO07</t>
  </si>
  <si>
    <t>CTCP Quản lý và Khai thác bến xe Thanh Hóa</t>
  </si>
  <si>
    <t>LAN07</t>
  </si>
  <si>
    <t>CTCP Chế biến hàng XNK Long An</t>
  </si>
  <si>
    <t>DLI01</t>
  </si>
  <si>
    <t>CTCP Du lịch Thương mại và Đầu tư</t>
  </si>
  <si>
    <t>CTCP XD Giao thông Thủy lợi Thừa Thiên Huế</t>
  </si>
  <si>
    <t>BNN06</t>
  </si>
  <si>
    <t>CTCP Bao bì và In Nông nghiệp</t>
  </si>
  <si>
    <t>CTCP Du lịch Bảo Lộc</t>
  </si>
  <si>
    <t>CTCP Sách và TBTH Quảng Nam</t>
  </si>
  <si>
    <t>CTCP Thiết bị Thương mại</t>
  </si>
  <si>
    <t>TBI03</t>
  </si>
  <si>
    <t>CTCP Giống cây trồng Thái Bình</t>
  </si>
  <si>
    <t>BCT05</t>
  </si>
  <si>
    <t>CTCP XNK Khoáng sản</t>
  </si>
  <si>
    <t>NTH08</t>
  </si>
  <si>
    <t>CTCP Mía đường Phan Rang</t>
  </si>
  <si>
    <t>BVH04</t>
  </si>
  <si>
    <t>CTCP Tu bổ di tích TW</t>
  </si>
  <si>
    <t>STR06</t>
  </si>
  <si>
    <t>CTCP Thủy sản Sóc Trăng</t>
  </si>
  <si>
    <t>BTH02</t>
  </si>
  <si>
    <t>CTCP Muối Vĩnh Hảo</t>
  </si>
  <si>
    <t>TGI16</t>
  </si>
  <si>
    <t>CTCP Cảng Mỹ Tho</t>
  </si>
  <si>
    <t>YBA08</t>
  </si>
  <si>
    <t>CTCP Xi măng và KS Yên Bái</t>
  </si>
  <si>
    <t>THO15</t>
  </si>
  <si>
    <t>CTCP Dịch vụ XK và Chuyên gia lao động Thanh Hóa</t>
  </si>
  <si>
    <t>TBI02</t>
  </si>
  <si>
    <t>CTCP Xe khách Thái Bình</t>
  </si>
  <si>
    <t>QNI35</t>
  </si>
  <si>
    <t>CTCP Đầu tư XNK Quảng Ninh</t>
  </si>
  <si>
    <t>SBV03</t>
  </si>
  <si>
    <t>CTCP Cơ khí TBVT Ngân hàng</t>
  </si>
  <si>
    <t>SBV02</t>
  </si>
  <si>
    <t>CTCP Đầu tư Xây dựng Ngân hàng</t>
  </si>
  <si>
    <t>HYU01</t>
  </si>
  <si>
    <t>CTCP XNK Hưng Yên</t>
  </si>
  <si>
    <t xml:space="preserve"> CTCP Nhựa Rạng Đông</t>
  </si>
  <si>
    <t>bán quyền mua</t>
  </si>
  <si>
    <t>CTCP Nhựa Rạng Đông (bán lần 2 2014)</t>
  </si>
  <si>
    <t>BNN03</t>
  </si>
  <si>
    <t>CTCP Nông dược Hai</t>
  </si>
  <si>
    <t>CTCP Bóng đèn Điện Quang</t>
  </si>
  <si>
    <t>QNI14</t>
  </si>
  <si>
    <t>CTCP Gốm XD Giếng đáy Quảng Ninh</t>
  </si>
  <si>
    <t>QNI26</t>
  </si>
  <si>
    <t>CTCP Chế biến Lâm sản Quảng Ninh</t>
  </si>
  <si>
    <t>DTH05</t>
  </si>
  <si>
    <t>CTCP Du lịch Đồng Tháp</t>
  </si>
  <si>
    <t>VLO02</t>
  </si>
  <si>
    <t>CTCP Vận tải Ô tô Vĩnh Long</t>
  </si>
  <si>
    <t>NAN05</t>
  </si>
  <si>
    <t>CTCP Xe khách Nghệ An</t>
  </si>
  <si>
    <t>CTH17</t>
  </si>
  <si>
    <t>CTCP XD Giao thông và Vận tải Cần Thơ</t>
  </si>
  <si>
    <t>QNA14</t>
  </si>
  <si>
    <t>CTCP In PHS và TBTH Quảng Nam</t>
  </si>
  <si>
    <t>AGI02</t>
  </si>
  <si>
    <t>CTCP Dược phẩm An Giang</t>
  </si>
  <si>
    <t>LCH02</t>
  </si>
  <si>
    <t>CTCP Than Trà Uyên</t>
  </si>
  <si>
    <t>BTM03</t>
  </si>
  <si>
    <t>CTCP Hóa chất</t>
  </si>
  <si>
    <t>QNI23</t>
  </si>
  <si>
    <t>CTCP Bia nước giải khát hạ Long</t>
  </si>
  <si>
    <t>BGT45</t>
  </si>
  <si>
    <t>CTCP Đầu tư và XD công trình 222</t>
  </si>
  <si>
    <t>BGT48</t>
  </si>
  <si>
    <t>CTCP Quản lý và XDCTGT 487</t>
  </si>
  <si>
    <t>VLO01</t>
  </si>
  <si>
    <t>CTCP Dược Cửu Long</t>
  </si>
  <si>
    <t>BLU09</t>
  </si>
  <si>
    <t>Công ty CP XNK tổng hợp Giá Rai</t>
  </si>
  <si>
    <t>HTI08</t>
  </si>
  <si>
    <t>CTCP Việt Hà</t>
  </si>
  <si>
    <t>BGT49</t>
  </si>
  <si>
    <t>CTCP Tư vấn giám sát chất lượng công trình Thăng Long</t>
  </si>
  <si>
    <t>BNN13</t>
  </si>
  <si>
    <t>CTCP Ong Trung Ương</t>
  </si>
  <si>
    <t>BRV04</t>
  </si>
  <si>
    <t>CTCP Chế biến XNK Thủy sản tỉnh Bà Rịa Vũng Tàu</t>
  </si>
  <si>
    <t>CTCP Vận tải Long An</t>
  </si>
  <si>
    <t>DNA12</t>
  </si>
  <si>
    <t>CTCP Công trình giao thông Đà Nẵng</t>
  </si>
  <si>
    <t>bỏ cọc</t>
  </si>
  <si>
    <t>DNA15</t>
  </si>
  <si>
    <t>CTCP Đầu tư phát triển nhà Đà Nẵng</t>
  </si>
  <si>
    <t>bán quyền</t>
  </si>
  <si>
    <t>CTCP Dược phẩm Bến Tre</t>
  </si>
  <si>
    <t>TNG12</t>
  </si>
  <si>
    <t>CTCP Phát triển TM Thái Nguyên</t>
  </si>
  <si>
    <t>LAN04</t>
  </si>
  <si>
    <t>CTCP Sách và DVVH Long An</t>
  </si>
  <si>
    <t>BTM16</t>
  </si>
  <si>
    <t>CTCP Xuất nhập khấu SX gia công và bao bì Packsimex</t>
  </si>
  <si>
    <t>CMA06</t>
  </si>
  <si>
    <t>CTCp Thủy sản Cà Mau</t>
  </si>
  <si>
    <t>DTH02</t>
  </si>
  <si>
    <t>CTCP Công trình Giao thông Đồng Tháp</t>
  </si>
  <si>
    <t>HUE14</t>
  </si>
  <si>
    <t>CTCP tư vấn đầu tư và XD Thừa Thiên Huế</t>
  </si>
  <si>
    <t>TGI11</t>
  </si>
  <si>
    <t>CTCP Rau quả Tiền Giang</t>
  </si>
  <si>
    <t>HTA10</t>
  </si>
  <si>
    <t>CTCP Ô tô Vận tải Hà Tây</t>
  </si>
  <si>
    <t>CTCP Traenco</t>
  </si>
  <si>
    <t>QNA16</t>
  </si>
  <si>
    <t>CTCP Giao thông Công chính Tam Kỳ</t>
  </si>
  <si>
    <t>BGT29</t>
  </si>
  <si>
    <t>CTCP Vận tải và Thuê tàu Vietfracht</t>
  </si>
  <si>
    <t>QNA01</t>
  </si>
  <si>
    <t>CTCP Kỹ nghệ khoáng sản Quảng Nam</t>
  </si>
  <si>
    <t>BGT26</t>
  </si>
  <si>
    <t>CTCP Quản lý Đường sông số 8</t>
  </si>
  <si>
    <t>BGT25</t>
  </si>
  <si>
    <t>CTCP Quản lý Đường bộ 234</t>
  </si>
  <si>
    <t>CTCP Du lịch Núi Tà Cú</t>
  </si>
  <si>
    <t>BGT17</t>
  </si>
  <si>
    <t>CTCP Dịch vụ Vận tải Sài Gòn</t>
  </si>
  <si>
    <t>bán bớt xong bán hết</t>
  </si>
  <si>
    <t>KHO22</t>
  </si>
  <si>
    <t>CTCP Nước khoáng Khánh Hòa</t>
  </si>
  <si>
    <t>BCN09</t>
  </si>
  <si>
    <t>CTCP Giấy Sài Gòn</t>
  </si>
  <si>
    <t>CTCP Nhựa Đà Nẵng</t>
  </si>
  <si>
    <t>DLI03</t>
  </si>
  <si>
    <t>CTCP Du lịch và TMQT Vinatour</t>
  </si>
  <si>
    <t>BTM31</t>
  </si>
  <si>
    <t>CTCP XNK Máy Hà Nội</t>
  </si>
  <si>
    <t>CTCP Tập đoàn Dabaco</t>
  </si>
  <si>
    <t>BGT46</t>
  </si>
  <si>
    <t>CTCP Quản lý và XD đường bộ 472</t>
  </si>
  <si>
    <t>CTCP XD và phát triển đô thị Tây Ninh</t>
  </si>
  <si>
    <t>BNN10</t>
  </si>
  <si>
    <t>CTCP Bảo vệ Thực vật 1 Trung ương</t>
  </si>
  <si>
    <t>QNA03</t>
  </si>
  <si>
    <t>CTCP Xây dựng và Kinh doanh nhà Tam Kỳ</t>
  </si>
  <si>
    <t>QNI05</t>
  </si>
  <si>
    <t>CTCP Vận tải biển và XNK Quảng Ninh</t>
  </si>
  <si>
    <t>HGI08</t>
  </si>
  <si>
    <t>công ty cp chế biến nông sản thực phẩm</t>
  </si>
  <si>
    <t>VLO10</t>
  </si>
  <si>
    <t>CTCP XD và phát triển nông thôn Vĩnh Long</t>
  </si>
  <si>
    <t>BCT04</t>
  </si>
  <si>
    <t>CTCP XNK Tổng hợp II</t>
  </si>
  <si>
    <t>HDU07</t>
  </si>
  <si>
    <t>CTCP Khai thác Chế biến KS Hải Dương</t>
  </si>
  <si>
    <t>VLO08</t>
  </si>
  <si>
    <t>CTCP Du lịch Cửu Long</t>
  </si>
  <si>
    <t>HPH50</t>
  </si>
  <si>
    <t>CTCP Đầu tư và PT Nông nghiệp Hải Phòng</t>
  </si>
  <si>
    <t>YBA01</t>
  </si>
  <si>
    <t>CTCp Dược phẩm Yên Bái</t>
  </si>
  <si>
    <t>DLI04</t>
  </si>
  <si>
    <t>CTCP Du lịch Việt Nam tại Hà Nội</t>
  </si>
  <si>
    <t>BTM34</t>
  </si>
  <si>
    <t>CTCP XNK và Hợp tác Đầu tư Vilexim</t>
  </si>
  <si>
    <t>HTA14</t>
  </si>
  <si>
    <t>CTCP Ăn uống KS hà Tây</t>
  </si>
  <si>
    <t>BTM09</t>
  </si>
  <si>
    <t>CTCP Tạp phẩm và Bảo vệ lao động</t>
  </si>
  <si>
    <t>CTCP Muối Ninh Thuận</t>
  </si>
  <si>
    <t>HYU02</t>
  </si>
  <si>
    <t>CTCP PHS và TBTH Hưng Yên</t>
  </si>
  <si>
    <t>CTCP XD thủy lợi và cơ sở hạ tầng</t>
  </si>
  <si>
    <t>BCN14</t>
  </si>
  <si>
    <t>CTCP XNK da giầy Hà Nội</t>
  </si>
  <si>
    <t>BTR11</t>
  </si>
  <si>
    <t>CTCP XNK Bến Tre</t>
  </si>
  <si>
    <t>LAN15</t>
  </si>
  <si>
    <t>CT TNHH MTV Đầu tư CN và Vận tải Long An</t>
  </si>
  <si>
    <t>HTA07</t>
  </si>
  <si>
    <t>CTCP Ô tô khách Hà Tây</t>
  </si>
  <si>
    <t>BTM20</t>
  </si>
  <si>
    <t>CTCp Vật tư tổng hợp Hà Tây</t>
  </si>
  <si>
    <t>BTM32</t>
  </si>
  <si>
    <t>CTCP Tổng bách hóa</t>
  </si>
  <si>
    <t>LAN03</t>
  </si>
  <si>
    <t>CTCP Xây dựng Thủy lợi Long An</t>
  </si>
  <si>
    <t>BCN01</t>
  </si>
  <si>
    <t>Tổng công ty xây dựng Điện VN</t>
  </si>
  <si>
    <t>BNN15</t>
  </si>
  <si>
    <t>CTCP In Nông nghiệp</t>
  </si>
  <si>
    <t>BTM01</t>
  </si>
  <si>
    <t>CTCP Hóa chất và vật liệu điện TP HCM</t>
  </si>
  <si>
    <t>HTI05</t>
  </si>
  <si>
    <t>CTCP in hà tĩnh</t>
  </si>
  <si>
    <t>TNI12</t>
  </si>
  <si>
    <t>CTCP Phát triển hạ tầng khu công nghiệp Tây Ninh</t>
  </si>
  <si>
    <t>BTM17</t>
  </si>
  <si>
    <t>CTCP Bao bì Việt Nam</t>
  </si>
  <si>
    <t>LAN12</t>
  </si>
  <si>
    <t>CTCP Thương mại và XNK Long An</t>
  </si>
  <si>
    <t>BGT47</t>
  </si>
  <si>
    <t>CTCp Đầu tư và XD công trình Giao thông 73</t>
  </si>
  <si>
    <t>BGT16</t>
  </si>
  <si>
    <t>CTCP Vật tư Thiết bị giao thông</t>
  </si>
  <si>
    <t>BTM11</t>
  </si>
  <si>
    <t>CTCP Kho vận và DVTM</t>
  </si>
  <si>
    <t>CMA08</t>
  </si>
  <si>
    <t>CTCP Thủy sản Năm Căn</t>
  </si>
  <si>
    <t>QNI27</t>
  </si>
  <si>
    <t>CTCP May Quảng Ninh</t>
  </si>
  <si>
    <t>BNN02</t>
  </si>
  <si>
    <t>CTCP Giống cây trồng Miền Nam</t>
  </si>
  <si>
    <t>BTM25</t>
  </si>
  <si>
    <t>CTCP Thiết bị</t>
  </si>
  <si>
    <t>QNA15</t>
  </si>
  <si>
    <t>CTCP Tư vấn TC và giá cả Quảng Nam</t>
  </si>
  <si>
    <t>BLU08</t>
  </si>
  <si>
    <t>CTCP Du lịch Bạc Liêu</t>
  </si>
  <si>
    <t>HTA04</t>
  </si>
  <si>
    <t>CTCP Giao thông Hà Nội</t>
  </si>
  <si>
    <t>CTCP XNK tạp phẩm Sài Gòn</t>
  </si>
  <si>
    <t>QNI20</t>
  </si>
  <si>
    <t>CTCP Cung ứng Tàu biển Quảng Ninh</t>
  </si>
  <si>
    <t>HDU01</t>
  </si>
  <si>
    <t>CTCP Dược Vật tư y tế hải Dương</t>
  </si>
  <si>
    <t>LAN14</t>
  </si>
  <si>
    <t>ctcp du lịch long an</t>
  </si>
  <si>
    <t>BGT23</t>
  </si>
  <si>
    <t>CTCP Cơ khí XD GT Thăng Long</t>
  </si>
  <si>
    <t>BCT03</t>
  </si>
  <si>
    <t>CTCP Kho vận Miền Nam</t>
  </si>
  <si>
    <t>QNG07</t>
  </si>
  <si>
    <t>CTCP Nông Lâm sản XK Quảng Ngãi</t>
  </si>
  <si>
    <t>BTM02</t>
  </si>
  <si>
    <t>CTCP Hóa chất và VTKH kỹ thuật</t>
  </si>
  <si>
    <t>BNN19</t>
  </si>
  <si>
    <t>CTCP Giám định khử trùng FCC</t>
  </si>
  <si>
    <t>HTA15</t>
  </si>
  <si>
    <t>CTCP Xây dựng Ba Vì</t>
  </si>
  <si>
    <t>CMA14</t>
  </si>
  <si>
    <t>CTCP Minh Hải</t>
  </si>
  <si>
    <t>HUE01</t>
  </si>
  <si>
    <t>CTCP TBYT và Dược phẩm Thừa Thiên Huế</t>
  </si>
  <si>
    <t>BCT11</t>
  </si>
  <si>
    <t>CTCP Điện máy và kỹ thuật công nghệ</t>
  </si>
  <si>
    <t>BNN12</t>
  </si>
  <si>
    <t>CTCP Giám định cà phê và hàng hóa xuất nhập khẩu</t>
  </si>
  <si>
    <t>CTCP Xây dựng công trình giao thông Đà Nẵng</t>
  </si>
  <si>
    <t>BCT01</t>
  </si>
  <si>
    <t>CTCP Xuất nhập khẩu Đồng Tháp Mười</t>
  </si>
  <si>
    <t>BTM19</t>
  </si>
  <si>
    <t>CTCP Bách hóa Miền Nam</t>
  </si>
  <si>
    <t>LDO12</t>
  </si>
  <si>
    <t>CTCP Địa ốc Đà Lạt</t>
  </si>
  <si>
    <t>CTCP Công nghiệp thực phẩm Thừa Thiên Huế</t>
  </si>
  <si>
    <t>BTM36</t>
  </si>
  <si>
    <t xml:space="preserve">CtyCP XNK Tổng hợp I Việt Nam </t>
  </si>
  <si>
    <t>CTCP Rau Củ quả Tiền Giang</t>
  </si>
  <si>
    <t>BTM18</t>
  </si>
  <si>
    <t xml:space="preserve">CTCP sản xuất xuất nhập khẩu bao bì </t>
  </si>
  <si>
    <t>BVH02</t>
  </si>
  <si>
    <t>CTCP In và thương mại thống nhất</t>
  </si>
  <si>
    <t>BCN02</t>
  </si>
  <si>
    <t>CTCP Tư vấn đầu tư phát triển và xây dựng ThiKeCo</t>
  </si>
  <si>
    <t>BCN13</t>
  </si>
  <si>
    <t>CTCP Bóng đèn phích nước Rạng Đông</t>
  </si>
  <si>
    <t>BVH10</t>
  </si>
  <si>
    <t>Du lịch Đồ Sơn</t>
  </si>
  <si>
    <t>CMA09</t>
  </si>
  <si>
    <t>CTCP Du lịch dịch vụ Minh Hải</t>
  </si>
  <si>
    <t>QNG08</t>
  </si>
  <si>
    <t>CTCP Nông Sản TP Quảng Ngãi</t>
  </si>
  <si>
    <t>BTM07</t>
  </si>
  <si>
    <t>CTCP Giày Đông Anh</t>
  </si>
  <si>
    <t>CTH16</t>
  </si>
  <si>
    <t>CTCP Du lịch Cần Thơ</t>
  </si>
  <si>
    <t>HTI01</t>
  </si>
  <si>
    <t>Cty CP Dược Hà Tĩnh</t>
  </si>
  <si>
    <t>BCT14</t>
  </si>
  <si>
    <t>CTCP Đầu tư và phát triển kinh doanh (Matexco)</t>
  </si>
  <si>
    <t>LAN05</t>
  </si>
  <si>
    <t>CTCP Sách thiết bị trường học Long An</t>
  </si>
  <si>
    <t>VLO11</t>
  </si>
  <si>
    <t>CTCP Sông Tiền Vĩnh  Long</t>
  </si>
  <si>
    <t>HTA11</t>
  </si>
  <si>
    <t>CTCP Liên hiệp thực phẩm</t>
  </si>
  <si>
    <t>LAN01</t>
  </si>
  <si>
    <t>CTCP Dược phẩm Vacopham</t>
  </si>
  <si>
    <t>LCH01</t>
  </si>
  <si>
    <t>CT TNHH Khoáng Sản tỉnh Lai Châu</t>
  </si>
  <si>
    <t>QNI06</t>
  </si>
  <si>
    <t>CTCP Vận tải khách thủy Quảng Ninh</t>
  </si>
  <si>
    <t>DNA01</t>
  </si>
  <si>
    <t>CTCP Dược thiết bị y tế Đà Nẵng</t>
  </si>
  <si>
    <t>HTA01</t>
  </si>
  <si>
    <t>CTCP Dược Phẩm Hà Tây</t>
  </si>
  <si>
    <t>THO04</t>
  </si>
  <si>
    <t>CTCP Dược vật tư y tế Thanh Hóa</t>
  </si>
  <si>
    <t>NDI08</t>
  </si>
  <si>
    <t>CTCP Xây lắp I Nam Định</t>
  </si>
  <si>
    <t>BCT13</t>
  </si>
  <si>
    <t>CTCP Intimex Việt Nam</t>
  </si>
  <si>
    <t>CTH11</t>
  </si>
  <si>
    <t>CTCP Xây dựng Thủy lợi</t>
  </si>
  <si>
    <t>DNA02</t>
  </si>
  <si>
    <t>CTCP Xe khách dịch vụ thương mại Đà Nẵng</t>
  </si>
  <si>
    <t>QNI36</t>
  </si>
  <si>
    <t>CTCP Quốc tế Hoàng Gia</t>
  </si>
  <si>
    <t>QNI21</t>
  </si>
  <si>
    <t>CTCP Sách thiết bị trường học Quảng Ninh</t>
  </si>
  <si>
    <t>STR08</t>
  </si>
  <si>
    <t>CTCP Mía đường Sóc Trăng</t>
  </si>
  <si>
    <t>BXD04</t>
  </si>
  <si>
    <t>Contrexim</t>
  </si>
  <si>
    <t>CTCP In và Dịch vụ Đà Nẵng</t>
  </si>
  <si>
    <t>HPH40</t>
  </si>
  <si>
    <t>CTCP Xây dựng Ngô Quyền</t>
  </si>
  <si>
    <t>HPH43</t>
  </si>
  <si>
    <t>CTCP Xây dựng nhà ở Hải Phòng</t>
  </si>
  <si>
    <t>BGT28</t>
  </si>
  <si>
    <t>CTCP Quản lý đường sông số 5</t>
  </si>
  <si>
    <t>BVH20</t>
  </si>
  <si>
    <t>CTCP Phát hành sách Hà Tây</t>
  </si>
  <si>
    <t>BVH16</t>
  </si>
  <si>
    <t>CTCP phát hành sách Nam Hà</t>
  </si>
  <si>
    <t>BVH19</t>
  </si>
  <si>
    <t>CTCP Phát hành sách Ninh Bình</t>
  </si>
  <si>
    <t>BGT22</t>
  </si>
  <si>
    <t>CTCP Quản lý và xây dựng CTGT 236</t>
  </si>
  <si>
    <t>BGT41</t>
  </si>
  <si>
    <t>CTCP Quản lý và ĐTXD Công trình giao thông 238</t>
  </si>
  <si>
    <t>BNN18</t>
  </si>
  <si>
    <t>CTCP Xây dựng, Dịch vụ và Hợp tác lao động (OLECO)</t>
  </si>
  <si>
    <t>BGT42</t>
  </si>
  <si>
    <t>CTCP Quản lý Đường sông số 3</t>
  </si>
  <si>
    <t>TVI05</t>
  </si>
  <si>
    <t>CTCP Thủy sản Cửu Long</t>
  </si>
  <si>
    <t>BTH03</t>
  </si>
  <si>
    <t>CTCP Nước khoáng Vĩnh Hảo</t>
  </si>
  <si>
    <t>BVH15</t>
  </si>
  <si>
    <t>CTCP XNK Văn hóa phẩm</t>
  </si>
  <si>
    <t>CTCP Du lịch Đồ Sơn</t>
  </si>
  <si>
    <t>bỏ cọc xong bán hết</t>
  </si>
  <si>
    <t>Tiền bỏ cọc xong bán hết</t>
  </si>
  <si>
    <t xml:space="preserve">CL giá vốn do bán 02 căn hộ </t>
  </si>
  <si>
    <t>BGT34</t>
  </si>
  <si>
    <t>CTCP Quản lý và XD đường bộ Khánh Hòa</t>
  </si>
  <si>
    <t>VLO12</t>
  </si>
  <si>
    <t>CTCP In Nguyễn Văn Thảnh</t>
  </si>
  <si>
    <t>CTCP Du lịch Tà Cú</t>
  </si>
  <si>
    <t>BTM38</t>
  </si>
  <si>
    <t>CTCP Đầu tư xây dựng xây lắp I</t>
  </si>
  <si>
    <t>CTCP Quản lý và xây dựng đường bộ 234</t>
  </si>
  <si>
    <t>DLI05</t>
  </si>
  <si>
    <t>CTCP Du lịch khách sạn Quảng Ninh</t>
  </si>
  <si>
    <t>CTCP Quản lý đường sông số 8</t>
  </si>
  <si>
    <t>BVH17</t>
  </si>
  <si>
    <t>CTCP Phát hánh sách Quảng Ninh</t>
  </si>
  <si>
    <t>CMA02</t>
  </si>
  <si>
    <t>CTCP Dược Minh Hải</t>
  </si>
  <si>
    <t>QNI09</t>
  </si>
  <si>
    <t>CTCP Xi măng và xây dựng Quảng Ninh</t>
  </si>
  <si>
    <t>TGI09</t>
  </si>
  <si>
    <t>CTCP Vận tải ô tô</t>
  </si>
  <si>
    <t>BRV10</t>
  </si>
  <si>
    <t>CTCP Nhật Tân</t>
  </si>
  <si>
    <t>BVH07</t>
  </si>
  <si>
    <t>CTCP Du lịch Kim Liên</t>
  </si>
  <si>
    <t>BGT51</t>
  </si>
  <si>
    <t>TCT CP Đường sông miền nam</t>
  </si>
  <si>
    <t>BGT50</t>
  </si>
  <si>
    <t>CTCP Vận tải đa phương thức</t>
  </si>
  <si>
    <t>CTCP Xuất nhập khẩu văn hóa</t>
  </si>
  <si>
    <t>BVH18</t>
  </si>
  <si>
    <t>CTCP Vật tư thiết bị văn hóa</t>
  </si>
  <si>
    <t>BGT39</t>
  </si>
  <si>
    <t>CTCP Quản lý đường sông số 2</t>
  </si>
  <si>
    <t>BDU02</t>
  </si>
  <si>
    <t>CTCP Khoáng sản và xây dựng Bình Dương</t>
  </si>
  <si>
    <t>BGT30</t>
  </si>
  <si>
    <t>CTCP Quản lý và xây dựng đường bộ 470</t>
  </si>
  <si>
    <t>HTI03</t>
  </si>
  <si>
    <t>CTCP Sách và thiết bị trường học Hà Tĩnh</t>
  </si>
  <si>
    <t>BGT20</t>
  </si>
  <si>
    <t>CTCP Quản lý và xây dựng đường bộ Thừa Thiên Huế</t>
  </si>
  <si>
    <t>HPH01</t>
  </si>
  <si>
    <t>CTCP Thép và cơ khí nguyên vật liệu</t>
  </si>
  <si>
    <t>BGT37</t>
  </si>
  <si>
    <t>CTCP Quản lý và xây dựng đường bộ 494</t>
  </si>
  <si>
    <t>CTCP Giao thông công chính Tam Kỳ</t>
  </si>
  <si>
    <t>BDU06</t>
  </si>
  <si>
    <t>CTCP Xây dựng Giao thông thủy lợi Bình Dương</t>
  </si>
  <si>
    <t>CTCP Xây dựng Giao thông Tây Ninh</t>
  </si>
  <si>
    <t>KTU01</t>
  </si>
  <si>
    <t>CTCP Xây dựng và QLCT Giao thông KonTum</t>
  </si>
  <si>
    <t>BGT31</t>
  </si>
  <si>
    <t>CTCP Đầu tư và xây dựng công trình 717</t>
  </si>
  <si>
    <t>CTCP Thông tin và thẩm định giá Miền Nam</t>
  </si>
  <si>
    <t>BGT35</t>
  </si>
  <si>
    <t>CTCP Quản lý và XD đường bộ Bình Định</t>
  </si>
  <si>
    <t>BNN05</t>
  </si>
  <si>
    <t>CTCP Tư vấn xây dựng thủy lợi II</t>
  </si>
  <si>
    <t>BTM08</t>
  </si>
  <si>
    <t>CTCP Thiết bị phụ tùng</t>
  </si>
  <si>
    <t>CTH15</t>
  </si>
  <si>
    <t>CTCP Thương nghiệp tổng hợp Cần Thơ</t>
  </si>
  <si>
    <t>DBI01</t>
  </si>
  <si>
    <t xml:space="preserve">CT TNHH Vật tư nông nghiệp Điện Biên </t>
  </si>
  <si>
    <t>HNO10</t>
  </si>
  <si>
    <t>CTCP Dược phẩm thiết bị y tế Hà Nội</t>
  </si>
  <si>
    <t>DNA03</t>
  </si>
  <si>
    <t>CTCP Sách và thiết bị trường học Đà Nẵng</t>
  </si>
  <si>
    <t>CTCP Gia Lai CTC</t>
  </si>
  <si>
    <t>CBA15</t>
  </si>
  <si>
    <t>CTCP Quản lý đường bộ Cao Bằng</t>
  </si>
  <si>
    <t>GLA12</t>
  </si>
  <si>
    <t>CTCP XL Đầu tu KD nhà Gai Lai</t>
  </si>
  <si>
    <t>HUG01</t>
  </si>
  <si>
    <t>CTCP Sách TBTH Hậu Giang</t>
  </si>
  <si>
    <t>TVI04</t>
  </si>
  <si>
    <t>CTCP Phát triển Điện Nông thôn Trà Vinh</t>
  </si>
  <si>
    <t>CTCP Khoáng sản và ĐT Khánh Hòa</t>
  </si>
  <si>
    <t>CTH13</t>
  </si>
  <si>
    <t>CTCP Bia nước giải khát Cần Thơ</t>
  </si>
  <si>
    <t>HUG03</t>
  </si>
  <si>
    <t>CTCP Mía đường Cần Thơ</t>
  </si>
  <si>
    <t>BDU09</t>
  </si>
  <si>
    <t>CTCP Lâm Sản-XNK tổng hợp Bình Dương</t>
  </si>
  <si>
    <t>CTH21</t>
  </si>
  <si>
    <t>CTCP Sách và dịch vụ văn hóa Tây Đô</t>
  </si>
  <si>
    <t>VLO06</t>
  </si>
  <si>
    <t>CTCP Xây dựng Vĩnh Long</t>
  </si>
  <si>
    <t>HCM07</t>
  </si>
  <si>
    <t>CTCP Đại lý liên hiệp vận chuyển (Gemadept)</t>
  </si>
  <si>
    <t>ĐTKD</t>
  </si>
  <si>
    <t>CTCP Đầu tư và xây dựng công trình 79</t>
  </si>
  <si>
    <t>CBA09</t>
  </si>
  <si>
    <t>CTCP Xây lắp Cao Bằng</t>
  </si>
  <si>
    <t>LSO07</t>
  </si>
  <si>
    <t>CTCP Xây dựng giao thông 2</t>
  </si>
  <si>
    <t>SLA04</t>
  </si>
  <si>
    <t>CTCP Xây dựng thủy lợi điện II</t>
  </si>
  <si>
    <t>VLO13</t>
  </si>
  <si>
    <t>CTCP Xuất nhập khẩu Vĩnh Long</t>
  </si>
  <si>
    <t>GMD</t>
  </si>
  <si>
    <t>CTCP Đại lư liên hiệp vận chuyển</t>
  </si>
  <si>
    <t>Bán bớt rồi bán hết</t>
  </si>
  <si>
    <t>BTM24</t>
  </si>
  <si>
    <t>CTCP Sản xuất bì và hàng xuất khẩu</t>
  </si>
  <si>
    <t>DTH06</t>
  </si>
  <si>
    <t>CTCP Doximeco</t>
  </si>
  <si>
    <t>BTC04</t>
  </si>
  <si>
    <t>CTCP vận tải và thương mại dự trữ quốc gia</t>
  </si>
  <si>
    <t>THO19</t>
  </si>
  <si>
    <t>Công ty TNHH Nông công nghiệp Hà Trung</t>
  </si>
  <si>
    <t>BGT36</t>
  </si>
  <si>
    <t>CTCP Quản lý và xây dựng đường bộ Quảng Trị</t>
  </si>
  <si>
    <t>TVI01</t>
  </si>
  <si>
    <t>CTCP Dược phẩm Trà Vinh</t>
  </si>
  <si>
    <t>BGI30</t>
  </si>
  <si>
    <t>CTCP Xi măng Bắc Giang</t>
  </si>
  <si>
    <t>HUG02</t>
  </si>
  <si>
    <t>CTCP Thủy sản CAFATEX</t>
  </si>
  <si>
    <t>BVH13</t>
  </si>
  <si>
    <t>CTCP Phát hành sách Thanh Hóa</t>
  </si>
  <si>
    <t>TNG15</t>
  </si>
  <si>
    <t>CTCP Xuất nhập khẩu Thái Nguyên</t>
  </si>
  <si>
    <t>VLO09</t>
  </si>
  <si>
    <t>Công ty CP Đầu tư xây dựng Cửu Long</t>
  </si>
  <si>
    <t>HNO01</t>
  </si>
  <si>
    <t>CTCP Cơ kim khí Hà Nội</t>
  </si>
  <si>
    <t>BDI02</t>
  </si>
  <si>
    <t>CTCP Thủy điện Vĩnh Sơn Sông Hinh</t>
  </si>
  <si>
    <t>CTP Sữa VNM</t>
  </si>
  <si>
    <t>CTCP Tư vấn XD Cao Bằng</t>
  </si>
  <si>
    <t>CTCP In và PHS Lâm Đồng</t>
  </si>
  <si>
    <t>Công ty CP Nông sản Tân Lâm</t>
  </si>
  <si>
    <t>Cty CP kỹ nghệ khoáng sản quảng nam</t>
  </si>
  <si>
    <t>QNG05</t>
  </si>
  <si>
    <t>CTCP Phát triển cơ sở hạ tầng Quảng Ngãi</t>
  </si>
  <si>
    <t xml:space="preserve">Công ty CP Công nghệ Địa vật lý       </t>
  </si>
  <si>
    <t>BVH12</t>
  </si>
  <si>
    <t xml:space="preserve">CTCP Điện ảnh truyền hình </t>
  </si>
  <si>
    <t>TNG07</t>
  </si>
  <si>
    <t>CTCP Xây dựng nông nghiệp và phát triển nông thôn Thái Nguyên</t>
  </si>
  <si>
    <t>BCT10</t>
  </si>
  <si>
    <t xml:space="preserve">CTCP Sành sứ Thủy tinh Việt Nam                 </t>
  </si>
  <si>
    <t>HTI06</t>
  </si>
  <si>
    <t>CTCP Xuất nhập khẩu Hà Tĩnh (chuyen Quy)</t>
  </si>
  <si>
    <t>CBA22</t>
  </si>
  <si>
    <t>CTCP Xuất nhập khẩu Cao Bằng</t>
  </si>
  <si>
    <t>BRV07</t>
  </si>
  <si>
    <t>CTCP Xây Lắp và địa ốc Vũng Tàu</t>
  </si>
  <si>
    <t>BGT38</t>
  </si>
  <si>
    <t xml:space="preserve">Công ty CP Quản lý và XD đường bộ 26 </t>
  </si>
  <si>
    <t>BTM14</t>
  </si>
  <si>
    <t xml:space="preserve">CTCP TM và đầu tư Barotex </t>
  </si>
  <si>
    <t>BTM22</t>
  </si>
  <si>
    <t>CTCP xuất nhập khẩu tạp phẩm</t>
  </si>
  <si>
    <t>QNA12</t>
  </si>
  <si>
    <t>CTCP Lâm Đặc sản XK Quảng Nam</t>
  </si>
  <si>
    <t>BGT32</t>
  </si>
  <si>
    <t>CTCP Đầu tư và XD công trình 742</t>
  </si>
  <si>
    <t>QNA23</t>
  </si>
  <si>
    <t>CTCP Xuất nhập khẩu Quảng Nam</t>
  </si>
  <si>
    <t xml:space="preserve">CTCP Xây dựng và quản lý sửa chữa cầu đường Gia Lai </t>
  </si>
  <si>
    <t>CTTNHHMTV TM và DVTH Điện Biên (CTCPTMDL&amp;DVTH ĐB)</t>
  </si>
  <si>
    <t>Bỏ cọc</t>
  </si>
  <si>
    <t>BRV09</t>
  </si>
  <si>
    <t>CTCP Phát triển nhà Bà Rịa Vũng Tàu</t>
  </si>
  <si>
    <t>BGT12</t>
  </si>
  <si>
    <t xml:space="preserve">TCT CP Thương mại xây dựng (Vietracimex)   </t>
  </si>
  <si>
    <t xml:space="preserve">Cty CP Trang thiết bị kỹ thuật y tế Tp. HCM  </t>
  </si>
  <si>
    <t>Công ty CP Cơ khí xây dựng công trình TT Huế</t>
  </si>
  <si>
    <t>THO25</t>
  </si>
  <si>
    <t xml:space="preserve">CT TNHH Bò sữa Thống Nhất Thanh Hóa </t>
  </si>
  <si>
    <t>THO20</t>
  </si>
  <si>
    <t xml:space="preserve">CTCP Quản lý và  Xây dựng đường bộ I Thanh Hóa  </t>
  </si>
  <si>
    <t>THO21</t>
  </si>
  <si>
    <t xml:space="preserve">CTCP Quản lý và  Xây dựng đường bộ II Thanh Hóa  </t>
  </si>
  <si>
    <t>CTCP Vận tải và thuê tàu Vietfracht</t>
  </si>
  <si>
    <t>BGT27</t>
  </si>
  <si>
    <t>Công ty CP Quản lý đường sông số 6</t>
  </si>
  <si>
    <t>CTH10</t>
  </si>
  <si>
    <t>CTCP Điện ảnh</t>
  </si>
  <si>
    <t xml:space="preserve">Công ty CP Quản lý và XD đường bộ Khánh Hòa   </t>
  </si>
  <si>
    <t>HTA06</t>
  </si>
  <si>
    <t xml:space="preserve">Cty CP Xi măng Sài Sơn       </t>
  </si>
  <si>
    <t>BGD01</t>
  </si>
  <si>
    <t>CTCP Xây dựng và Đầu tư phát triển Đông Dương</t>
  </si>
  <si>
    <t>VLO05</t>
  </si>
  <si>
    <t>cty cp Cảng Vĩnh Long</t>
  </si>
  <si>
    <t>LDO10</t>
  </si>
  <si>
    <t>CTCP Dịch vụ du lịch Đà Lạt</t>
  </si>
  <si>
    <t>CMA16</t>
  </si>
  <si>
    <t>CTCP Thương nghiệp Cà Mau</t>
  </si>
  <si>
    <t>THO24</t>
  </si>
  <si>
    <t>CTCP Sông mã</t>
  </si>
  <si>
    <t>THO26</t>
  </si>
  <si>
    <t>CTCP Du lịch Thanh Hóa</t>
  </si>
  <si>
    <t>BGI06</t>
  </si>
  <si>
    <t>CTCP Xây lắp điện Bắc Giang</t>
  </si>
  <si>
    <t>CT XNK Chuyên gia LĐKT</t>
  </si>
  <si>
    <t>BXD02</t>
  </si>
  <si>
    <t>Vinaconex</t>
  </si>
  <si>
    <t>AGI05</t>
  </si>
  <si>
    <t>CTCP Tư vấn XD An Giang</t>
  </si>
  <si>
    <t>BNN20</t>
  </si>
  <si>
    <t>Tổng công ty cơ điện XD</t>
  </si>
  <si>
    <t>LCH03</t>
  </si>
  <si>
    <t>CTCP Giống Vật tư Lai Châu</t>
  </si>
  <si>
    <t>THO23</t>
  </si>
  <si>
    <t>CTCP Cảng Thanh Hóa</t>
  </si>
  <si>
    <t>LDO13</t>
  </si>
  <si>
    <t>Chè Lâm Đồng</t>
  </si>
  <si>
    <t>Công ty cổ phần sữa Việt Nam</t>
  </si>
  <si>
    <t>KHO27</t>
  </si>
  <si>
    <t>CTCP Xây lắp và vật liệu xây dựng Khánh Hòa</t>
  </si>
  <si>
    <t>NTH10</t>
  </si>
  <si>
    <t>CTCP Du lịch Sài Gòn Ninh Chữ</t>
  </si>
  <si>
    <t>CTCP In khoa học kỹ thuật</t>
  </si>
  <si>
    <t>CTCP Giống vật tư Lai Châu</t>
  </si>
  <si>
    <t>CTCP Nông sản TPXK Cần Thơ</t>
  </si>
  <si>
    <t>BGT40</t>
  </si>
  <si>
    <t xml:space="preserve">Ngân hàng TMCP Hàng Hải </t>
  </si>
  <si>
    <t>DLA16</t>
  </si>
  <si>
    <t>CTCP Du lịch Đăk Lăk</t>
  </si>
  <si>
    <t>BCT17</t>
  </si>
  <si>
    <t>CTCP Du lịch và Xúc tiến TM</t>
  </si>
  <si>
    <t>Tổng CTCP XNK và xây dựng Vinaconex</t>
  </si>
  <si>
    <t>TQU12</t>
  </si>
  <si>
    <t>CTCP Cơ khí Tuyên Quang</t>
  </si>
  <si>
    <t>BKH07</t>
  </si>
  <si>
    <t>CTCP Công nghệ Điện tử Cơ khí và Môi trường (EMECO)</t>
  </si>
  <si>
    <t>HTI09</t>
  </si>
  <si>
    <t>CTCP  Nước khoáng và Du lịch Sơn Kim</t>
  </si>
  <si>
    <t>CTH26</t>
  </si>
  <si>
    <t>CTCP Phát triển nhà Cần Thơ</t>
  </si>
  <si>
    <t>THO14</t>
  </si>
  <si>
    <t>CTCP Môi trường và CTĐT Bỉm Sơn</t>
  </si>
  <si>
    <t>BYT03</t>
  </si>
  <si>
    <t>CTCP vắc xin và sinh phẩm Nha Trang</t>
  </si>
  <si>
    <t>LDO08</t>
  </si>
  <si>
    <t>CTCP Dược Lâm Đồng</t>
  </si>
  <si>
    <t>HTA05</t>
  </si>
  <si>
    <t>CTCP Xi măng Tiên Sơn</t>
  </si>
  <si>
    <t>BKH06</t>
  </si>
  <si>
    <t>CTCP Xuất nhập khẩu Công nghệ mới</t>
  </si>
  <si>
    <t>BVH24</t>
  </si>
  <si>
    <t>CTCP Xuất nhập khẩu và phát triển văn hóa</t>
  </si>
  <si>
    <t>CPCP IN KHKT</t>
  </si>
  <si>
    <t>BGT66</t>
  </si>
  <si>
    <t>CTCP Tư vấn và ứng dụng khoa học công nghệ giao thông vận tải</t>
  </si>
  <si>
    <t>BVH14</t>
  </si>
  <si>
    <t xml:space="preserve">CTCP FAFIM Việt Nam </t>
  </si>
  <si>
    <t>AGI12</t>
  </si>
  <si>
    <t>CTCP Rau quả thực phẩm An Giang</t>
  </si>
  <si>
    <t>BGT64</t>
  </si>
  <si>
    <t>Tổng công ty xây dựng công trình giao thông 5 -CTCP</t>
  </si>
  <si>
    <t>LCA08</t>
  </si>
  <si>
    <t>In báo lào cai</t>
  </si>
  <si>
    <t>CTH24</t>
  </si>
  <si>
    <t>In Tổng hợp cần thơ</t>
  </si>
  <si>
    <t>TGI17</t>
  </si>
  <si>
    <t>CTCP Chăn nuôi Tiền Giang</t>
  </si>
  <si>
    <t>BRV12</t>
  </si>
  <si>
    <t>CTCP Phát triển Văn hóa du lịch Vũng Tàu</t>
  </si>
  <si>
    <t>DTH04</t>
  </si>
  <si>
    <t>CTCP XNK Sa giang</t>
  </si>
  <si>
    <t>AGI13</t>
  </si>
  <si>
    <t>CTCP XNK Nông sản thực phẩm An Giang</t>
  </si>
  <si>
    <t>TỔNG HỢP TiẾP NHẬN TỪ KHI THÀNH LẬP ĐẾN 30/9/2018</t>
  </si>
  <si>
    <t>Thời điểm tiếp nhận</t>
  </si>
  <si>
    <t>Năm nhận bàn giao</t>
  </si>
  <si>
    <t>VĐL thời điểm tiếp nhận (đồng)</t>
  </si>
  <si>
    <t>VNN thời điểm tiếp nhận (đồng)</t>
  </si>
  <si>
    <t xml:space="preserve">Tỉ lệ VNN/VĐL </t>
  </si>
  <si>
    <t>Đơn vị quản lý</t>
  </si>
  <si>
    <t>CV quản lý</t>
  </si>
  <si>
    <t>đã trả tỉnh và đã bán vốn</t>
  </si>
  <si>
    <t>Năm bán vốn/trả tỉnh/sáp nhập</t>
  </si>
  <si>
    <t>BÁN VỐN 2014</t>
  </si>
  <si>
    <t>TĐ.TCT</t>
  </si>
  <si>
    <t>Số DN</t>
  </si>
  <si>
    <t>VNN (tỷ đồng)</t>
  </si>
  <si>
    <t>CTCP Giống cây trồng Trung ương</t>
  </si>
  <si>
    <t>Đã bán vốn</t>
  </si>
  <si>
    <t>T4/2014</t>
  </si>
  <si>
    <t>CTCP Nông dược HAI</t>
  </si>
  <si>
    <t>CTCP Vật liệu xây dựng Khánh Hoà</t>
  </si>
  <si>
    <t>KHO02</t>
  </si>
  <si>
    <t>CTCP Đô thị Ninh Hoà</t>
  </si>
  <si>
    <t>Đã trả tỉnh</t>
  </si>
  <si>
    <t>CTCP Công trình đô thị Vạn Ninh</t>
  </si>
  <si>
    <t>KHO04</t>
  </si>
  <si>
    <t>CTCP Công trình đô thị Cam Ranh</t>
  </si>
  <si>
    <t>CTCP Muối Khánh Hòa</t>
  </si>
  <si>
    <t>Công ty TNHH Một thành viên Khai thác, chế biến, xuất khẩu KS - MINEXCO</t>
  </si>
  <si>
    <t>TNHH 1TV</t>
  </si>
  <si>
    <t>CTCP Xuất nhập khẩu Y tế DOMESCO</t>
  </si>
  <si>
    <t>CTCP Dược phẩm Sóc Trăng</t>
  </si>
  <si>
    <t>CTCP Cơ khí - Xây lắp điện Bạc liêu</t>
  </si>
  <si>
    <t>CTCP Dược phẩm Cửu Long</t>
  </si>
  <si>
    <t>CTCP Dịch vụ thương mại kho ngoại quan</t>
  </si>
  <si>
    <t>CTCP Vật tư kỹ thuật  nông nghiệp Cần Thơ</t>
  </si>
  <si>
    <t>T3/2014</t>
  </si>
  <si>
    <t>CTCP Thuốc sát trùng Cần Thơ</t>
  </si>
  <si>
    <t>CTCP Dược Hậu Giang</t>
  </si>
  <si>
    <t>CTCP Sản xuất kinh doanh vật tư và thuốc thú y</t>
  </si>
  <si>
    <t>CTCP Khoáng sản Đăk Lăk</t>
  </si>
  <si>
    <t>CTCP Thương mại vật tư nông nghiệp Krông Buk</t>
  </si>
  <si>
    <t>CTCP Lương thực Vật tư nông nghiệp Đăk Lăk</t>
  </si>
  <si>
    <t>CTCP Thương mại Ia Grai</t>
  </si>
  <si>
    <t>CTCP Dược - Vật tư y tế Gia Lai</t>
  </si>
  <si>
    <t>CTCP Dược phẩm Tipharco</t>
  </si>
  <si>
    <t>CTCP Chế biến thủy sản Xuất nhập khẩu Sông Đốc</t>
  </si>
  <si>
    <t>CTCP Bến xe tàu phà Cần Thơ</t>
  </si>
  <si>
    <t>CTCP Thương mại Trà Vinh</t>
  </si>
  <si>
    <t>CTCP Pymepharco</t>
  </si>
  <si>
    <t xml:space="preserve">CTCP Vật liệu xây dựng và Xây lắp Cà Mau </t>
  </si>
  <si>
    <t>CTCP Dược và Vật tư y tế Bình Thuận</t>
  </si>
  <si>
    <t>CTCP Vật liệu Xây dựng Đăk Nông</t>
  </si>
  <si>
    <t>CTCP Kinh doanh và Phát triển miền núi Gia Lai</t>
  </si>
  <si>
    <t xml:space="preserve">CTCP TRAPHACO </t>
  </si>
  <si>
    <t>CTCP Dược- Thiết bị Y tế Đà Nẵng</t>
  </si>
  <si>
    <t>CTCP Dược và Thiết bị y tế Hà Tĩnh</t>
  </si>
  <si>
    <t>CTCP Giống cây trồng Hà Tĩnh</t>
  </si>
  <si>
    <t xml:space="preserve">CTCP Kỹ nghệ Khoáng sản Quảng Nam </t>
  </si>
  <si>
    <t xml:space="preserve">CTCP Dược vât tư y tế Quảng Nam </t>
  </si>
  <si>
    <t>CTCP Cơ điện Thủy lợi Bắc Ninh</t>
  </si>
  <si>
    <t>CTCP Giống cây trồng Bắc Ninh</t>
  </si>
  <si>
    <t>CTCP Giống cây trồng Lạng Sơn</t>
  </si>
  <si>
    <t>CTCP Giống cây trồng Thanh Hóa</t>
  </si>
  <si>
    <t>CTCP Dược - Vật tư y tế Thanh Hóa</t>
  </si>
  <si>
    <t>NAN01</t>
  </si>
  <si>
    <t>CTCP Giống cây trồng Nghệ An</t>
  </si>
  <si>
    <t>CTCP Khoáng sản Nghệ An</t>
  </si>
  <si>
    <t>NAN03</t>
  </si>
  <si>
    <t>CTCP Dịch vụ Bảo vệ thực vật</t>
  </si>
  <si>
    <t>CTCP Vật tư nông nghiệp Nghệ An</t>
  </si>
  <si>
    <t>CTCP Dược và Vật tư Y tế Thái Nguyên</t>
  </si>
  <si>
    <t xml:space="preserve">CTCP Khoáng sản Bắc Kạn </t>
  </si>
  <si>
    <t xml:space="preserve">CTCP Dược Bắc Kạn </t>
  </si>
  <si>
    <t>CTCP Dược và Trang thiết bị y tế Quảng Ninh</t>
  </si>
  <si>
    <t>CTCP Giống cây trồng Cao Bằng</t>
  </si>
  <si>
    <t>CTCP Vật tư nông nghiệp - Cao Bằng</t>
  </si>
  <si>
    <t>CTCP Măng Gan Cao Bằng</t>
  </si>
  <si>
    <t>BXD01</t>
  </si>
  <si>
    <t>Công ty TNHH Một thành viên Khoáng sản Vinaconex</t>
  </si>
  <si>
    <t xml:space="preserve">CTCP Thiết bị y tế và Dược phẩm Thừa Thiên Huế </t>
  </si>
  <si>
    <t>CTCP Dược phẩm Ninh Bình</t>
  </si>
  <si>
    <t>CTCP Dược phẩm Hà Nam</t>
  </si>
  <si>
    <t>CTCP Dược Vụ Bản</t>
  </si>
  <si>
    <t>CTCP Thép và Cơ khí vật liệu</t>
  </si>
  <si>
    <t>CTCP Dược Phẩm Hà tây</t>
  </si>
  <si>
    <t>CTCP Điện nước lắp máy</t>
  </si>
  <si>
    <t>CTCP Dược Vật tư y tế Hải Dương</t>
  </si>
  <si>
    <t>CTCP Hóa chất vật liệu điện Tp. HCM</t>
  </si>
  <si>
    <t>CTCP Hóa chất và Vật tư Khoa học kỹ thuật</t>
  </si>
  <si>
    <t>T10/2014</t>
  </si>
  <si>
    <t>CTCP Dược VACOPHARM</t>
  </si>
  <si>
    <t>CTCP Cơ khí và KS Hà Giang</t>
  </si>
  <si>
    <t>AGI01</t>
  </si>
  <si>
    <t>CTCP Bảo vệ thực vật An Giang</t>
  </si>
  <si>
    <t xml:space="preserve">CTCP Dược vật Tư Y tế Dopharco </t>
  </si>
  <si>
    <t>CTCP Khai thác Khoáng sản Tây Ninh</t>
  </si>
  <si>
    <t>CTCP Dược Phẩm Tây Ninh</t>
  </si>
  <si>
    <t>Công ty TNHH Vật tư nông nghiệp Điện Biên</t>
  </si>
  <si>
    <t>CTCP Khoáng sản Sơn La</t>
  </si>
  <si>
    <t>CTCP Dược- Vật tư y tế Sơn La</t>
  </si>
  <si>
    <t>CTCP Vật tư kỹ thuật nông nghiệp</t>
  </si>
  <si>
    <t xml:space="preserve">CTCP Dược và Thiết bị vật tư Y tế </t>
  </si>
  <si>
    <t>CTCP Dược phẩm Yên Bái</t>
  </si>
  <si>
    <t xml:space="preserve">CTCP Khoáng sản và Xây dựng Bình Dương </t>
  </si>
  <si>
    <t>CTCP Trang thiết bị Y tế Tp.Hồ Chí Minh</t>
  </si>
  <si>
    <t>CTCP Giống cây trồng Nam Định</t>
  </si>
  <si>
    <t>CTCP Dược phẩm Nam Hà</t>
  </si>
  <si>
    <t>CTCP Đầu tư phát triển ngành nước và Môi trường</t>
  </si>
  <si>
    <t>CTCP Khai thác chế biến Khoáng sản Hải Dương</t>
  </si>
  <si>
    <t>Công ty TNHH Khoáng sản Tỉnh Lai Châu</t>
  </si>
  <si>
    <t>CTCP Bảo vệ Thực vật 1 Trung Ương</t>
  </si>
  <si>
    <t>CTCP Xây dựng 40</t>
  </si>
  <si>
    <t>CTCP Tư vấn Xây dựng Thủy lợi II</t>
  </si>
  <si>
    <t>CTCP Tư vấn xây dựng giao thông Khánh Hoà</t>
  </si>
  <si>
    <t>CTCP Phát hành sách Khánh Hoà</t>
  </si>
  <si>
    <t>CTCP Tư vấn xây dựng thủy lợi Khánh Hoà</t>
  </si>
  <si>
    <t>CTCP Xây dựng thủy lợi và Cơ sở hạ tầng</t>
  </si>
  <si>
    <t>CTCP Xây dựng Khánh Hoà</t>
  </si>
  <si>
    <t>CTCP Điện tử - Ảnh màu Nha trang</t>
  </si>
  <si>
    <t>CTCP Tư vấn kiến trúc và Xây dựng Khánh Hòa</t>
  </si>
  <si>
    <t>CTCP Sách và Thiết bị trường học Khánh Hòa</t>
  </si>
  <si>
    <t>T5/2014</t>
  </si>
  <si>
    <t>CTCP Tư vấn Biển Việt</t>
  </si>
  <si>
    <t>CTCP Xây dựng Công trình giao thông Đồng tháp</t>
  </si>
  <si>
    <t>CTCP Sách và Thiết bị Đồng tháp</t>
  </si>
  <si>
    <t>CTCP Xây dựng Giao thông Sóc Trăng</t>
  </si>
  <si>
    <t>CTCP Vận tải Sóc Trăng</t>
  </si>
  <si>
    <t>CTCP Xây dựng Công trình giao thông Bến Tre</t>
  </si>
  <si>
    <t>CTCP Tư vấn xây dựng Vĩnh Long</t>
  </si>
  <si>
    <t>CTCP Cảng Vĩnh Long</t>
  </si>
  <si>
    <t>CTCP Xáng xây dựng Cần Thơ</t>
  </si>
  <si>
    <t>CTCP Xây dựng Thủy lợi Cần Thơ</t>
  </si>
  <si>
    <t>CTCP Xây dựng Đăk Lăk</t>
  </si>
  <si>
    <t>CTCP Cơ khí giao thông</t>
  </si>
  <si>
    <t>CTCP Thống Nhất</t>
  </si>
  <si>
    <t>CTCP Vật tư và Xây dựng Đăk Lăk</t>
  </si>
  <si>
    <t>CTCP Xây dựng Cơ sở hạ tầng</t>
  </si>
  <si>
    <t>CTCP Sách - Thiết bị trường học Đak Lak</t>
  </si>
  <si>
    <t>CTCP Phát triển và Kinh doanh nhà Ninh Thuận</t>
  </si>
  <si>
    <t>CTCP Văn Hóa tổng hợp Ninh Thuận</t>
  </si>
  <si>
    <t>CTCP Xi măng Gia Lai</t>
  </si>
  <si>
    <t>CTCP Xây dựng và Vận tải Gia lai</t>
  </si>
  <si>
    <t>CTCP Xây dựng và Quản lý sửa chữa cầu đường Gia Lai</t>
  </si>
  <si>
    <t>CTCP Xây dựng và Quản lý công trình giao thông KonTum</t>
  </si>
  <si>
    <t>CTCP Sản xuất và Cung ứng Vật liệu xây dựng Kon Tum</t>
  </si>
  <si>
    <t>CTCP Sách Thiết bị trường học Tiền Giang</t>
  </si>
  <si>
    <t>CTCP Xây dựng Tiền Giang</t>
  </si>
  <si>
    <t>CTCP Xây dựng và Kinh doanh nhà Tiền Giang</t>
  </si>
  <si>
    <t>CTCP Vật liệu xây dựng</t>
  </si>
  <si>
    <t>CTCP Tư vấn đầu tư giao thông thủy lợi</t>
  </si>
  <si>
    <t>CTCP Vận tải Ô tô</t>
  </si>
  <si>
    <t>CTCP Xây lắp điện Cà Mau</t>
  </si>
  <si>
    <t>CTCP Phát triển điện nông thôn Trà Vinh</t>
  </si>
  <si>
    <t>PYE02</t>
  </si>
  <si>
    <t>Công ty TNHH Một thành viên cảng Vũng Rô</t>
  </si>
  <si>
    <t xml:space="preserve">CTCP Văn Hóa Tổng hợp Cà Mau </t>
  </si>
  <si>
    <t>CTCP Xây lắp Đầu tư Kinh doanh nhà Gia Lai</t>
  </si>
  <si>
    <t>KHO20</t>
  </si>
  <si>
    <t>CTCP Quản lý và Xây dựng Giao thông Khánh Hòa</t>
  </si>
  <si>
    <t>CTCP Dịch vụ Hàng hải</t>
  </si>
  <si>
    <t>Bộ GT</t>
  </si>
  <si>
    <t>TCTCP Thương mại và Xây dựng</t>
  </si>
  <si>
    <t>TCT</t>
  </si>
  <si>
    <t>Hải Phong</t>
  </si>
  <si>
    <t>CTCP Sắt trắng men nhôm Hải Phòng</t>
  </si>
  <si>
    <t>Bích bổ sung theo  báo cáo BTC phục vụ quốc hội 13 khóa báo cáo tháng 10.2015</t>
  </si>
  <si>
    <t xml:space="preserve">CTCP VINAFCO </t>
  </si>
  <si>
    <t>CTCP Tư vấn thiết kế cảng - Kỹ thuật biển</t>
  </si>
  <si>
    <t>CTCP Vận tải 1 TRACO</t>
  </si>
  <si>
    <t>TTCP Transmeco</t>
  </si>
  <si>
    <t>BTC01</t>
  </si>
  <si>
    <t>Công ty HKCP Pacific Airlines</t>
  </si>
  <si>
    <t>CTCP Xe khách và Dịch vụ Thương mại Đà Nẵng</t>
  </si>
  <si>
    <t>CTCP Sách Thiết bị trường học Đà Nẵng</t>
  </si>
  <si>
    <t>DNA04</t>
  </si>
  <si>
    <t>CTCP Quản lý bến và Vận tải Đà Nẵng</t>
  </si>
  <si>
    <t>CTCP Tư vấn thiết kế xây dựng công trình giao thông công chính Đà Nẵng</t>
  </si>
  <si>
    <t>CTCP Sửa chữa đường bộ và Xây dựng Tổng hợp Quảng Bình</t>
  </si>
  <si>
    <t>Công ty TNHH 1 TV Cảng Quảng Bình</t>
  </si>
  <si>
    <t>CTCP Sách và Thiết bị trường học Hà Tĩnh</t>
  </si>
  <si>
    <t xml:space="preserve">CTCP Thiên Tân - Quảng Trị  </t>
  </si>
  <si>
    <t>CTCP Tư vấn Đầu tư Xây dựng Tổng hợp Quảng Trị</t>
  </si>
  <si>
    <t>CTCP Dịch vụ vận tải Ô tô Quảng Trị</t>
  </si>
  <si>
    <t xml:space="preserve">CTCP Ô tô số 1 Quảng Trị </t>
  </si>
  <si>
    <t xml:space="preserve">CTCP Xây dựng và Kinh doanh nhà Tam Kỳ </t>
  </si>
  <si>
    <t xml:space="preserve">CTCP Tư vấn giao thông Quảng Nam </t>
  </si>
  <si>
    <t xml:space="preserve">CTCP Công trình Giao thông vận tải Quảng Nam </t>
  </si>
  <si>
    <t>CTCP Sách và Thiết bị trường học Quảng Nam</t>
  </si>
  <si>
    <t>T6/2014</t>
  </si>
  <si>
    <t>CTCP Sách và Thiết bị trường học Bắc Ninh</t>
  </si>
  <si>
    <t>CTCP Phát hành sách và VPVH Bắc Ninh</t>
  </si>
  <si>
    <t>CTCP Cầu Ngà Bắc Ninh</t>
  </si>
  <si>
    <t>CTCP Đầu tư phát triển Nhà</t>
  </si>
  <si>
    <t>CTCP Xây dựng Bắc Ninh</t>
  </si>
  <si>
    <t>LSO04</t>
  </si>
  <si>
    <t>Công ty TNHH Một thành viên Đầu tư phát triển nhà và đô thị Lạng sơn</t>
  </si>
  <si>
    <t>Công ty TNHH Một thành viên Tư vấn và SDGT</t>
  </si>
  <si>
    <t>CTCP Xây dựng Giao thông II</t>
  </si>
  <si>
    <t>CTCP Giao thông Xây dựng Thống nhất Lạng Sơn</t>
  </si>
  <si>
    <t>CTCP Sách-Văn Hóa-Thiết Bị Trường học</t>
  </si>
  <si>
    <t>CTCP Vận tải Ôtô Lạng Sơn</t>
  </si>
  <si>
    <t>CTCP Tư vấn xây dựng Lạng Sơn</t>
  </si>
  <si>
    <t xml:space="preserve">CTCP Cơ khí tàu thuyền Thanh Hóa </t>
  </si>
  <si>
    <t>CTCP Bến xe Nghệ An</t>
  </si>
  <si>
    <t>NAN06</t>
  </si>
  <si>
    <t>CTCP Vận tải biển và Thương mại Nghệ An</t>
  </si>
  <si>
    <t>CTCP Tàu cuốc và Xây lắp Nghệ An</t>
  </si>
  <si>
    <t>CTCP Xây dựng và Tư vấn kỹ thuật cầu đường Nghệ An</t>
  </si>
  <si>
    <t>CTCP Tư vấn và XDTL Nghệ An</t>
  </si>
  <si>
    <t>CTCP Sách thiết bị trường học Nghệ An</t>
  </si>
  <si>
    <t>NAN13</t>
  </si>
  <si>
    <t>CTCP Quản lí và Phát triển hạ tầng đô thị Vinh</t>
  </si>
  <si>
    <t>NAN14</t>
  </si>
  <si>
    <t>CTCP Quản lí và Xây dựng giao thông thủy bộ</t>
  </si>
  <si>
    <t>TNG02</t>
  </si>
  <si>
    <t>CTCP Vận tải Thái Nguyên</t>
  </si>
  <si>
    <t>CTCP Sách và Thiết bị trường học Thái Nguyên</t>
  </si>
  <si>
    <t>CTCP Giấy xuất khẩu Thái Nguyên</t>
  </si>
  <si>
    <t>CTCP Xây dựng giao thông 1 Thái Nguyên</t>
  </si>
  <si>
    <t>CTCP Xây dựng Nông nghiệp và Phát triển nông thôn Thái Nguyên</t>
  </si>
  <si>
    <t>CTCP Xây dựng giao thông 2 Thái Nguyên</t>
  </si>
  <si>
    <t>CTCP Xây dựng và Khai thác than Thái Nguyên</t>
  </si>
  <si>
    <t xml:space="preserve">CTCP Tư vấn xây dựng Bắc Kạn </t>
  </si>
  <si>
    <t>CTCP Sách và Thiết bị trường học Bắc Kạn</t>
  </si>
  <si>
    <t xml:space="preserve">CTCP Xây dựng Bắc Kạn </t>
  </si>
  <si>
    <t>CTCP Xe khách Quảng Ninh</t>
  </si>
  <si>
    <t>CTCP Vận tải Biển và Xuất nhập khẩu Quảng Ninh</t>
  </si>
  <si>
    <t>CTCP Vận tải Ô tô Quảng Ninh</t>
  </si>
  <si>
    <t>CTCP Xi măng và Xây dựng Quảng Ninh</t>
  </si>
  <si>
    <t>CTCP Tư vấn và Qui hoạch thiết kế xây dựng</t>
  </si>
  <si>
    <t>CTCP Xây dựng và Phát triển đô thị Quảng Ninh</t>
  </si>
  <si>
    <t>CTCP Xây dựng và Phát triển nhà ở Quảng Ninh</t>
  </si>
  <si>
    <t>CTCP Gốm xây dựng Giếng Đáy Quảng Ninh</t>
  </si>
  <si>
    <t>CTCP Chè Đường hoa</t>
  </si>
  <si>
    <t>CTCP Xâu dựng thủy lợi Quảng Ninh</t>
  </si>
  <si>
    <t>CTCP Xây lắp điện Quảng Ninh</t>
  </si>
  <si>
    <t>CTCP Dịch vụ du lịch Quảng Ninh</t>
  </si>
  <si>
    <t>CTCP Du lịch khách sạn Suối Mơ</t>
  </si>
  <si>
    <t>CTCP Cung ứng tàu biển Quảng Ninh</t>
  </si>
  <si>
    <t>CTCP Sách và Thiết bị trường học Quảng Ninh</t>
  </si>
  <si>
    <t>TCT CP Đầu tư xây dựng và Thương mại Việt Nam</t>
  </si>
  <si>
    <t>CTCP Quản lý và Xây dựng đường bộ Thừa Thiên Huế</t>
  </si>
  <si>
    <t>CTCP Quản lý và Xây dựng Công trình giao thông 236</t>
  </si>
  <si>
    <t>CTCP Cơ khí xây dựng giao thông Thăng Long</t>
  </si>
  <si>
    <t>CTCP Đầu tư xây dựng và Vật liệu giao thông 7</t>
  </si>
  <si>
    <t>CTCP Quản lý và Xây dựng đường bộ 234</t>
  </si>
  <si>
    <t>CTCP Quản lý đường sông số 6</t>
  </si>
  <si>
    <t>CTCP Vận tải và Thuê tàu</t>
  </si>
  <si>
    <t>CTCP Quản lý và Xây dựng đường bộ 470</t>
  </si>
  <si>
    <t>CTCP Đầu tư và Xây dựng công trình 717</t>
  </si>
  <si>
    <t>CTCP Đầu tư và Xây dựng công trình 742</t>
  </si>
  <si>
    <t>CTCP Đầu tư và Xây dựng công trình 79</t>
  </si>
  <si>
    <t>CTCP Quản lý và Xây dựng đường bộ Khánh Hoà</t>
  </si>
  <si>
    <t>CTCP Quản lý và Xây dựng đường bộ Bình Định</t>
  </si>
  <si>
    <t>CTCP Quản lý và Xây dựng đường bộ Quảng Trị</t>
  </si>
  <si>
    <t>CTCP Quản lý và Xây dựng đường bộ 494</t>
  </si>
  <si>
    <t>CTCP Quản lý và Xây dựng đường bộ 26 - Đắk Lắk</t>
  </si>
  <si>
    <t>CTCP Xây dựng - Đầu tư và Phát triển Đô thị - Cao Bằng</t>
  </si>
  <si>
    <t>CTCP Xây dựng và Phát triển nông thôn I Cao Bằng</t>
  </si>
  <si>
    <t>CTCP Tư vấn Xây dựng, thủy lợi - thủy điện, Cao Bằng</t>
  </si>
  <si>
    <t>CTCP Xây dựng và Phát triển nông thôn II Cao Bằng</t>
  </si>
  <si>
    <t>CTCP Quản lý Đầu tư xây dựng Cầu đường Cao Bằng</t>
  </si>
  <si>
    <t>CTCP Xây dựng Giao thông I Cao Bằng</t>
  </si>
  <si>
    <t>CTCP Xây dựng Giao thông II Cao Bằng</t>
  </si>
  <si>
    <t>TCTCP Xuất nhập khẩu và Xây dựng Việt Nam (VINACONEX)</t>
  </si>
  <si>
    <t>CTCP Xây dưng thủy lợi Thừa Thiên Huế</t>
  </si>
  <si>
    <t xml:space="preserve">CTCP Xây dựng công trình </t>
  </si>
  <si>
    <t xml:space="preserve">CTCP Tư vấn và Đầu tư xây dựng Quảng Ngãi </t>
  </si>
  <si>
    <t xml:space="preserve">CTCP Phát triển cơ sở hạ tầng Quảng Ngãi </t>
  </si>
  <si>
    <t>TCTCP Xây dựng Điện Việt Nam</t>
  </si>
  <si>
    <t>CTCP Cơ khí Ngân Hàng</t>
  </si>
  <si>
    <t>T2/2014</t>
  </si>
  <si>
    <t>CTCP Vận tải Ô tô Ninh Bình</t>
  </si>
  <si>
    <t xml:space="preserve">CTCP Sách và Thiết bị trường học Ninh Bình </t>
  </si>
  <si>
    <t xml:space="preserve">CTCP Tư vấn xây dựng Ninh Bình </t>
  </si>
  <si>
    <t xml:space="preserve">CTCP Bê tông thép Ninh Bình </t>
  </si>
  <si>
    <t>CTCP Vận tải Ô tô Hà Nam</t>
  </si>
  <si>
    <t xml:space="preserve">CTCP Sách và Thiết bị trường học Hà Nam </t>
  </si>
  <si>
    <t>CTCP Tư vấn xây dựng Nam Định</t>
  </si>
  <si>
    <t>CTCP Phát hành sách Hải Phòng</t>
  </si>
  <si>
    <t>CTCP Tư vấn xây dựng Nông nghiệp và Cơ sở hạ tầng</t>
  </si>
  <si>
    <t>CTCP Tư vấn Xây dụng giao thông</t>
  </si>
  <si>
    <t>CTCP Xi măng Sài Sơn</t>
  </si>
  <si>
    <t>CTCP Xây dựng khu Bắc</t>
  </si>
  <si>
    <t>CTCP Xây lắp điện máy Hà Tây</t>
  </si>
  <si>
    <t>CTCP Ô tô vận tải Hà Tây</t>
  </si>
  <si>
    <t>CTCP Tư vấn quy hoạch và Thiết kế xây dựng Hải Dương</t>
  </si>
  <si>
    <t>CTCP Xây dựng đê kè và Phát triển nông thôn</t>
  </si>
  <si>
    <t>CTCP Xây lắp 3 Hải Dương</t>
  </si>
  <si>
    <t>CTCP Xây dựng số 9</t>
  </si>
  <si>
    <t>CTCP Xây dựng và Đầu tư số 5</t>
  </si>
  <si>
    <t>CTCP Vận tải và Kinh doanh tổng hợp</t>
  </si>
  <si>
    <t>CTCP Tư vấn thiết kế công trình xây dựng</t>
  </si>
  <si>
    <t>CTCP Xe khách Thăng Long</t>
  </si>
  <si>
    <t>CTCP Đầu tư và Xây lắp điện Hải Phòng</t>
  </si>
  <si>
    <t>CTCP Cơ điện nông nghiệp Hải Dương</t>
  </si>
  <si>
    <t>CTCP Xây dựng Thủy Lợi Long An</t>
  </si>
  <si>
    <t>CTCP Sách và Dịch vụ Văn Hóa Long An</t>
  </si>
  <si>
    <t>CTCP Sách và Thiết bị Trường Học Long An</t>
  </si>
  <si>
    <t>CTCP Bến Xe Long An</t>
  </si>
  <si>
    <t>CTCP Xây dựng số II</t>
  </si>
  <si>
    <t>CTCP Văn Hóa điện ảnh</t>
  </si>
  <si>
    <t>CTCP Sách và Thiết bị trường học Hà Giang</t>
  </si>
  <si>
    <t>CTCP Xe khách</t>
  </si>
  <si>
    <t>Công ty TNHH Khai thác và chế biến đá An Giang</t>
  </si>
  <si>
    <t>CTCP Tư vấn xây dựng An Giang</t>
  </si>
  <si>
    <t>CTCP Vận Tải Công Trình Giao Thông Bình Phước</t>
  </si>
  <si>
    <t>CTCP Sách và Thiết bị Trường Học Bình Phước</t>
  </si>
  <si>
    <t>CTCP Vận Tải Tây Ninh</t>
  </si>
  <si>
    <t>CTCP Sách thiết bị giáo dục Tây Ninh</t>
  </si>
  <si>
    <t>CTCP Xây dựng số II tỉnh Lào Cai</t>
  </si>
  <si>
    <t>CTCP Công trình giao thông Lào Cai</t>
  </si>
  <si>
    <t>CTCP Tư vấn xây dựng thủy lợi</t>
  </si>
  <si>
    <t>CTCP Quản lý và Xây dựng giao thông I</t>
  </si>
  <si>
    <t>CTCP Tư vấn đầu tư giao thông</t>
  </si>
  <si>
    <t>CTCP Xây dựng công trình giao thông</t>
  </si>
  <si>
    <t>CTCP Tư vấn xây dựng Sơn La</t>
  </si>
  <si>
    <t>CTCP Vận tải Ô tô Điện Biên</t>
  </si>
  <si>
    <t>DBI06</t>
  </si>
  <si>
    <t>Công ty TNHH Xây dựng và Dịch vụ thủy lợi Tuần giáo</t>
  </si>
  <si>
    <t>CTCP Xây lắp sản xuất và Kinh doanh vật liệu xây dựng Tuyên Quang</t>
  </si>
  <si>
    <t>CTCP Xây dựng tổng hợp Tuyên Quang</t>
  </si>
  <si>
    <t>CTCP Vận tải và Xây dựng Tuyên Quang</t>
  </si>
  <si>
    <t>CTCP Quản lý và Xây dựng cầu đường giao thông Tuyên Quang</t>
  </si>
  <si>
    <t>CTCP Xây dựng cầu Yên Bái</t>
  </si>
  <si>
    <t>CTCP Xây dựng số 3 tỉnh Yên Bái</t>
  </si>
  <si>
    <t>CTCP Sách và Thiết bị trường học Yên Bái</t>
  </si>
  <si>
    <t>CTCP Xây Dựng số 2 tỉnh Yên Bái</t>
  </si>
  <si>
    <t>CTCP Xi măng Yên Bái</t>
  </si>
  <si>
    <t>CTCP Tư vấn thủy lợi và Cơ sở hạ tầng Yên Bái</t>
  </si>
  <si>
    <t>CTCP Vận Tải Bình Dương</t>
  </si>
  <si>
    <t>CTCP Tư vấn Xây dựng Tổng hợp Bình Dương</t>
  </si>
  <si>
    <t>CTCP Xây dựng tư vấn đầu tư</t>
  </si>
  <si>
    <t>CTCP Xây dựng Giao thông thủy lợi</t>
  </si>
  <si>
    <t>CTCP Xây dựng và Dịnh vụ công cộng Bình Dương</t>
  </si>
  <si>
    <t>CTCP Tư vấn đầu tư phát triển và Xây dựng THIKECO</t>
  </si>
  <si>
    <t>CTCP Kiểm toán và tư vấn (AvàC)</t>
  </si>
  <si>
    <t>CTCP Kiểm toán và tư vấn (AFC)</t>
  </si>
  <si>
    <t>CTCP Vận tải và Thương mại dự trữ quốc gia</t>
  </si>
  <si>
    <t xml:space="preserve">CTCP Sách thiết bị giáo dục Phú Thọ </t>
  </si>
  <si>
    <t>CTCP Phát hành sách và Vật phẩm văn Hóa Bắc Giang</t>
  </si>
  <si>
    <t xml:space="preserve">CTCP Sách Thiết bị trường học Thái Bình </t>
  </si>
  <si>
    <t xml:space="preserve">CTCP Sách thiết bị trường học Hải Dương </t>
  </si>
  <si>
    <t>CTCP Sách và Thiết bị trường học Lâm Đồng</t>
  </si>
  <si>
    <t>CTCP Sách vàVăn hóa tổng hợp Thừa Thiên Huế</t>
  </si>
  <si>
    <t>CTCP Sách và Thiết bị trường học Thừa Thiên Huế</t>
  </si>
  <si>
    <t>CTCP Xi măng Trung Hải</t>
  </si>
  <si>
    <t>CTCP Sách và Thiết bị trường học Hà Tây</t>
  </si>
  <si>
    <t>CTCP Vận tải Thủy bộ Bắc Giang</t>
  </si>
  <si>
    <t>CTCP Xe khách Bắc Giang</t>
  </si>
  <si>
    <t>CTCP Cơ điện Bắc Giang</t>
  </si>
  <si>
    <t>CTCP Tư vấn đầu tư xây dựng</t>
  </si>
  <si>
    <t>CTCP Tư vấn đầu tư xây dựng Thừa Thiên Huế</t>
  </si>
  <si>
    <t>NAN27</t>
  </si>
  <si>
    <t>CTCP Quản lý và Xây dựng Cầu đường Nghệ An</t>
  </si>
  <si>
    <t>CTCP Quản lý và Đầu tư xây dựng Công trình giao thông 238</t>
  </si>
  <si>
    <t>CTCP Quản lý đường sông số 3</t>
  </si>
  <si>
    <t>CTCP Tâm Cường Thịnh</t>
  </si>
  <si>
    <t>CTCP Xây lắp Bắc Giang</t>
  </si>
  <si>
    <t>CTCP Xây dựng số 1 Hải Dương</t>
  </si>
  <si>
    <t>CTCP Kinh doanh nhà và Xây dựng Hải Dương</t>
  </si>
  <si>
    <t>CTCP Xây dựng và Phát triển đầu tư Hải Phòng</t>
  </si>
  <si>
    <t>CTCP Tư vấn Xây dựng Thủy lợi Thái Bình</t>
  </si>
  <si>
    <t>CTCP Chế biến thực phẩm Ninh hòa</t>
  </si>
  <si>
    <t>CTCP Xuất nhập khẩu Sa giang</t>
  </si>
  <si>
    <t>CTCP Thủy sản Bến tre</t>
  </si>
  <si>
    <t>CTCP Đông hải Bến Tre</t>
  </si>
  <si>
    <t>CTCP Thủy sản Cửu Long - Trà Vinh</t>
  </si>
  <si>
    <t>CTCP Thương mại Chợ Gạo</t>
  </si>
  <si>
    <t>CTCP Thủy sản Cà Mau</t>
  </si>
  <si>
    <t>CTCP Chế biến thủy sản và Xuất nhập khẩu Cà Mau</t>
  </si>
  <si>
    <t>CTCP Mía đường Bến Tre</t>
  </si>
  <si>
    <t>CTCP Xuất nhập khẩu thủy sản Năm Căn</t>
  </si>
  <si>
    <t xml:space="preserve">CTCP Nông sản Tân Lâm - Quảng Trị </t>
  </si>
  <si>
    <t xml:space="preserve">CTCP Chế biến thực phẩm Xuất nhập khẩu Quảng Nam </t>
  </si>
  <si>
    <t>CTCP Nam sông Cầu</t>
  </si>
  <si>
    <t>CTCP Nông sản Bắc Ninh</t>
  </si>
  <si>
    <t>CTCP Giống và Phát triển gia cầm Thanh Hóa</t>
  </si>
  <si>
    <t>CTCP Giống thủy sản Thanh Hóa</t>
  </si>
  <si>
    <t>CTCP Mía đường Thanh Hóa</t>
  </si>
  <si>
    <t>NAN15</t>
  </si>
  <si>
    <t>CTCP Giống nuôi trồng thủy sản Nghệ An</t>
  </si>
  <si>
    <t>CTCP Chế biến và Xuất khẩu súc sản</t>
  </si>
  <si>
    <t>CTCP Bia nước giải khát Hạ long</t>
  </si>
  <si>
    <t>CTCP Nuôi và Dịch vụ thủy đặc sản Thừa Thiên Huế</t>
  </si>
  <si>
    <t xml:space="preserve">CTCP Nông lâm sản xuất khẩu Quảng Ngãi </t>
  </si>
  <si>
    <t xml:space="preserve">CTCP Nông sản thực phẩm Quảng ngãi </t>
  </si>
  <si>
    <t>CTCP Sữa Việt Nam</t>
  </si>
  <si>
    <t>CTCP Bao bì nhựa Tân Tiến</t>
  </si>
  <si>
    <t>CTCP Nhựa Rạng Đông</t>
  </si>
  <si>
    <t xml:space="preserve">CTCP Xây dựng và Khai thác than qua lửa </t>
  </si>
  <si>
    <t>CTCP Giống cây trồng con nuôi Ninh Bình</t>
  </si>
  <si>
    <t xml:space="preserve">CTCP Chế biến nông sản thực phẩm xuất khẩu Ninh Bình </t>
  </si>
  <si>
    <t>CTCP Giống chăn nuôi thủy sản Hà Nam</t>
  </si>
  <si>
    <t>CTCP Thương mại - Đầu tư dinh doanh Chợ Phủ Lý</t>
  </si>
  <si>
    <t>CTCP Xây dựng Xuân thủy</t>
  </si>
  <si>
    <t>CTCP Vật tư Nông nghiệp Nam Định</t>
  </si>
  <si>
    <t>CTCP Hàng Kênh</t>
  </si>
  <si>
    <t xml:space="preserve">CTCP In và Bao bì </t>
  </si>
  <si>
    <t>CTCP Hồng Phát</t>
  </si>
  <si>
    <t>CTCP Vít Hà Nội</t>
  </si>
  <si>
    <t>CTCP Phúc Thịnh</t>
  </si>
  <si>
    <t>CTCP Liên Hiệp Thực phẩm</t>
  </si>
  <si>
    <t>CTCP Thương mại Ba Vì</t>
  </si>
  <si>
    <t>CTCP Du lịch Ao Vua</t>
  </si>
  <si>
    <t>CTCP Chế biến hàng xuất khẩu Long An</t>
  </si>
  <si>
    <t>CTCP Chế biến nông lâm sản thực phẩm</t>
  </si>
  <si>
    <t>CTCP Chè Hùng An</t>
  </si>
  <si>
    <t>CTCP Xuất nhập khẩu thủy sản An Giang</t>
  </si>
  <si>
    <t>CTCP Mía đường Đăk Nông</t>
  </si>
  <si>
    <t>CTCP Công nghiệp thực phẩm Huế</t>
  </si>
  <si>
    <t>CTCP Thực phẩm Lâm Đồng</t>
  </si>
  <si>
    <t>CTCP Bao bì và In nông nghiệp</t>
  </si>
  <si>
    <t>CTCP Bao bì 3/2</t>
  </si>
  <si>
    <t>CTCP Du lịch Đồng tháp</t>
  </si>
  <si>
    <t>CTCP Thương mại du lịch Sóc Trăng</t>
  </si>
  <si>
    <t>CTCP Thương nghiệp Bạc liêu</t>
  </si>
  <si>
    <t>CTCP Cơ khí Ô tô Cần Thơ</t>
  </si>
  <si>
    <t>CTCP Du lịch Đăk Lak</t>
  </si>
  <si>
    <t>CTCP Lâm nghiệp Ninh Thuận</t>
  </si>
  <si>
    <t>CTCP Du lịch Ninh Thuận</t>
  </si>
  <si>
    <t>CTCP Văn hóa - Du lịch Gia Lai</t>
  </si>
  <si>
    <t>CTCP In và Dịch vụ văn hóa Gia Lai</t>
  </si>
  <si>
    <t>CTCP In Tiền Giang</t>
  </si>
  <si>
    <t>CTCP Du lịch - Dịch vụ Minh Hải</t>
  </si>
  <si>
    <t>Công ty TNHH Một thành viên Vật tư tổng hợp Phú Yên</t>
  </si>
  <si>
    <t>CTCP Xuất nhập khẩu Gía Rai</t>
  </si>
  <si>
    <t>CTCP Du lịch Trà Vinh</t>
  </si>
  <si>
    <t>CTCP May Bình Thuận - Nhà bè</t>
  </si>
  <si>
    <t>CTCP Dịch vụ Du lịch Gia Lai</t>
  </si>
  <si>
    <t xml:space="preserve"> CTCP Xuất nhập khẩu Bến Tre</t>
  </si>
  <si>
    <t>CTCP Tơ lụa và Dịch vụ nông nghiệp Đà Nẵng</t>
  </si>
  <si>
    <t>CTCP In Hà Tĩnh</t>
  </si>
  <si>
    <t>CTCP Xuất nhập khẩu Hà Tĩnh</t>
  </si>
  <si>
    <t>CTCP Thương mại Hà Tĩnh</t>
  </si>
  <si>
    <t>CTCP Thương mại và Dịch vụ Quảng Trị</t>
  </si>
  <si>
    <t>CTCP Du lịch Mê Kông</t>
  </si>
  <si>
    <t xml:space="preserve">CTCP Thương mại Hiền Lương - Quảng Trị </t>
  </si>
  <si>
    <t xml:space="preserve">CTCP May Trường Giang - Quảng Nam </t>
  </si>
  <si>
    <t xml:space="preserve">CTCP Lâm đặc sản xuất khẩu Quảng Nam </t>
  </si>
  <si>
    <t>CTCP Thương Mại và Du lịch Bắc Ninh</t>
  </si>
  <si>
    <t>Công ty TNHH Một thành viên in Lạng Sơn</t>
  </si>
  <si>
    <t>LSO17</t>
  </si>
  <si>
    <t>CTCP Chợ Lạng Sơn</t>
  </si>
  <si>
    <t>CTCP Giấy Lam Sơn - thanh Hóa</t>
  </si>
  <si>
    <t>CTCP Hữu Nghị Nghệ An</t>
  </si>
  <si>
    <t>CTCP Khách sạn giao tế Nghệ An</t>
  </si>
  <si>
    <t>NAN19</t>
  </si>
  <si>
    <t>CTCP Công viên cây xanh</t>
  </si>
  <si>
    <t>CTCP Nông sản Xuất nhập khẩu tổng hợp Nghệ An</t>
  </si>
  <si>
    <t>CTCP In Nghệ An</t>
  </si>
  <si>
    <t>CTCP Phát triển Thương mại Thái Nguyên</t>
  </si>
  <si>
    <t>CTCP Chế biến lâm sản Quảng Ninh</t>
  </si>
  <si>
    <t>CTCP May và In 27/7</t>
  </si>
  <si>
    <t>CTCP Dịch vụ vịnh Hạ Long</t>
  </si>
  <si>
    <t>CTCP Du lịch Hạ Long</t>
  </si>
  <si>
    <t>CTCP Du lịch và Dịch vụ Móng cái</t>
  </si>
  <si>
    <t>CTCP Thương mại Quảng Ninh</t>
  </si>
  <si>
    <t>CTCP Thương mại dịch vụ Bình Liêu</t>
  </si>
  <si>
    <t>CTCP Thương mại dịch vụ du lịch Cẩm phả</t>
  </si>
  <si>
    <t>CTCP Đầu tư và Xuất nhập khẩu Quảng Ninh</t>
  </si>
  <si>
    <t>CTCP Quốc tế Hoàng gia</t>
  </si>
  <si>
    <t>CTCP Thương mại Tổng hợp - Cao Bằng</t>
  </si>
  <si>
    <t>CBA24</t>
  </si>
  <si>
    <t>CTCP Du lịch Cao Bằng</t>
  </si>
  <si>
    <t>CTCP Thương nghiệp - Tổng hợp Hòa An - Cao Bằng</t>
  </si>
  <si>
    <t>CTCP Chế biến Trúc tre xuất khẩu Cao Bằng</t>
  </si>
  <si>
    <t>CTCP Thương mại Hà Quảng - Cao Bằng</t>
  </si>
  <si>
    <t>CTCP Thương mại Tổng hợp Quảng Hoà</t>
  </si>
  <si>
    <t>CTCP Thương mại Tổng hợp Thạch An - Cao Bằng</t>
  </si>
  <si>
    <t xml:space="preserve">Công ty TNHH 2 thành viên Đầu tư Thương mại Tràng Tiền </t>
  </si>
  <si>
    <t>TNHH 2TV</t>
  </si>
  <si>
    <t xml:space="preserve">CTCP Thanh Tân Thừa Thiên Huế </t>
  </si>
  <si>
    <t>CTCP Giày Sài gòn</t>
  </si>
  <si>
    <t>CTCP Thủy tinh Hưng Phú</t>
  </si>
  <si>
    <t>CTCP Thiết bị Vật tư Ngân hàng</t>
  </si>
  <si>
    <t xml:space="preserve">CTCP Thương binh 27/7 </t>
  </si>
  <si>
    <t>CTCP Du lịch Nam Định</t>
  </si>
  <si>
    <t>CTCP Sơn Nam</t>
  </si>
  <si>
    <t>CTCP Giày Thống Nhất</t>
  </si>
  <si>
    <t>CTCP Thương mại dịch vụ Hà Nội</t>
  </si>
  <si>
    <t>CTCP Dịch vụ Thương mại công nghiệp</t>
  </si>
  <si>
    <t>CTCP Ăn uống khách sạn Hà Tây</t>
  </si>
  <si>
    <t>CTCP May Đại Việt Hải Phòng</t>
  </si>
  <si>
    <t>CTCP Công nghệ phẩm Hải Phòng</t>
  </si>
  <si>
    <t>CTCP Dệt kim Thắng Lợi</t>
  </si>
  <si>
    <t>CTCP Thiết Bị Phụ Tùng Hà nội</t>
  </si>
  <si>
    <t>CTCP Tạp phẩm và Bảo hộ lao động</t>
  </si>
  <si>
    <t>CTCP Vải Sợi May Miền Bắc</t>
  </si>
  <si>
    <t>CTCP Kho vận và Dịch vụ thương mại</t>
  </si>
  <si>
    <t>CTCP Vật Tư Tổng Hợp Nghệ Tĩnh</t>
  </si>
  <si>
    <t>CTCP Nam Tiến</t>
  </si>
  <si>
    <t>CTCP Phát Triển Đầu Tư Công nghệ FPT</t>
  </si>
  <si>
    <t>CTCP Viễn thông FPT</t>
  </si>
  <si>
    <t>CTCP Xuất nhập khẩu Kỹ Thuật Technimex</t>
  </si>
  <si>
    <t>CTCP Ứng Dụng Khoa Học và Công ty Nghệ Mitec</t>
  </si>
  <si>
    <t>LAN09</t>
  </si>
  <si>
    <t>Công ty TNHH Một thành viên Lâm Nghiệp Đồng Tháp IV</t>
  </si>
  <si>
    <t>LAN10</t>
  </si>
  <si>
    <t>Công ty TNHH Một thành viên Đồng Tháp 1</t>
  </si>
  <si>
    <t>CTCP Cơ khí xây dựng Long An</t>
  </si>
  <si>
    <t>CTCP Thương mại và Xuất nhập khẩu Long An</t>
  </si>
  <si>
    <t>CTCP Thương mại Mộc Hóa</t>
  </si>
  <si>
    <t>CTCP Du lịch Long An</t>
  </si>
  <si>
    <t>CTCP Phú Thạnh</t>
  </si>
  <si>
    <t>CTCP Xuất nhập khẩu Mây tre VN BAROTEX</t>
  </si>
  <si>
    <t>CTCP Xuất nhập khẩu chuyên gia lao động và Kỹ thuật</t>
  </si>
  <si>
    <t>CTCP Xuất nhập khẩu, Sản xuất, Gia công và Bao bì Packsimex</t>
  </si>
  <si>
    <t>CTCP Sản xuất Xuất nhập khẩu bao bì</t>
  </si>
  <si>
    <t>CTCP Bách Hóa Miền Nam</t>
  </si>
  <si>
    <t>CTCP Vật tư tổng hợp Hà Tây</t>
  </si>
  <si>
    <t>CTCP Xuất nhập khẩu thủ công mỹ nghệ</t>
  </si>
  <si>
    <t>AGI07</t>
  </si>
  <si>
    <t>CTCP Du lịch An Giang</t>
  </si>
  <si>
    <t>CTCP In An Giang</t>
  </si>
  <si>
    <t>CTCP Địa ốc An Giang</t>
  </si>
  <si>
    <t>CTCP Xuất nhập khẩu Tổng Hợp Bình Phước</t>
  </si>
  <si>
    <t>CTCP In Hoàng Lê Kha Tây Ninh</t>
  </si>
  <si>
    <t>CTCP Bến Xe Khách Tây Ninh</t>
  </si>
  <si>
    <t>CTCP Đo đạc địa chính Tây Ninh</t>
  </si>
  <si>
    <t>CTCP Thương mại và Du lịch Đà Giang</t>
  </si>
  <si>
    <t>CTCP Thương mại dịch vụ Đồng Nai</t>
  </si>
  <si>
    <t>CTCP Xây dựng tỉnh Lào Cai</t>
  </si>
  <si>
    <t>Công ty TNHH Thương mại và Dịch vụ tổng hợp tỉnh Điện Biên</t>
  </si>
  <si>
    <t>Đã sáp nhập</t>
  </si>
  <si>
    <t>DBI08</t>
  </si>
  <si>
    <t>Công ty TNHH Thương nghiệp Tủa Chùa tỉnh Điện Biên</t>
  </si>
  <si>
    <t>DBI09</t>
  </si>
  <si>
    <t>Công ty TNHH Thương mại Điện Biên</t>
  </si>
  <si>
    <t>Công ty TNHH Thương nghiệp Tuần Giáo tỉnh Điện Biên</t>
  </si>
  <si>
    <t xml:space="preserve">CTCP In và Bao bì Sơn La </t>
  </si>
  <si>
    <t>CTCP Xuất nhập khẩu Tổng hợp</t>
  </si>
  <si>
    <t xml:space="preserve">CTCP Thương mại Sông Đà </t>
  </si>
  <si>
    <t>DBI11</t>
  </si>
  <si>
    <t>Công ty TNHH In Điện Biên</t>
  </si>
  <si>
    <t>DBI12</t>
  </si>
  <si>
    <t>Công ty TNHH Du lịch tổng hợp tỉnh Điện Biên</t>
  </si>
  <si>
    <t>CTCP Tư vấn dịch vụ công nghệ tài nguyên môi trường</t>
  </si>
  <si>
    <t>CTCP Giấy Tuyên Quang</t>
  </si>
  <si>
    <t>YBA10</t>
  </si>
  <si>
    <t>Công ty TNHH kinh doanh khai thác và quản lý chợ Mường Lò</t>
  </si>
  <si>
    <t>CTCP Kinh doanh chế biến lâm sản xuất khẩu yên Bái.</t>
  </si>
  <si>
    <t>CTCP Xuất nhập khẩu tạp phẩm</t>
  </si>
  <si>
    <t>CTCP Giám định Vinacontrol</t>
  </si>
  <si>
    <t>CTCP Sản xuất Bao bì và Hàng xuất khẩu</t>
  </si>
  <si>
    <t>CTCP Thiết Bị</t>
  </si>
  <si>
    <t>CTCP Vật liệu điện và Dụng cụ cơ khí</t>
  </si>
  <si>
    <t>CTCP Xây lắp Thương mại 2</t>
  </si>
  <si>
    <t>CTCP Xuất nhập khẩu Máy Hà Nội</t>
  </si>
  <si>
    <t>CTCP Tổng Bách hóa</t>
  </si>
  <si>
    <t>CTCP Điện máy Thành phố HCM</t>
  </si>
  <si>
    <t>CTCP Du lịch Thương mại đầu tư</t>
  </si>
  <si>
    <t>T9/2014</t>
  </si>
  <si>
    <t>CTCP Lâm sản Xuất nhập khẩu Tổng hợp Bình Dương</t>
  </si>
  <si>
    <t>CTCP Văn Hóa Tổng hợp Bình Dương</t>
  </si>
  <si>
    <t>CTCP Xuất nhập khẩu và Hợp tác đầu tư Vilexim</t>
  </si>
  <si>
    <t>CTCP Xuất nhập khẩu Tạp phẩm Sài Gòn</t>
  </si>
  <si>
    <t>CTCP Xuất nhập khẩu Tổng hợp I Việt Nam</t>
  </si>
  <si>
    <t>CTCP Đầu tư Xuất nhập khẩu Da - Giày Hà nội</t>
  </si>
  <si>
    <t>TCTCP Điện Tử và Tin học</t>
  </si>
  <si>
    <t>CTCP Bóng Đèn Điện Quang</t>
  </si>
  <si>
    <t>CTCP Da Sài Gòn</t>
  </si>
  <si>
    <t>CTCP Sản xuất kinh doanh Xuất nhập khẩu Prosimex</t>
  </si>
  <si>
    <t>T1/2014</t>
  </si>
  <si>
    <t>CTCP Du lịch Việt Nam tại Tp.Hồ Chí Minh</t>
  </si>
  <si>
    <t>CTCP Đầu tư và Hợp tác kinh tế Việt Lào</t>
  </si>
  <si>
    <t>CTCP Thương mại miền núi Phú Thọ</t>
  </si>
  <si>
    <t>CTCP Vinatour</t>
  </si>
  <si>
    <t>CTCP Đầu tư - Du lịch Đống Đa</t>
  </si>
  <si>
    <t>CTCP Thương mại và Dịch vụ Lạng Giang</t>
  </si>
  <si>
    <t>CTCP Thương mại Việt Yên</t>
  </si>
  <si>
    <t>CTCP Thương mại Sơn Động</t>
  </si>
  <si>
    <t>CTCP Cơ khí và Xuất khẩu lao động Thừa Thiên Huế</t>
  </si>
  <si>
    <t>CTCP Thương mại - Du lịch Lục Nam</t>
  </si>
  <si>
    <t>CTCP Thương mại Thủy Nguyên</t>
  </si>
  <si>
    <t>CTCP Hợp tác lao động Nước ngoài</t>
  </si>
  <si>
    <t>CTCP Du lịch và Thương mại Hải Dương</t>
  </si>
  <si>
    <t>CTCP (Giày) Phúc An Hải Phòng</t>
  </si>
  <si>
    <t>CTCP Xây dựng giao thông Tây Ninh</t>
  </si>
  <si>
    <t>CTCP Cơ khí và Xây dựng công trình Thừa Thiên Huế</t>
  </si>
  <si>
    <t>CTCP Giống cây trồng vật nuôi Thừa Thiên Huế</t>
  </si>
  <si>
    <t>CTCP Xây dựng Thủy lợi Hải Phòng</t>
  </si>
  <si>
    <t>CTCP Xây dựng và Phát triển cơ sở hạ tầng</t>
  </si>
  <si>
    <t xml:space="preserve">CTCP Xi măng Sông Cầu </t>
  </si>
  <si>
    <t>CTCP Dược Mỹ phẩm và Thương mại</t>
  </si>
  <si>
    <t>CTCP May xuất khẩu</t>
  </si>
  <si>
    <t>CTCP Chế biến thủy sản xuất khẩu</t>
  </si>
  <si>
    <t>CTCP Dịch vụ sản xuất Thương mại</t>
  </si>
  <si>
    <t>CTCP Xây lắp Vũng Tàu</t>
  </si>
  <si>
    <t>CTCP Xây dựng giao thông và Vận tải Cần Thơ</t>
  </si>
  <si>
    <t>CTCP Đầu tư xây dựng Cửu Long</t>
  </si>
  <si>
    <t>CTCP Xây dựng và Phát triển nông thôn Vĩnh Long</t>
  </si>
  <si>
    <t>KTU06</t>
  </si>
  <si>
    <t>CTCP Khai Thác và Xây dựng Thủy lợi Kon Tum</t>
  </si>
  <si>
    <t>CTCP Khoáng sản Lâm Đồng</t>
  </si>
  <si>
    <t>CTCP Vật tư Nông nghiệp Lào Cai</t>
  </si>
  <si>
    <t>CTCP Vận tải Ô tô Cần Thơ</t>
  </si>
  <si>
    <t>CTCP Xây dựng công trình văn hóa</t>
  </si>
  <si>
    <t>CTCP In và Thương mại Thống nhất</t>
  </si>
  <si>
    <t>CTCP Đầu tư - Thiết bị và In</t>
  </si>
  <si>
    <t>CTCP Dược phẩm Khánh Hòa</t>
  </si>
  <si>
    <t>CTCP Xuất nhập khẩu Hưng Yên</t>
  </si>
  <si>
    <t>CTCP Phát hành sách - Thiết bị trường học Hưng Yên</t>
  </si>
  <si>
    <t>BGI14</t>
  </si>
  <si>
    <t>CTCP Giống chăn nuôi Bắc Giang</t>
  </si>
  <si>
    <t>CTCP Vật tư Tổng hợp Bắc Giang</t>
  </si>
  <si>
    <t>Công ty TNHH 1TV Thương mại Dịch vụ Hữu Nghị</t>
  </si>
  <si>
    <t>CTCP Điện cơ Việt Đức Bắc Giang</t>
  </si>
  <si>
    <t>CTCP Công nghệ Địa vật lý</t>
  </si>
  <si>
    <t>CTCP Khách sạn Du lịch Quảng Ninh</t>
  </si>
  <si>
    <t>CTCP Xuất nhập khẩu Vĩnh lợi</t>
  </si>
  <si>
    <t>CTCP Sở hữu trí tuệ Investip</t>
  </si>
  <si>
    <t>CTCP Đầu tư xây lắp Thương mại I</t>
  </si>
  <si>
    <t xml:space="preserve">CTCP Xây dựng và Phát triển nhà </t>
  </si>
  <si>
    <t>CTCP Xuất nhập khẩu Máy Sài Gòn</t>
  </si>
  <si>
    <t>CTCP Xây dựng và tư vấn tài nguyên môi trường Hải Phòng</t>
  </si>
  <si>
    <t>CTCP Du lịch dịch vụ dầu khí Hải Phòng</t>
  </si>
  <si>
    <t>CTCP Xây dựng và Cung ứng Lao động Quốc tế Ninh Bình</t>
  </si>
  <si>
    <t>CTCP Sản xuất Xuất nhập khẩu Ninh Bình</t>
  </si>
  <si>
    <t>CTCP In và Văn hóa Phẩm Ninh Bình</t>
  </si>
  <si>
    <t>CTCP Du lịch Khách sạn Sơn La</t>
  </si>
  <si>
    <t>CTCP  Xây dựng và Tư vấn thiết kế Đường bộ Nghệ An</t>
  </si>
  <si>
    <t>CTCP Tu bổ di tích và Thiết bị văn hóa Trung Ương</t>
  </si>
  <si>
    <t>CTCP Xuất nhập khẩu Tổng hợp II</t>
  </si>
  <si>
    <t>CTCP Xuất nhập khẩu Khoáng sản</t>
  </si>
  <si>
    <t>Công ty TNHH 1TV Đầu tư phát triển công nghiệp và Vận tải (đã hoàn thành CPH chuyển thành CTCP)</t>
  </si>
  <si>
    <t>Đã hoàn thành CPH</t>
  </si>
  <si>
    <t>CTCP Tư vấn xây dựng Bình Thuận</t>
  </si>
  <si>
    <t>CTCP Xây dựng Thương mại và Dịch vụ văn hóa</t>
  </si>
  <si>
    <t>CTCP Vật liệu xây dựng và Khoáng sản Bình Thuận</t>
  </si>
  <si>
    <t>2012</t>
  </si>
  <si>
    <t>CTCP Xây lắp và Thương mại</t>
  </si>
  <si>
    <t>CTCP Xuất nhập khẩu Mỹ Nghệ Thăng Long</t>
  </si>
  <si>
    <t>CTCP Xây dựng và Phát triển đô thị Cần Thơ</t>
  </si>
  <si>
    <t>CTCP Vận tải Ô tô và Dịch vụ tổng hợp Thừa Thiên Huế</t>
  </si>
  <si>
    <t>CTCP Dịch vụ xuất khẩu lao động và Chuyên gia Thanh Hóa</t>
  </si>
  <si>
    <t>CTCP Xây dựng thủy lợi Phát triển nông thôn Hà Tây</t>
  </si>
  <si>
    <t>CTCP Định giá và Dịch vụ tài chính Việt Nam</t>
  </si>
  <si>
    <t>CTCP Giám định cà phê và Hàng hóa XNK</t>
  </si>
  <si>
    <t xml:space="preserve">CTCP Ong Trung Ương </t>
  </si>
  <si>
    <t xml:space="preserve">CTCP Giống và Vật tư trồng rừng Hà Nội </t>
  </si>
  <si>
    <t xml:space="preserve">CTCP In Nông nghiệp </t>
  </si>
  <si>
    <t>CTCP Sách và dịch vụ Văn hóa Tây Đô</t>
  </si>
  <si>
    <t>CTCP Giống lâm nghiệp Thanh Hóa</t>
  </si>
  <si>
    <t xml:space="preserve">CTCP Dịch vụ Du lịch Đà Lạt </t>
  </si>
  <si>
    <t xml:space="preserve">CTCP Thương mại Lục Ngạn </t>
  </si>
  <si>
    <t xml:space="preserve">Công ty TNHH Lam sơn - Sao vàng </t>
  </si>
  <si>
    <t xml:space="preserve">CTCP Câu Lâu </t>
  </si>
  <si>
    <t xml:space="preserve">CTCP In và Dịch vụ Quảng Nam </t>
  </si>
  <si>
    <t xml:space="preserve">CTCP Sông Tiền Vĩnh Long </t>
  </si>
  <si>
    <t>CTCP Vật liệu xây dựng số 9 Hải Phòng</t>
  </si>
  <si>
    <t>CTCP Thương mại Tổng hợp</t>
  </si>
  <si>
    <t xml:space="preserve">CTCP Nhật Nhật Tân </t>
  </si>
  <si>
    <t>CTCP Phát triển nhà</t>
  </si>
  <si>
    <t>CTCP Xây dựng, Dịch vụ và Hợp tác Lao động (OLECO)</t>
  </si>
  <si>
    <t>CTCP Xây dựng phát triển Hạ tầng Bình Thuận</t>
  </si>
  <si>
    <t>2008</t>
  </si>
  <si>
    <t xml:space="preserve">CTCP Sành sứ Thủy tinh Việt Nam </t>
  </si>
  <si>
    <t>CTCP Vận tải biển Đà Nẵng</t>
  </si>
  <si>
    <t>CTCP Xuất khẩu Lao động và Lữ hành Quốc tế</t>
  </si>
  <si>
    <t>CTCP Tư vấn Tài nguyên môi trường và trắc địa</t>
  </si>
  <si>
    <t xml:space="preserve">CTCP In Ninh Thuận </t>
  </si>
  <si>
    <t xml:space="preserve">CTCP Du lịch Kim Liên </t>
  </si>
  <si>
    <t>CTCP Thủy sản và thương mại Thuận Phước</t>
  </si>
  <si>
    <t>CTCP Xây lắp và VLXD Khánh Hòa</t>
  </si>
  <si>
    <t>CTCP Đầu tư xây dựng công trình đô thị Đà Nẵng</t>
  </si>
  <si>
    <t>CTCP Xây dựng Giao thông 1</t>
  </si>
  <si>
    <t>CTCP Đầu tư và xây dựng công trình 222</t>
  </si>
  <si>
    <t>CTCP Du lịch Việt Nam Vitours</t>
  </si>
  <si>
    <t xml:space="preserve">CTCP Xây dựng giao thông Quảng Ngãi </t>
  </si>
  <si>
    <t>CTCP Thương nghiệp xuất nhập khẩu tổng hợp Đồng Tháp</t>
  </si>
  <si>
    <t xml:space="preserve">CTCP Đầu tư phát triển nhà và Khu Công nghiệp Đồng Tháp </t>
  </si>
  <si>
    <t>CTCP In và Thương mại Hưng Yên</t>
  </si>
  <si>
    <t xml:space="preserve">CT TNHH Nông - công nghiệp Hà Trung </t>
  </si>
  <si>
    <t>CTCP Tư vấn tài chính và giá cả Quảng Nam</t>
  </si>
  <si>
    <t>CTCP Xuất Nhập Khẩu An Giang</t>
  </si>
  <si>
    <t>CTCP Vật tư tổng hợp Hải Phòng</t>
  </si>
  <si>
    <t>CTCP Giám định và khử trùng FCC</t>
  </si>
  <si>
    <t>CTCP Đầu tư và phát triển nông nghiệp Hải Phòng</t>
  </si>
  <si>
    <t>CTCP Giao thông công chính (Tam Kỳ)</t>
  </si>
  <si>
    <t>TNI17</t>
  </si>
  <si>
    <t>CTCP Du lịch - Thương mại Tây Ninh</t>
  </si>
  <si>
    <t>CTCP Thương mại &amp; Đầu tư phát triển miền núi Quảng Nam</t>
  </si>
  <si>
    <t>CTCP Thương mại &amp; Dịch vụ Phước Sơn</t>
  </si>
  <si>
    <t>CTCP Dịch vụ GTVT Quảng Ngãi</t>
  </si>
  <si>
    <t>CTCP SEATECCO</t>
  </si>
  <si>
    <t>CTCP Phim truyện I</t>
  </si>
  <si>
    <t>CTCP Dược phẩm và Thiết bị Y tế (Hapharco)</t>
  </si>
  <si>
    <t>2013</t>
  </si>
  <si>
    <t>CTCP QL&amp;XD ĐB 472</t>
  </si>
  <si>
    <t>CTCP ĐT&amp;XD CTGT 73</t>
  </si>
  <si>
    <t>CTCP QL&amp;XD CTGT 487</t>
  </si>
  <si>
    <t>Lai Châu</t>
  </si>
  <si>
    <t>CTCP Trà Than Uyên</t>
  </si>
  <si>
    <t>CTCP Nông sản thực phẩm xuất khẩu Cần Thơ</t>
  </si>
  <si>
    <t>Tổng CTCP Đường sông miền Nam</t>
  </si>
  <si>
    <t>Bộ VH-TT-DL</t>
  </si>
  <si>
    <t>CTCP Đầu tư và phát triển kinh doanh</t>
  </si>
  <si>
    <t>CTCP Xuất nhập khẩu văn hóa phẩm</t>
  </si>
  <si>
    <t>CTCP phát hành sách Quảng Ninh</t>
  </si>
  <si>
    <t>TNHH 1TV Đầu tư và Xuất nhập khẩu công nghiệp tàu thủy</t>
  </si>
  <si>
    <t>Tổng công ty Cơ điện Xây dựng - CTCP</t>
  </si>
  <si>
    <t>LÂM ĐỒNG</t>
  </si>
  <si>
    <t>CTCP Chè Lâm Đồng</t>
  </si>
  <si>
    <t>KTU09</t>
  </si>
  <si>
    <t>Công ty TNHH Một TV Cấp nước Kon Tum</t>
  </si>
  <si>
    <t>CTCP In Tổng hợp Cần Thơ</t>
  </si>
  <si>
    <t>Tổng công ty Tư vấn xây dựng Thủy lợi VN- CTCP</t>
  </si>
  <si>
    <t xml:space="preserve">CTCP Quản lý và xây dựng đường bộ I Thanh Hóa </t>
  </si>
  <si>
    <t>CTCP Quản lý đường bộ II Thanh Hóa</t>
  </si>
  <si>
    <t>Thái Nguyên</t>
  </si>
  <si>
    <t xml:space="preserve">Quảng Nam </t>
  </si>
  <si>
    <t>CTCP Xuất nhập khẩu Quảng Nam</t>
  </si>
  <si>
    <t>TH025</t>
  </si>
  <si>
    <t>Công ty TNHH 2 TV Bò sữa Thống Nhất</t>
  </si>
  <si>
    <t xml:space="preserve">Bộ GD </t>
  </si>
  <si>
    <t>CTCP Xây dựng và Đầu tư, phát triển Đông Dương</t>
  </si>
  <si>
    <t>BĐT01</t>
  </si>
  <si>
    <t>Bộ KH-ĐT</t>
  </si>
  <si>
    <t>TNHH MTV In và phát hành biểu mẫu thống kê</t>
  </si>
  <si>
    <t>CTCP Sông Mã</t>
  </si>
  <si>
    <t>CTCP Du lịch và Xúc tiến thương mại</t>
  </si>
  <si>
    <t>CTCP Điện máy Hà Nội</t>
  </si>
  <si>
    <t xml:space="preserve">Quảng Bình </t>
  </si>
  <si>
    <t>TNHH MTV Phát triển hạ tầng khu công nghiệp Thái Nguyên</t>
  </si>
  <si>
    <t>Huế</t>
  </si>
  <si>
    <t xml:space="preserve">KHO28 </t>
  </si>
  <si>
    <t>CTCP Xuất khẩu thủy sản Khánh Hòa</t>
  </si>
  <si>
    <t>Tổng công ty xây dựng công trình giao thông 8 -CTCP</t>
  </si>
  <si>
    <t>Bộ VH TT Và Du lịch</t>
  </si>
  <si>
    <t>CTCP Vắc xin và Sinh phẩm Nha Trang</t>
  </si>
  <si>
    <t>CTCP Môi trường và Công trình đô thị  Bỉm Sơn</t>
  </si>
  <si>
    <t xml:space="preserve">Quảng Ngãi </t>
  </si>
  <si>
    <t xml:space="preserve">UBND tỉnh Quảng Ngãi </t>
  </si>
  <si>
    <t>UBND tỉnh Gia Lai</t>
  </si>
  <si>
    <t>UBND tỉnh Khánh Hòa</t>
  </si>
  <si>
    <t>Bộ Giao thông Vận tải</t>
  </si>
  <si>
    <t>Tập đoàn Dệt may Việt Nam</t>
  </si>
  <si>
    <t>TĐ</t>
  </si>
  <si>
    <t>Tổng công ty LICOGI-CTCP</t>
  </si>
  <si>
    <t>UBND tỉnh Lào Cai</t>
  </si>
  <si>
    <t>CTCP In báo Lào Cai</t>
  </si>
  <si>
    <t>UBND tỉnh Lâm Đồng</t>
  </si>
  <si>
    <t>UBND tỉnh Quảng Ninh</t>
  </si>
  <si>
    <t>UBND tỉnh Bà Rịa Vũng Tàu</t>
  </si>
  <si>
    <t>BLU11</t>
  </si>
  <si>
    <t>UBND tỉnh Bạc Liêu</t>
  </si>
  <si>
    <t>CTCP Cấp nước Bạc Liêu</t>
  </si>
  <si>
    <t>UBND tỉnh Sơn La</t>
  </si>
  <si>
    <t>Tổng Công ty cổ phần Bia - Rượu - Nước giải khát Sài Gòn</t>
  </si>
  <si>
    <t>Bộ Lao động, Thương binh và Xã hội</t>
  </si>
  <si>
    <t>CTCP Bệnh viện Giao thông vận tải</t>
  </si>
  <si>
    <t>NTH12</t>
  </si>
  <si>
    <t>CTCP Dịch vụ và Đầu tư phát triển Việt Ninh</t>
  </si>
  <si>
    <t>TỔNG HỢP TÌNH HÌNH ĐẦU TƯ SCIC QUA CÁC NĂM</t>
  </si>
  <si>
    <t>Hiện còn</t>
  </si>
  <si>
    <t>Thu hồi đến 31.12.2019</t>
  </si>
  <si>
    <t>Tổng hiệu quả</t>
  </si>
  <si>
    <t>Giá trị thu được</t>
  </si>
  <si>
    <t>Loại hình</t>
  </si>
  <si>
    <t>Năm</t>
  </si>
  <si>
    <t>2006-2010</t>
  </si>
  <si>
    <t>Tổng cộng</t>
  </si>
  <si>
    <t>Giá vốn HC</t>
  </si>
  <si>
    <t>GTTT</t>
  </si>
  <si>
    <t>Cổ tức/trái tức</t>
  </si>
  <si>
    <t>Giá trị thu hồi (bg cổ tức, trái tức)</t>
  </si>
  <si>
    <t>Thành lập mới, dự án</t>
  </si>
  <si>
    <t>CMC</t>
  </si>
  <si>
    <t>BSI</t>
  </si>
  <si>
    <t>Thăng long</t>
  </si>
  <si>
    <t>VOI</t>
  </si>
  <si>
    <t>Đào tạo</t>
  </si>
  <si>
    <t>VIID</t>
  </si>
  <si>
    <t>PV- TECH</t>
  </si>
  <si>
    <t>Tư vấn ĐT VN</t>
  </si>
  <si>
    <t>∑DN thành lập</t>
  </si>
  <si>
    <t>Đầu tư CP</t>
  </si>
  <si>
    <t>VSH</t>
  </si>
  <si>
    <t>TBC</t>
  </si>
  <si>
    <t>QN</t>
  </si>
  <si>
    <t>HP</t>
  </si>
  <si>
    <t>đã bán 1 phần, còn 2.6 tỷ giá vốn</t>
  </si>
  <si>
    <t>MB</t>
  </si>
  <si>
    <t>Cảng VA</t>
  </si>
  <si>
    <t>∑Đầu tư CP</t>
  </si>
  <si>
    <t>Trái phiếu</t>
  </si>
  <si>
    <t>BIDV</t>
  </si>
  <si>
    <t>SD</t>
  </si>
  <si>
    <t>DIG</t>
  </si>
  <si>
    <t>TFCP</t>
  </si>
  <si>
    <t>ACB</t>
  </si>
  <si>
    <t>VPBank</t>
  </si>
  <si>
    <t>TCB</t>
  </si>
  <si>
    <t>∑Trái phiếu</t>
  </si>
  <si>
    <t>Hiện hữu</t>
  </si>
  <si>
    <t>Mua CP</t>
  </si>
  <si>
    <t>CP thưởng</t>
  </si>
  <si>
    <t>Cổ tức CP</t>
  </si>
  <si>
    <r>
      <rPr>
        <b/>
        <sz val="11"/>
        <color theme="1"/>
        <rFont val="Calibri"/>
        <family val="2"/>
      </rPr>
      <t>∑</t>
    </r>
    <r>
      <rPr>
        <b/>
        <sz val="11"/>
        <color theme="1"/>
        <rFont val="Times New Roman"/>
        <family val="1"/>
      </rPr>
      <t>Hiện hữu</t>
    </r>
  </si>
  <si>
    <t>Đầu tư chỉ định</t>
  </si>
  <si>
    <t>TNG13</t>
  </si>
  <si>
    <t>Tisco</t>
  </si>
  <si>
    <t>BGPN</t>
  </si>
  <si>
    <t>Bột giấy PN</t>
  </si>
  <si>
    <t>∑ĐTCĐ</t>
  </si>
  <si>
    <t>Tổng cộng giải ngân ĐT ko tính phần CTCP, CPT là</t>
  </si>
  <si>
    <t>Bảo Việt</t>
  </si>
  <si>
    <t>Long Thành, đã giải thể, chưa giải ngân</t>
  </si>
  <si>
    <t>Không bao gồm 5.4% VNM</t>
  </si>
  <si>
    <t>∑Hiện hữu</t>
  </si>
  <si>
    <t>DN thành lập</t>
  </si>
  <si>
    <t>GV</t>
  </si>
  <si>
    <t>Doanh thu/ Giá trị thị trường</t>
  </si>
  <si>
    <t>Vốn đầu tư</t>
  </si>
  <si>
    <t>Cổ tức/Trái tức</t>
  </si>
  <si>
    <t>ĐTHH</t>
  </si>
  <si>
    <t>ĐTM đã bán</t>
  </si>
  <si>
    <t>ĐTHH đã bán</t>
  </si>
  <si>
    <t>ĐTHH còn trong DM</t>
  </si>
  <si>
    <t>TrF đã bán</t>
  </si>
  <si>
    <t>A-HIỆU QUẢ ĐÃ THOÁI</t>
  </si>
  <si>
    <t>DT</t>
  </si>
  <si>
    <t>CL</t>
  </si>
  <si>
    <t>ĐTM còn trong DM</t>
  </si>
  <si>
    <t>Tổng DN đã bán</t>
  </si>
  <si>
    <t>ĐHHH đã bán</t>
  </si>
  <si>
    <t>TtF còn trong DM</t>
  </si>
  <si>
    <t>DN đã bán khác</t>
  </si>
  <si>
    <t>B-HIỆU QUẢ CHƯA HIỆN THỰC</t>
  </si>
  <si>
    <t>Cổ tức</t>
  </si>
  <si>
    <t>C-ĐẦU TƯ CHỈ ĐỊNH</t>
  </si>
  <si>
    <t>Tổng cổ tức đã thu</t>
  </si>
  <si>
    <t>TỔNG HIỆU QUẢ (A+B+C)</t>
  </si>
  <si>
    <t>Số vốn ĐT đã thu hồi</t>
  </si>
  <si>
    <t>Cổ tức DN đã bán</t>
  </si>
  <si>
    <t>Tổng mức ĐT của các DN còn lại tại 31.12.2018</t>
  </si>
  <si>
    <t>Cổ tức DN còn trong DM</t>
  </si>
  <si>
    <t>Chênh lệch so với Vốn ĐT</t>
  </si>
  <si>
    <t>Đầu tư hiện hữu</t>
  </si>
  <si>
    <t>Đầu tư mới</t>
  </si>
  <si>
    <t>DN bàn giao còn trong DM</t>
  </si>
  <si>
    <t>-VNM</t>
  </si>
  <si>
    <t>Cổ tức VNM chủ yếu do ĐTHH, TN 795 tỷ, còn GT ĐTHH 6.700 tỷ</t>
  </si>
  <si>
    <t>-DN khác</t>
  </si>
  <si>
    <t>GV/VNN</t>
  </si>
  <si>
    <t>VNM còn trong DM</t>
  </si>
  <si>
    <t>-VNM tiếp nhận</t>
  </si>
  <si>
    <t>-VNM ĐTHH còn trong DM</t>
  </si>
  <si>
    <t>VNM đã bán</t>
  </si>
  <si>
    <t>Tổng VNM</t>
  </si>
  <si>
    <t>-VNM TN còn trong DM</t>
  </si>
  <si>
    <t>Check Hiệu quả ĐTHH VNM-BMP</t>
  </si>
  <si>
    <t>VNM bán</t>
  </si>
  <si>
    <t>VNM còn</t>
  </si>
  <si>
    <t>DT/GTTT</t>
  </si>
  <si>
    <t>HQ</t>
  </si>
  <si>
    <t>VCG bàn giao</t>
  </si>
  <si>
    <t>VCG ĐTHH</t>
  </si>
  <si>
    <t>Chỉ tiêu</t>
  </si>
  <si>
    <t>UTH đến tháng 6/2021</t>
  </si>
  <si>
    <t>Lũy kế từ khi thành lập đến tháng 6/2021</t>
  </si>
  <si>
    <t>Tiếp nhận vốn NN</t>
  </si>
  <si>
    <t xml:space="preserve">Số DN </t>
  </si>
  <si>
    <t>Giá trị VNN</t>
  </si>
  <si>
    <t>Chuyển giao lại</t>
  </si>
  <si>
    <t>Giá trị</t>
  </si>
  <si>
    <t>Bán vốn</t>
  </si>
  <si>
    <r>
      <rPr>
        <b/>
        <sz val="11"/>
        <color rgb="FF000000"/>
        <rFont val="Cambria"/>
        <family val="1"/>
      </rPr>
      <t xml:space="preserve">                              </t>
    </r>
    <r>
      <rPr>
        <b/>
        <sz val="12"/>
        <color theme="1"/>
        <rFont val="Times New Roman"/>
        <family val="1"/>
      </rPr>
      <t xml:space="preserve">-     </t>
    </r>
  </si>
  <si>
    <t>Giá trị sổ sách</t>
  </si>
  <si>
    <r>
      <rPr>
        <b/>
        <sz val="11"/>
        <color rgb="FF000000"/>
        <rFont val="Cambria"/>
        <family val="1"/>
      </rPr>
      <t xml:space="preserve">                              </t>
    </r>
    <r>
      <rPr>
        <b/>
        <sz val="12"/>
        <color theme="1"/>
        <rFont val="Times New Roman"/>
        <family val="1"/>
      </rPr>
      <t xml:space="preserve">-     </t>
    </r>
  </si>
  <si>
    <r>
      <rPr>
        <b/>
        <sz val="11"/>
        <color rgb="FF000000"/>
        <rFont val="Cambria"/>
        <family val="1"/>
      </rPr>
      <t xml:space="preserve">           </t>
    </r>
    <r>
      <rPr>
        <b/>
        <sz val="12"/>
        <color theme="1"/>
        <rFont val="Times New Roman"/>
        <family val="1"/>
      </rPr>
      <t xml:space="preserve">                   -     </t>
    </r>
  </si>
  <si>
    <t>Tỉ lệ</t>
  </si>
  <si>
    <r>
      <rPr>
        <b/>
        <sz val="11"/>
        <color rgb="FF000000"/>
        <rFont val="Cambria"/>
        <family val="1"/>
      </rPr>
      <t xml:space="preserve">                              </t>
    </r>
    <r>
      <rPr>
        <b/>
        <sz val="12"/>
        <color theme="1"/>
        <rFont val="Times New Roman"/>
        <family val="1"/>
      </rPr>
      <t xml:space="preserve">-     </t>
    </r>
  </si>
  <si>
    <t>Đầu tư góp vốn vào DN</t>
  </si>
  <si>
    <t>Số lượng</t>
  </si>
  <si>
    <r>
      <rPr>
        <b/>
        <sz val="11"/>
        <color rgb="FF000000"/>
        <rFont val="Cambria"/>
        <family val="1"/>
      </rPr>
      <t xml:space="preserve">                              </t>
    </r>
    <r>
      <rPr>
        <b/>
        <sz val="12"/>
        <color theme="1"/>
        <rFont val="Times New Roman"/>
        <family val="1"/>
      </rPr>
      <t xml:space="preserve">-     </t>
    </r>
  </si>
  <si>
    <r>
      <rPr>
        <b/>
        <sz val="11"/>
        <color rgb="FF000000"/>
        <rFont val="Cambria"/>
        <family val="1"/>
      </rPr>
      <t xml:space="preserve">                              </t>
    </r>
    <r>
      <rPr>
        <b/>
        <sz val="12"/>
        <color theme="1"/>
        <rFont val="Times New Roman"/>
        <family val="1"/>
      </rPr>
      <t xml:space="preserve">-     </t>
    </r>
  </si>
  <si>
    <t>TÌNH HÌNH CHUYỂN VỐN NHÀ NƯỚC TẠI DN VỀ ĐỊA PHƯƠNG QUẢN LÝ TỪ KHI THÀNH LẬP ĐẾN THÁNG 5/2016</t>
  </si>
  <si>
    <t>SL</t>
  </si>
  <si>
    <t>VNN</t>
  </si>
  <si>
    <t>Tên công ty</t>
  </si>
  <si>
    <t>ĐỊA PHƯƠNG</t>
  </si>
  <si>
    <t>Năm nhận</t>
  </si>
  <si>
    <t>Năm bàn giao
 lại Tỉnh</t>
  </si>
  <si>
    <t>Vốn Bàn giao</t>
  </si>
  <si>
    <t>Ghi chú</t>
  </si>
  <si>
    <t>MÃ</t>
  </si>
  <si>
    <t>VĐL Bàn Giao</t>
  </si>
  <si>
    <t>VNN Bàn giao</t>
  </si>
  <si>
    <t>Phú Yên</t>
  </si>
  <si>
    <t>Long An</t>
  </si>
  <si>
    <t>Khánh hòa</t>
  </si>
  <si>
    <t>TP Đà Nẵng</t>
  </si>
  <si>
    <t>Yên Bái</t>
  </si>
  <si>
    <t>CT TNHH MTV Đầu tư phát triển nhà và đô thị Lạng Sơn</t>
  </si>
  <si>
    <t>Lạng Sơn</t>
  </si>
  <si>
    <t>CTCP Sửa chữa đường bộ và XDTH Quảng Bình</t>
  </si>
  <si>
    <t>CTCP Sửa chữa đường bộ và XDTH II Quảng Bình</t>
  </si>
  <si>
    <t>CTCP In điện Biên</t>
  </si>
  <si>
    <t>CTCP XD và dịch vụ thủy lợi ĐB</t>
  </si>
  <si>
    <t>CTCP Vận tải biển và thương mại Nghệ an</t>
  </si>
  <si>
    <t>CTCP Quản lý và xây dựng giao thông thủy bộ</t>
  </si>
  <si>
    <t>CTCP Quản lý và XD cầu đường Nghệ An</t>
  </si>
  <si>
    <t>CTCP Jetstar Pacific Airline</t>
  </si>
  <si>
    <t>BTC</t>
  </si>
  <si>
    <t>CTCP Du lịch Tây Ninh</t>
  </si>
  <si>
    <t>Tây ninh</t>
  </si>
  <si>
    <t>Cty TNHH MTV Khoáng sản Bà Rịa - Vũng Tàu</t>
  </si>
  <si>
    <t>BXD</t>
  </si>
  <si>
    <t>Thực ra là CPH rồi bán luôn (coi như trả tỉnh)</t>
  </si>
  <si>
    <t>Không tính TN nên không tính Trả tỉnh???</t>
  </si>
  <si>
    <t>TỔNG HỢP DOANH NGHIỆP ĐÃ GiẢI THỂ/PHÁ SẢN TỪ KHI THÀNH LẬP- 2016</t>
  </si>
  <si>
    <t>Năm nhận/Thành lập</t>
  </si>
  <si>
    <t>Nămgiải thể/phá sản</t>
  </si>
  <si>
    <t xml:space="preserve">Vốn </t>
  </si>
  <si>
    <t xml:space="preserve">VĐL </t>
  </si>
  <si>
    <t xml:space="preserve">VNN </t>
  </si>
  <si>
    <t>LTS01</t>
  </si>
  <si>
    <t>CTCP Cảng hàng không QT Long Thành</t>
  </si>
  <si>
    <t>2009</t>
  </si>
  <si>
    <t>TỔNG HỢP DS DN SÁT NHẬP</t>
  </si>
  <si>
    <t>Nguyễn Phương Thảo</t>
  </si>
  <si>
    <t>4 DN SÁT NHẬP LẠI THÀNH DBI07, HiỆN GiỜ DN NÀY ĐÃ CPH</t>
  </si>
  <si>
    <t>III. Tiếp nhận từ Quỹ HTSXPTDN</t>
  </si>
  <si>
    <t>VCSH Khi tiếp nhận</t>
  </si>
  <si>
    <t>VCSH tại 31/12/13</t>
  </si>
  <si>
    <t>VCSH tại 31/12/13  
 (Triệu đồng)</t>
  </si>
  <si>
    <t>VCSH 31.12.13 FILE CUA CHI PHUONG</t>
  </si>
  <si>
    <t>VCSH 30/6/2014 
 (triệu đồng)</t>
  </si>
  <si>
    <t>LN 30.6.14</t>
  </si>
  <si>
    <t xml:space="preserve"> DM DEN 30/6/2014</t>
  </si>
  <si>
    <t xml:space="preserve">TCT Cổ phần Bảo hiểm Việt Nam </t>
  </si>
  <si>
    <t>PHÂN LOẠI DN MỚI THEO QĐ 46.2019</t>
  </si>
  <si>
    <t>TIÊU CHÍ PHÂN LOẠI MỚI</t>
  </si>
  <si>
    <t xml:space="preserve">ĐVQL </t>
  </si>
  <si>
    <t>Vốn ĐL hiện nay</t>
  </si>
  <si>
    <t xml:space="preserve">Phân loại mới </t>
  </si>
  <si>
    <t>Vốn NN (tỷ đồng)</t>
  </si>
  <si>
    <t>&gt;=50%</t>
  </si>
  <si>
    <t>&gt;=100 tỷ</t>
  </si>
  <si>
    <t>&lt;100 tỷ</t>
  </si>
  <si>
    <t>&lt;50%</t>
  </si>
  <si>
    <t>sic</t>
  </si>
  <si>
    <t>Công ty TNHH MTV In và phát hành biểu mẫu thống kê</t>
  </si>
  <si>
    <t>CTCP Môi trường và Công trình đô thị  Bỉm Sơn</t>
  </si>
  <si>
    <t>#REF!</t>
  </si>
  <si>
    <t>Mã cũ</t>
  </si>
  <si>
    <t xml:space="preserve"> </t>
  </si>
  <si>
    <t>Bộ NN và PTNT</t>
  </si>
  <si>
    <t>Đồng tháp</t>
  </si>
  <si>
    <t>Sóc Trăng</t>
  </si>
  <si>
    <t>Bạc liêu</t>
  </si>
  <si>
    <t>Cần thơ</t>
  </si>
  <si>
    <t>Tiền giang</t>
  </si>
  <si>
    <t>Cà Mau</t>
  </si>
  <si>
    <t>Đak nông</t>
  </si>
  <si>
    <t xml:space="preserve">Quảng Trị </t>
  </si>
  <si>
    <t xml:space="preserve">Bắc Kạn </t>
  </si>
  <si>
    <t xml:space="preserve">Thừa Thiên Huế </t>
  </si>
  <si>
    <t xml:space="preserve">Ninh Bình </t>
  </si>
  <si>
    <t>Hà Nam</t>
  </si>
  <si>
    <t>Nam Định</t>
  </si>
  <si>
    <t>Hà Tây</t>
  </si>
  <si>
    <t>Bộ Thương mại</t>
  </si>
  <si>
    <t>Bình Phước</t>
  </si>
  <si>
    <t>Lào Cai</t>
  </si>
  <si>
    <t>Sơn La</t>
  </si>
  <si>
    <t>Thái Bình</t>
  </si>
  <si>
    <t>Bình Định</t>
  </si>
  <si>
    <t>Hậu giang</t>
  </si>
  <si>
    <t>Bộ TC</t>
  </si>
  <si>
    <t>Bộ CN</t>
  </si>
  <si>
    <t>Bộ :NHNN</t>
  </si>
  <si>
    <t>Phú Thọ</t>
  </si>
  <si>
    <t xml:space="preserve">Đồng Nai </t>
  </si>
  <si>
    <t>Bộ TNMT</t>
  </si>
  <si>
    <t>TCDL</t>
  </si>
  <si>
    <t>Bà Rịa Vũng Tàu</t>
  </si>
  <si>
    <t>Bộ văn hóa &amp; DL</t>
  </si>
  <si>
    <t>Hưng Yên</t>
  </si>
  <si>
    <t xml:space="preserve">Đồng Tháp </t>
  </si>
  <si>
    <t>Chu Thị Phương Anh - Nguyễn Hạnh Bảo Phúc</t>
  </si>
  <si>
    <t>Nguyễn Thị Thanh Nga</t>
  </si>
  <si>
    <t>Ngô Minh Châu</t>
  </si>
  <si>
    <t>Mai Thị Thanh Thủy - Đoàn Đặng Quí An</t>
  </si>
  <si>
    <t>Lưu Hoài Nam - Nguyễn Hạnh Bảo Phúc</t>
  </si>
  <si>
    <t>Phan Thế Thành</t>
  </si>
  <si>
    <t>Nguyễn Tấn Tài</t>
  </si>
  <si>
    <t>Trần Thị Ngọc Lan</t>
  </si>
  <si>
    <t>Đỗ Phương Lan</t>
  </si>
  <si>
    <t>Nguyễn Đức Anh</t>
  </si>
  <si>
    <t>Nguyễn Tiến Long</t>
  </si>
  <si>
    <t>Nguyễn Việt Hà</t>
  </si>
  <si>
    <t>Trần Đức Hiệp</t>
  </si>
  <si>
    <t>Vũ Thị Thu Hằng</t>
  </si>
  <si>
    <t>Đặng Nguyệt Thảo</t>
  </si>
  <si>
    <t>Đào Quý Phúc - Nguyễn Hạnh Bảo Phúc</t>
  </si>
  <si>
    <t>Trần Hoàng Lâm</t>
  </si>
  <si>
    <t>Phạm Thanh Hoa</t>
  </si>
  <si>
    <t>Phạm Tô Giang</t>
  </si>
  <si>
    <t>Phạm Văn Chung</t>
  </si>
  <si>
    <t>Nguyễn Đình An</t>
  </si>
  <si>
    <t>Quốc Hồ Đình Tuấn</t>
  </si>
  <si>
    <t>Trần Thanh Thủy - Nguyễn Ngọc Vũ Chương</t>
  </si>
  <si>
    <t>Trần Thanh Thủy - Đặng Thị Mai Hương</t>
  </si>
  <si>
    <t>Trần Trung Kiên</t>
  </si>
  <si>
    <t>Nguyễn Ngọc Anh</t>
  </si>
  <si>
    <t>Nguyễn Hồng Minh</t>
  </si>
  <si>
    <t>Nguyễn Chí Thành DT2</t>
  </si>
  <si>
    <t>Thái Thùy Trang</t>
  </si>
  <si>
    <t>Lê Việt Hà</t>
  </si>
  <si>
    <t>Lê Cao Khánh</t>
  </si>
  <si>
    <t>Trần Xuân Dũng</t>
  </si>
  <si>
    <t>Kiều Bích Hoa</t>
  </si>
  <si>
    <t>Trần Thanh Thủy - Trần Thị Thu Trà</t>
  </si>
  <si>
    <t>Ngô Lê Quang Tín - Nguyễn Hạnh Bảo Phúc</t>
  </si>
  <si>
    <t>Trần Thị Hồng Lĩnh</t>
  </si>
  <si>
    <t>Đoàn Nhật Dũng</t>
  </si>
  <si>
    <t>Nguyễn Hoàng Tuấn</t>
  </si>
  <si>
    <t>Hoàng Anh Trung</t>
  </si>
  <si>
    <t>Nguyễn Hải Vinh</t>
  </si>
  <si>
    <t>Nguyễn Ngọc Diệp</t>
  </si>
  <si>
    <t>Đoàn Đặng Quí An - Nguyễn Hoàng Tuấn</t>
  </si>
  <si>
    <t>Nguyễn Ngọc Tú</t>
  </si>
  <si>
    <t>Đoàn Nhật Dũng - Phạm Văn Chung</t>
  </si>
  <si>
    <t>Nguyễn Huyền Châu</t>
  </si>
  <si>
    <t>CTCP dịch vụ thương mại công nghiệp Hà Nội HANITSCO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</si>
</sst>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_);_(* \(#,##0\);_(* &quot;-&quot;??_);_(@_)"/>
    <numFmt numFmtId="165" formatCode="_(* #,##0.0_);_(* \(#,##0.0\);_(* &quot;-&quot;??_);_(@_)"/>
    <numFmt numFmtId="166" formatCode="0.0"/>
    <numFmt numFmtId="167" formatCode="_-* #,##0\ _₫_-;\-* #,##0\ _₫_-;_-* &quot;-&quot;??\ _₫_-;_-@"/>
    <numFmt numFmtId="168" formatCode="d/m/yyyy"/>
    <numFmt numFmtId="169" formatCode="dd\.mm\.yyyy"/>
    <numFmt numFmtId="170" formatCode="0.0%"/>
    <numFmt numFmtId="171" formatCode="#,###,###,###,###,###,###,###,###,##0.00##########;[Red]\-#,###,###,###,###,###,###,###,###,##0.00##########"/>
    <numFmt numFmtId="172" formatCode="[$-1010000]d/m/yyyy"/>
    <numFmt numFmtId="173" formatCode="_-* #,##0_-;\-* #,##0_-;_-* &quot;-&quot;??_-;_-@"/>
  </numFmts>
  <fonts count="49" x14ac:knownFonts="1">
    <font>
      <sz val="11"/>
      <color theme="1"/>
      <name val="Arial"/>
    </font>
    <font>
      <b/>
      <sz val="18"/>
      <color theme="1"/>
      <name val="Calibri"/>
      <family val="2"/>
    </font>
    <font>
      <sz val="11"/>
      <name val="Arial"/>
      <family val="2"/>
    </font>
    <font>
      <sz val="11"/>
      <color theme="1"/>
      <name val="Calibri"/>
      <family val="2"/>
    </font>
    <font>
      <b/>
      <sz val="11"/>
      <color theme="1"/>
      <name val="Times New Roman"/>
      <family val="1"/>
    </font>
    <font>
      <b/>
      <sz val="11"/>
      <color theme="1"/>
      <name val="Calibri"/>
      <family val="2"/>
    </font>
    <font>
      <sz val="11"/>
      <color theme="1"/>
      <name val="Times New Roman"/>
      <family val="1"/>
    </font>
    <font>
      <u/>
      <sz val="11"/>
      <color theme="10"/>
      <name val="Calibri"/>
      <family val="2"/>
    </font>
    <font>
      <sz val="11"/>
      <name val="Arial"/>
      <family val="2"/>
    </font>
    <font>
      <sz val="10"/>
      <color theme="1"/>
      <name val="Times New Roman"/>
      <family val="1"/>
    </font>
    <font>
      <b/>
      <sz val="10"/>
      <color theme="1"/>
      <name val="Times New Roman"/>
      <family val="1"/>
    </font>
    <font>
      <b/>
      <sz val="10"/>
      <name val="Times New Roman"/>
      <family val="1"/>
    </font>
    <font>
      <sz val="12"/>
      <color theme="1"/>
      <name val="Times New Roman"/>
      <family val="1"/>
    </font>
    <font>
      <sz val="10"/>
      <name val="Times New Roman"/>
      <family val="1"/>
    </font>
    <font>
      <sz val="11"/>
      <color theme="1"/>
      <name val="Arial"/>
      <family val="2"/>
    </font>
    <font>
      <sz val="10"/>
      <color theme="1"/>
      <name val=".vnarial"/>
    </font>
    <font>
      <sz val="10"/>
      <color theme="1"/>
      <name val="Arial"/>
      <family val="2"/>
    </font>
    <font>
      <b/>
      <sz val="16"/>
      <color theme="1"/>
      <name val="Cambria"/>
      <family val="1"/>
    </font>
    <font>
      <b/>
      <sz val="12"/>
      <color theme="1"/>
      <name val="Cambria"/>
      <family val="1"/>
    </font>
    <font>
      <sz val="12"/>
      <color theme="1"/>
      <name val="Calibri"/>
      <family val="2"/>
    </font>
    <font>
      <b/>
      <sz val="12"/>
      <color theme="1"/>
      <name val="Times New Roman"/>
      <family val="1"/>
    </font>
    <font>
      <sz val="11"/>
      <color rgb="FF000000"/>
      <name val="Times New Roman"/>
      <family val="1"/>
    </font>
    <font>
      <sz val="10"/>
      <color rgb="FF000000"/>
      <name val="Times New Roman"/>
      <family val="1"/>
    </font>
    <font>
      <sz val="13"/>
      <color theme="1"/>
      <name val="Times New Roman"/>
      <family val="1"/>
    </font>
    <font>
      <b/>
      <sz val="14"/>
      <color theme="1"/>
      <name val="Times New Roman"/>
      <family val="1"/>
    </font>
    <font>
      <b/>
      <sz val="10"/>
      <color rgb="FFFF0000"/>
      <name val="Times New Roman"/>
      <family val="1"/>
    </font>
    <font>
      <sz val="11"/>
      <color theme="1"/>
      <name val="Cambria"/>
      <family val="1"/>
    </font>
    <font>
      <sz val="10"/>
      <color rgb="FFFF0000"/>
      <name val="Times New Roman"/>
      <family val="1"/>
    </font>
    <font>
      <sz val="14"/>
      <color theme="1"/>
      <name val="Times New Roman"/>
      <family val="1"/>
    </font>
    <font>
      <sz val="10"/>
      <color rgb="FFC00000"/>
      <name val="Times New Roman"/>
      <family val="1"/>
    </font>
    <font>
      <sz val="12"/>
      <color rgb="FF000000"/>
      <name val="Calibri"/>
      <family val="2"/>
    </font>
    <font>
      <sz val="10"/>
      <color theme="1"/>
      <name val="Calibri"/>
      <family val="2"/>
    </font>
    <font>
      <sz val="13"/>
      <color rgb="FF000000"/>
      <name val="Times New Roman"/>
      <family val="1"/>
    </font>
    <font>
      <sz val="12"/>
      <color rgb="FFC00000"/>
      <name val="Times New Roman"/>
      <family val="1"/>
    </font>
    <font>
      <sz val="11"/>
      <color rgb="FFFF0000"/>
      <name val="Times New Roman"/>
      <family val="1"/>
    </font>
    <font>
      <b/>
      <sz val="11"/>
      <color rgb="FFFF0000"/>
      <name val="Times New Roman"/>
      <family val="1"/>
    </font>
    <font>
      <sz val="11"/>
      <color theme="1"/>
      <name val="Calibri"/>
      <family val="2"/>
    </font>
    <font>
      <b/>
      <sz val="11"/>
      <color rgb="FF000000"/>
      <name val="Cambria"/>
      <family val="1"/>
    </font>
    <font>
      <sz val="11"/>
      <color rgb="FF000000"/>
      <name val="Cambria"/>
      <family val="1"/>
    </font>
    <font>
      <b/>
      <sz val="14"/>
      <color rgb="FF000000"/>
      <name val="Calibri"/>
      <family val="2"/>
    </font>
    <font>
      <b/>
      <sz val="11"/>
      <color rgb="FF000000"/>
      <name val="Calibri"/>
      <family val="2"/>
    </font>
    <font>
      <sz val="11"/>
      <color rgb="FF000000"/>
      <name val="Calibri"/>
      <family val="2"/>
    </font>
    <font>
      <sz val="12"/>
      <color rgb="FF0000FF"/>
      <name val="Times New Roman"/>
      <family val="1"/>
    </font>
    <font>
      <sz val="9"/>
      <color theme="1"/>
      <name val="Arial"/>
      <family val="2"/>
    </font>
    <font>
      <sz val="9"/>
      <color rgb="FF008000"/>
      <name val="Arial"/>
      <family val="2"/>
    </font>
    <font>
      <sz val="12"/>
      <color rgb="FF000000"/>
      <name val="Times New Roman"/>
      <family val="1"/>
    </font>
    <font>
      <b/>
      <sz val="14"/>
      <color theme="1"/>
      <name val="Cambria"/>
      <family val="1"/>
    </font>
    <font>
      <sz val="10"/>
      <color theme="1"/>
      <name val="Times New Roman"/>
      <family val="1"/>
    </font>
    <font>
      <sz val="10"/>
      <name val="Arial"/>
      <family val="2"/>
    </font>
  </fonts>
  <fills count="19">
    <fill>
      <patternFill patternType="none"/>
    </fill>
    <fill>
      <patternFill patternType="gray125"/>
    </fill>
    <fill>
      <patternFill patternType="solid">
        <fgColor rgb="FFA5A5A5"/>
        <bgColor rgb="FFA5A5A5"/>
      </patternFill>
    </fill>
    <fill>
      <patternFill patternType="solid">
        <fgColor rgb="FFFFFF00"/>
        <bgColor rgb="FFFFFF00"/>
      </patternFill>
    </fill>
    <fill>
      <patternFill patternType="solid">
        <fgColor theme="0"/>
        <bgColor theme="0"/>
      </patternFill>
    </fill>
    <fill>
      <patternFill patternType="solid">
        <fgColor rgb="FF7030A0"/>
        <bgColor rgb="FF7030A0"/>
      </patternFill>
    </fill>
    <fill>
      <patternFill patternType="solid">
        <fgColor rgb="FF7F7F7F"/>
        <bgColor rgb="FF7F7F7F"/>
      </patternFill>
    </fill>
    <fill>
      <patternFill patternType="solid">
        <fgColor rgb="FFFF0000"/>
        <bgColor rgb="FFFF0000"/>
      </patternFill>
    </fill>
    <fill>
      <patternFill patternType="solid">
        <fgColor rgb="FFFDE9D9"/>
        <bgColor rgb="FFFDE9D9"/>
      </patternFill>
    </fill>
    <fill>
      <patternFill patternType="solid">
        <fgColor rgb="FF00B050"/>
        <bgColor rgb="FF00B050"/>
      </patternFill>
    </fill>
    <fill>
      <patternFill patternType="solid">
        <fgColor rgb="FFDBE5F1"/>
        <bgColor rgb="FFDBE5F1"/>
      </patternFill>
    </fill>
    <fill>
      <patternFill patternType="solid">
        <fgColor rgb="FFDDD9C3"/>
        <bgColor rgb="FFDDD9C3"/>
      </patternFill>
    </fill>
    <fill>
      <patternFill patternType="solid">
        <fgColor rgb="FFF2DBDB"/>
        <bgColor rgb="FFF2DBDB"/>
      </patternFill>
    </fill>
    <fill>
      <patternFill patternType="solid">
        <fgColor rgb="FFD6E3BC"/>
        <bgColor rgb="FFD6E3BC"/>
      </patternFill>
    </fill>
    <fill>
      <patternFill patternType="solid">
        <fgColor rgb="FFFFFFFF"/>
        <bgColor rgb="FFFFFFFF"/>
      </patternFill>
    </fill>
    <fill>
      <patternFill patternType="solid">
        <fgColor rgb="FFE36C09"/>
        <bgColor rgb="FFE36C09"/>
      </patternFill>
    </fill>
    <fill>
      <patternFill patternType="solid">
        <fgColor rgb="FFFBD4B4"/>
        <bgColor rgb="FFFBD4B4"/>
      </patternFill>
    </fill>
    <fill>
      <patternFill patternType="solid">
        <fgColor rgb="FFFF0000"/>
        <bgColor indexed="64"/>
      </patternFill>
    </fill>
    <fill>
      <patternFill patternType="solid">
        <fgColor rgb="FF00B050"/>
        <bgColor indexed="64"/>
      </patternFill>
    </fill>
  </fills>
  <borders count="39">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s>
  <cellStyleXfs count="2">
    <xf numFmtId="0" fontId="0" fillId="0" borderId="0"/>
    <xf numFmtId="0" fontId="48" fillId="0" borderId="4"/>
  </cellStyleXfs>
  <cellXfs count="474">
    <xf numFmtId="0" fontId="0" fillId="0" borderId="0" xfId="0" applyFont="1" applyAlignment="1"/>
    <xf numFmtId="0" fontId="3" fillId="0" borderId="0" xfId="0" applyFont="1"/>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2" xfId="0" applyFont="1" applyBorder="1" applyAlignment="1">
      <alignment horizontal="center" vertical="center" wrapText="1"/>
    </xf>
    <xf numFmtId="0" fontId="5" fillId="0" borderId="2" xfId="0" applyFont="1" applyBorder="1" applyAlignment="1">
      <alignment horizontal="center" vertical="center"/>
    </xf>
    <xf numFmtId="0" fontId="6" fillId="0" borderId="2" xfId="0" applyFont="1" applyBorder="1"/>
    <xf numFmtId="0" fontId="6" fillId="0" borderId="2" xfId="0" applyFont="1" applyBorder="1" applyAlignment="1">
      <alignment horizontal="left"/>
    </xf>
    <xf numFmtId="164" fontId="6" fillId="0" borderId="2" xfId="0" applyNumberFormat="1" applyFont="1" applyBorder="1" applyAlignment="1">
      <alignment horizontal="left" wrapText="1"/>
    </xf>
    <xf numFmtId="164" fontId="6" fillId="0" borderId="2" xfId="0" applyNumberFormat="1" applyFont="1" applyBorder="1"/>
    <xf numFmtId="164" fontId="3" fillId="0" borderId="2" xfId="0" applyNumberFormat="1" applyFont="1" applyBorder="1"/>
    <xf numFmtId="164" fontId="3" fillId="0" borderId="0" xfId="0" applyNumberFormat="1" applyFont="1"/>
    <xf numFmtId="0" fontId="4" fillId="0" borderId="2" xfId="0" applyFont="1" applyBorder="1" applyAlignment="1">
      <alignment horizontal="left"/>
    </xf>
    <xf numFmtId="164" fontId="5" fillId="0" borderId="2" xfId="0" applyNumberFormat="1" applyFont="1" applyBorder="1"/>
    <xf numFmtId="0" fontId="5" fillId="0" borderId="2" xfId="0" applyFont="1" applyBorder="1"/>
    <xf numFmtId="0" fontId="3" fillId="0" borderId="2" xfId="0" applyFont="1" applyBorder="1"/>
    <xf numFmtId="0" fontId="5" fillId="0" borderId="0" xfId="0" applyFont="1"/>
    <xf numFmtId="165" fontId="3" fillId="0" borderId="2" xfId="0" applyNumberFormat="1" applyFont="1" applyBorder="1"/>
    <xf numFmtId="1" fontId="3" fillId="0" borderId="2" xfId="0" applyNumberFormat="1" applyFont="1" applyBorder="1"/>
    <xf numFmtId="0" fontId="5" fillId="0" borderId="2" xfId="0" applyFont="1" applyBorder="1" applyAlignment="1">
      <alignment horizontal="center" vertical="center" wrapText="1"/>
    </xf>
    <xf numFmtId="1" fontId="5" fillId="0" borderId="2" xfId="0" applyNumberFormat="1" applyFont="1" applyBorder="1" applyAlignment="1">
      <alignment horizontal="center" vertical="center" wrapText="1"/>
    </xf>
    <xf numFmtId="0" fontId="3" fillId="0" borderId="2" xfId="0" applyFont="1" applyBorder="1" applyAlignment="1">
      <alignment horizontal="center" vertical="center"/>
    </xf>
    <xf numFmtId="0" fontId="5" fillId="0" borderId="2" xfId="0" applyFont="1" applyBorder="1" applyAlignment="1">
      <alignment wrapText="1"/>
    </xf>
    <xf numFmtId="0" fontId="7" fillId="0" borderId="0" xfId="0" applyFont="1"/>
    <xf numFmtId="166" fontId="5" fillId="0" borderId="2" xfId="0" applyNumberFormat="1" applyFont="1" applyBorder="1"/>
    <xf numFmtId="166" fontId="3" fillId="0" borderId="2" xfId="0" applyNumberFormat="1" applyFont="1" applyBorder="1"/>
    <xf numFmtId="49" fontId="5" fillId="0" borderId="2" xfId="0" applyNumberFormat="1" applyFont="1" applyBorder="1"/>
    <xf numFmtId="0" fontId="3" fillId="0" borderId="2" xfId="0" applyFont="1" applyBorder="1" applyAlignment="1">
      <alignment wrapText="1"/>
    </xf>
    <xf numFmtId="0" fontId="5" fillId="0" borderId="3" xfId="0" applyFont="1" applyBorder="1"/>
    <xf numFmtId="166" fontId="3" fillId="0" borderId="3" xfId="0" applyNumberFormat="1" applyFont="1" applyBorder="1"/>
    <xf numFmtId="0" fontId="3" fillId="0" borderId="3" xfId="0" applyFont="1" applyBorder="1"/>
    <xf numFmtId="1" fontId="3" fillId="0" borderId="2" xfId="0" applyNumberFormat="1" applyFont="1" applyBorder="1" applyAlignment="1">
      <alignment horizontal="right"/>
    </xf>
    <xf numFmtId="0" fontId="5" fillId="0" borderId="1" xfId="0" applyFont="1" applyBorder="1"/>
    <xf numFmtId="0" fontId="3" fillId="0" borderId="1" xfId="0" applyFont="1" applyBorder="1"/>
    <xf numFmtId="164" fontId="3" fillId="0" borderId="1" xfId="0" applyNumberFormat="1" applyFont="1" applyBorder="1"/>
    <xf numFmtId="1" fontId="3" fillId="0" borderId="1" xfId="0" applyNumberFormat="1" applyFont="1" applyBorder="1" applyAlignment="1">
      <alignment horizontal="right"/>
    </xf>
    <xf numFmtId="0" fontId="3" fillId="0" borderId="0" xfId="0" applyFont="1" applyAlignment="1">
      <alignment horizontal="left"/>
    </xf>
    <xf numFmtId="0" fontId="3" fillId="0" borderId="0" xfId="0" applyFont="1" applyAlignment="1">
      <alignment horizontal="right"/>
    </xf>
    <xf numFmtId="9" fontId="3" fillId="0" borderId="0" xfId="0" applyNumberFormat="1" applyFont="1" applyAlignment="1">
      <alignment horizontal="left"/>
    </xf>
    <xf numFmtId="164" fontId="3" fillId="0" borderId="0" xfId="0" applyNumberFormat="1" applyFont="1" applyAlignment="1">
      <alignment horizontal="left"/>
    </xf>
    <xf numFmtId="0" fontId="8" fillId="0" borderId="0" xfId="0" applyFont="1" applyAlignment="1">
      <alignment horizontal="right"/>
    </xf>
    <xf numFmtId="0" fontId="5" fillId="0" borderId="0" xfId="0" applyFont="1" applyAlignment="1">
      <alignment horizontal="left"/>
    </xf>
    <xf numFmtId="164" fontId="5" fillId="0" borderId="0" xfId="0" applyNumberFormat="1" applyFont="1" applyAlignment="1">
      <alignment horizontal="left"/>
    </xf>
    <xf numFmtId="0" fontId="8" fillId="0" borderId="0" xfId="0" applyFont="1" applyAlignment="1">
      <alignment horizontal="right"/>
    </xf>
    <xf numFmtId="167" fontId="5" fillId="0" borderId="0" xfId="0" applyNumberFormat="1" applyFont="1" applyAlignment="1">
      <alignment horizontal="left"/>
    </xf>
    <xf numFmtId="49" fontId="9" fillId="0" borderId="2" xfId="0" applyNumberFormat="1" applyFont="1" applyBorder="1" applyAlignment="1">
      <alignment horizontal="left" vertical="center"/>
    </xf>
    <xf numFmtId="49" fontId="10" fillId="0" borderId="2" xfId="0" applyNumberFormat="1" applyFont="1" applyBorder="1" applyAlignment="1">
      <alignment horizontal="left" vertical="center"/>
    </xf>
    <xf numFmtId="49" fontId="10" fillId="2" borderId="2" xfId="0" applyNumberFormat="1" applyFont="1" applyFill="1" applyBorder="1" applyAlignment="1">
      <alignment horizontal="left" vertical="center"/>
    </xf>
    <xf numFmtId="49" fontId="11" fillId="0" borderId="2" xfId="0" applyNumberFormat="1" applyFont="1" applyBorder="1" applyAlignment="1">
      <alignment horizontal="right"/>
    </xf>
    <xf numFmtId="167" fontId="10" fillId="0" borderId="2" xfId="0" applyNumberFormat="1" applyFont="1" applyBorder="1" applyAlignment="1">
      <alignment horizontal="left" vertical="center"/>
    </xf>
    <xf numFmtId="49" fontId="11" fillId="0" borderId="2" xfId="0" applyNumberFormat="1" applyFont="1" applyBorder="1" applyAlignment="1">
      <alignment horizontal="right" vertical="center"/>
    </xf>
    <xf numFmtId="9" fontId="10" fillId="0" borderId="2" xfId="0" applyNumberFormat="1" applyFont="1" applyBorder="1" applyAlignment="1">
      <alignment horizontal="left" vertical="center"/>
    </xf>
    <xf numFmtId="164" fontId="10" fillId="0" borderId="2" xfId="0" applyNumberFormat="1" applyFont="1" applyBorder="1" applyAlignment="1">
      <alignment horizontal="left" vertical="center"/>
    </xf>
    <xf numFmtId="0" fontId="9" fillId="0" borderId="2" xfId="0" applyFont="1" applyBorder="1" applyAlignment="1">
      <alignment horizontal="left" vertical="center"/>
    </xf>
    <xf numFmtId="0" fontId="9" fillId="2" borderId="2" xfId="0" applyFont="1" applyFill="1" applyBorder="1" applyAlignment="1">
      <alignment horizontal="left" vertical="center"/>
    </xf>
    <xf numFmtId="2" fontId="9" fillId="0" borderId="2" xfId="0" applyNumberFormat="1" applyFont="1" applyBorder="1" applyAlignment="1">
      <alignment horizontal="left" vertical="center"/>
    </xf>
    <xf numFmtId="168" fontId="9" fillId="0" borderId="2" xfId="0" applyNumberFormat="1" applyFont="1" applyBorder="1" applyAlignment="1">
      <alignment horizontal="left" vertical="center"/>
    </xf>
    <xf numFmtId="167" fontId="9" fillId="0" borderId="2" xfId="0" applyNumberFormat="1" applyFont="1" applyBorder="1" applyAlignment="1">
      <alignment horizontal="left" vertical="center"/>
    </xf>
    <xf numFmtId="9" fontId="9" fillId="0" borderId="2" xfId="0" applyNumberFormat="1" applyFont="1" applyBorder="1" applyAlignment="1">
      <alignment horizontal="left" vertical="center"/>
    </xf>
    <xf numFmtId="169" fontId="9" fillId="0" borderId="2" xfId="0" applyNumberFormat="1" applyFont="1" applyBorder="1" applyAlignment="1">
      <alignment horizontal="left" vertical="center"/>
    </xf>
    <xf numFmtId="170" fontId="9" fillId="0" borderId="2" xfId="0" applyNumberFormat="1" applyFont="1" applyBorder="1" applyAlignment="1">
      <alignment horizontal="left" vertical="center"/>
    </xf>
    <xf numFmtId="0" fontId="12" fillId="0" borderId="0" xfId="0" applyFont="1" applyAlignment="1">
      <alignment horizontal="left" vertical="center"/>
    </xf>
    <xf numFmtId="0" fontId="13" fillId="0" borderId="2" xfId="0" applyFont="1" applyBorder="1" applyAlignment="1">
      <alignment horizontal="right"/>
    </xf>
    <xf numFmtId="0" fontId="9" fillId="0" borderId="2" xfId="0" applyFont="1" applyBorder="1" applyAlignment="1">
      <alignment horizontal="left" vertical="top"/>
    </xf>
    <xf numFmtId="0" fontId="13" fillId="0" borderId="2" xfId="0" applyFont="1" applyBorder="1" applyAlignment="1">
      <alignment horizontal="right" vertical="center"/>
    </xf>
    <xf numFmtId="49" fontId="3" fillId="0" borderId="2" xfId="0" applyNumberFormat="1" applyFont="1" applyBorder="1" applyAlignment="1">
      <alignment horizontal="left" vertical="top" wrapText="1"/>
    </xf>
    <xf numFmtId="0" fontId="3" fillId="0" borderId="2" xfId="0" applyFont="1" applyBorder="1" applyAlignment="1">
      <alignment horizontal="left"/>
    </xf>
    <xf numFmtId="0" fontId="12" fillId="0" borderId="2" xfId="0" applyFont="1" applyBorder="1" applyAlignment="1">
      <alignment horizontal="left" vertical="center"/>
    </xf>
    <xf numFmtId="167" fontId="9" fillId="3" borderId="2" xfId="0" applyNumberFormat="1" applyFont="1" applyFill="1" applyBorder="1" applyAlignment="1">
      <alignment horizontal="left" vertical="center"/>
    </xf>
    <xf numFmtId="2" fontId="12" fillId="0" borderId="0" xfId="0" applyNumberFormat="1" applyFont="1" applyAlignment="1">
      <alignment horizontal="left" vertical="center"/>
    </xf>
    <xf numFmtId="0" fontId="12" fillId="0" borderId="2" xfId="0" applyFont="1" applyBorder="1" applyAlignment="1">
      <alignment horizontal="left"/>
    </xf>
    <xf numFmtId="2" fontId="12" fillId="0" borderId="2" xfId="0" applyNumberFormat="1" applyFont="1" applyBorder="1" applyAlignment="1">
      <alignment horizontal="left"/>
    </xf>
    <xf numFmtId="3" fontId="3" fillId="0" borderId="2" xfId="0" applyNumberFormat="1" applyFont="1" applyBorder="1"/>
    <xf numFmtId="0" fontId="14" fillId="0" borderId="0" xfId="0" applyFont="1" applyAlignment="1">
      <alignment horizontal="right"/>
    </xf>
    <xf numFmtId="0" fontId="14" fillId="0" borderId="0" xfId="0" applyFont="1" applyAlignment="1">
      <alignment horizontal="right"/>
    </xf>
    <xf numFmtId="43" fontId="3" fillId="0" borderId="0" xfId="0" applyNumberFormat="1" applyFont="1" applyAlignment="1">
      <alignment horizontal="left"/>
    </xf>
    <xf numFmtId="3" fontId="3" fillId="0" borderId="0" xfId="0" applyNumberFormat="1" applyFont="1"/>
    <xf numFmtId="0" fontId="15" fillId="0" borderId="2" xfId="0" applyFont="1" applyBorder="1"/>
    <xf numFmtId="10" fontId="15" fillId="0" borderId="2" xfId="0" applyNumberFormat="1" applyFont="1" applyBorder="1"/>
    <xf numFmtId="3" fontId="15" fillId="0" borderId="2" xfId="0" applyNumberFormat="1" applyFont="1" applyBorder="1"/>
    <xf numFmtId="0" fontId="9" fillId="0" borderId="2" xfId="0" applyFont="1" applyBorder="1"/>
    <xf numFmtId="0" fontId="16" fillId="4" borderId="4" xfId="0" applyFont="1" applyFill="1" applyBorder="1"/>
    <xf numFmtId="3" fontId="3" fillId="0" borderId="2" xfId="0" applyNumberFormat="1" applyFont="1" applyBorder="1" applyAlignment="1">
      <alignment vertical="top"/>
    </xf>
    <xf numFmtId="0" fontId="16" fillId="5" borderId="4" xfId="0" applyFont="1" applyFill="1" applyBorder="1"/>
    <xf numFmtId="49" fontId="3" fillId="3" borderId="2" xfId="0" applyNumberFormat="1" applyFont="1" applyFill="1" applyBorder="1" applyAlignment="1">
      <alignment horizontal="left" vertical="top" wrapText="1"/>
    </xf>
    <xf numFmtId="0" fontId="17" fillId="0" borderId="0" xfId="0" applyFont="1" applyAlignment="1">
      <alignment horizontal="center" vertical="center"/>
    </xf>
    <xf numFmtId="164" fontId="18" fillId="0" borderId="0" xfId="0" applyNumberFormat="1" applyFont="1" applyAlignment="1">
      <alignment horizontal="center" vertical="center"/>
    </xf>
    <xf numFmtId="0" fontId="18" fillId="0" borderId="0" xfId="0" applyFont="1" applyAlignment="1">
      <alignment horizontal="center" vertical="center"/>
    </xf>
    <xf numFmtId="0" fontId="18" fillId="0" borderId="0" xfId="0" applyFont="1" applyAlignment="1">
      <alignment horizontal="left" vertical="top"/>
    </xf>
    <xf numFmtId="0" fontId="19" fillId="0" borderId="0" xfId="0" applyFont="1"/>
    <xf numFmtId="0" fontId="20" fillId="3" borderId="6" xfId="0" applyFont="1" applyFill="1" applyBorder="1" applyAlignment="1">
      <alignment horizontal="center" vertical="center"/>
    </xf>
    <xf numFmtId="164" fontId="20" fillId="3" borderId="7" xfId="0" applyNumberFormat="1" applyFont="1" applyFill="1" applyBorder="1" applyAlignment="1">
      <alignment horizontal="left" vertical="center"/>
    </xf>
    <xf numFmtId="164" fontId="20" fillId="3" borderId="8" xfId="0" applyNumberFormat="1" applyFont="1" applyFill="1" applyBorder="1" applyAlignment="1">
      <alignment horizontal="left" vertical="center"/>
    </xf>
    <xf numFmtId="0" fontId="5" fillId="0" borderId="9" xfId="0" applyFont="1" applyBorder="1"/>
    <xf numFmtId="0" fontId="5" fillId="0" borderId="2" xfId="0" applyFont="1" applyBorder="1" applyAlignment="1">
      <alignment horizontal="left" vertical="top"/>
    </xf>
    <xf numFmtId="0" fontId="10" fillId="3" borderId="10" xfId="0" applyFont="1" applyFill="1" applyBorder="1"/>
    <xf numFmtId="0" fontId="10" fillId="3" borderId="11" xfId="0" applyFont="1" applyFill="1" applyBorder="1"/>
    <xf numFmtId="0" fontId="10" fillId="3" borderId="12" xfId="0" applyFont="1" applyFill="1" applyBorder="1"/>
    <xf numFmtId="0" fontId="3" fillId="0" borderId="2" xfId="0" applyFont="1" applyBorder="1" applyAlignment="1">
      <alignment horizontal="center" vertical="center" wrapText="1"/>
    </xf>
    <xf numFmtId="0" fontId="3" fillId="0" borderId="9" xfId="0" applyFont="1" applyBorder="1" applyAlignment="1">
      <alignment horizontal="center"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top" wrapText="1"/>
    </xf>
    <xf numFmtId="164" fontId="3" fillId="0" borderId="2" xfId="0" applyNumberFormat="1" applyFont="1" applyBorder="1" applyAlignment="1">
      <alignment horizontal="center" vertical="center" wrapText="1"/>
    </xf>
    <xf numFmtId="0" fontId="3" fillId="0" borderId="0" xfId="0" applyFont="1" applyAlignment="1">
      <alignment horizontal="center" vertical="center" wrapText="1"/>
    </xf>
    <xf numFmtId="0" fontId="9" fillId="3" borderId="13" xfId="0" applyFont="1" applyFill="1" applyBorder="1"/>
    <xf numFmtId="1" fontId="9" fillId="3" borderId="4" xfId="0" applyNumberFormat="1" applyFont="1" applyFill="1" applyBorder="1"/>
    <xf numFmtId="164" fontId="9" fillId="3" borderId="14" xfId="0" applyNumberFormat="1" applyFont="1" applyFill="1" applyBorder="1"/>
    <xf numFmtId="0" fontId="3" fillId="0" borderId="9" xfId="0" applyFont="1" applyBorder="1"/>
    <xf numFmtId="0" fontId="3" fillId="0" borderId="2" xfId="0" applyFont="1" applyBorder="1" applyAlignment="1">
      <alignment horizontal="left" vertical="top"/>
    </xf>
    <xf numFmtId="0" fontId="9" fillId="3" borderId="15" xfId="0" applyFont="1" applyFill="1" applyBorder="1"/>
    <xf numFmtId="1" fontId="9" fillId="3" borderId="16" xfId="0" applyNumberFormat="1" applyFont="1" applyFill="1" applyBorder="1"/>
    <xf numFmtId="164" fontId="9" fillId="3" borderId="17" xfId="0" applyNumberFormat="1" applyFont="1" applyFill="1" applyBorder="1"/>
    <xf numFmtId="2" fontId="9" fillId="0" borderId="2" xfId="0" applyNumberFormat="1" applyFont="1" applyBorder="1" applyAlignment="1">
      <alignment wrapText="1"/>
    </xf>
    <xf numFmtId="0" fontId="6" fillId="0" borderId="2" xfId="0" applyFont="1" applyBorder="1" applyAlignment="1">
      <alignment horizontal="left" vertical="top"/>
    </xf>
    <xf numFmtId="0" fontId="6" fillId="0" borderId="9" xfId="0" applyFont="1" applyBorder="1"/>
    <xf numFmtId="0" fontId="12" fillId="0" borderId="2" xfId="0" applyFont="1" applyBorder="1" applyAlignment="1">
      <alignment horizontal="left" vertical="top"/>
    </xf>
    <xf numFmtId="0" fontId="6" fillId="0" borderId="2" xfId="0" quotePrefix="1" applyFont="1" applyBorder="1" applyAlignment="1">
      <alignment horizontal="left" vertical="top"/>
    </xf>
    <xf numFmtId="0" fontId="21" fillId="0" borderId="9" xfId="0" applyFont="1" applyBorder="1" applyAlignment="1">
      <alignment horizontal="left"/>
    </xf>
    <xf numFmtId="0" fontId="21" fillId="0" borderId="2" xfId="0" applyFont="1" applyBorder="1" applyAlignment="1">
      <alignment horizontal="left" vertical="top"/>
    </xf>
    <xf numFmtId="0" fontId="21" fillId="0" borderId="2" xfId="0" applyFont="1" applyBorder="1" applyAlignment="1">
      <alignment horizontal="left"/>
    </xf>
    <xf numFmtId="0" fontId="22" fillId="0" borderId="2" xfId="0" applyFont="1" applyBorder="1" applyAlignment="1">
      <alignment horizontal="left"/>
    </xf>
    <xf numFmtId="0" fontId="22" fillId="0" borderId="2" xfId="0" applyFont="1" applyBorder="1" applyAlignment="1">
      <alignment horizontal="left" vertical="top"/>
    </xf>
    <xf numFmtId="0" fontId="15" fillId="0" borderId="2" xfId="0" applyFont="1" applyBorder="1" applyAlignment="1">
      <alignment horizontal="left" vertical="top"/>
    </xf>
    <xf numFmtId="0" fontId="6" fillId="0" borderId="18" xfId="0" applyFont="1" applyBorder="1"/>
    <xf numFmtId="0" fontId="12" fillId="0" borderId="18" xfId="0" applyFont="1" applyBorder="1" applyAlignment="1">
      <alignment horizontal="left" vertical="top"/>
    </xf>
    <xf numFmtId="4" fontId="15" fillId="0" borderId="2" xfId="0" applyNumberFormat="1" applyFont="1" applyBorder="1"/>
    <xf numFmtId="167" fontId="6" fillId="0" borderId="2" xfId="0" applyNumberFormat="1" applyFont="1" applyBorder="1"/>
    <xf numFmtId="3" fontId="6" fillId="0" borderId="2" xfId="0" applyNumberFormat="1" applyFont="1" applyBorder="1" applyAlignment="1">
      <alignment horizontal="left" vertical="top"/>
    </xf>
    <xf numFmtId="0" fontId="21" fillId="0" borderId="2" xfId="0" applyFont="1" applyBorder="1"/>
    <xf numFmtId="3" fontId="6" fillId="0" borderId="2" xfId="0" applyNumberFormat="1" applyFont="1" applyBorder="1"/>
    <xf numFmtId="0" fontId="23" fillId="0" borderId="9" xfId="0" applyFont="1" applyBorder="1" applyAlignment="1">
      <alignment horizontal="center" vertical="center"/>
    </xf>
    <xf numFmtId="0" fontId="12" fillId="0" borderId="9" xfId="0" applyFont="1" applyBorder="1"/>
    <xf numFmtId="0" fontId="9" fillId="0" borderId="0" xfId="0" applyFont="1"/>
    <xf numFmtId="0" fontId="9" fillId="0" borderId="0" xfId="0" applyFont="1" applyAlignment="1">
      <alignment horizontal="right"/>
    </xf>
    <xf numFmtId="0" fontId="25" fillId="3" borderId="4" xfId="0" applyFont="1" applyFill="1" applyBorder="1"/>
    <xf numFmtId="0" fontId="9" fillId="0" borderId="0" xfId="0" applyFont="1" applyAlignment="1">
      <alignment wrapText="1"/>
    </xf>
    <xf numFmtId="10" fontId="9" fillId="0" borderId="0" xfId="0" applyNumberFormat="1" applyFont="1"/>
    <xf numFmtId="0" fontId="9" fillId="0" borderId="2" xfId="0" applyFont="1" applyBorder="1" applyAlignment="1">
      <alignment wrapText="1"/>
    </xf>
    <xf numFmtId="0" fontId="10" fillId="0" borderId="2" xfId="0" applyFont="1" applyBorder="1" applyAlignment="1">
      <alignment horizontal="center"/>
    </xf>
    <xf numFmtId="0" fontId="10" fillId="0" borderId="2" xfId="0" applyFont="1" applyBorder="1" applyAlignment="1">
      <alignment horizontal="center" wrapText="1"/>
    </xf>
    <xf numFmtId="0" fontId="9" fillId="0" borderId="2" xfId="0" applyFont="1" applyBorder="1" applyAlignment="1">
      <alignment horizontal="right"/>
    </xf>
    <xf numFmtId="0" fontId="9" fillId="4" borderId="2" xfId="0" applyFont="1" applyFill="1" applyBorder="1"/>
    <xf numFmtId="0" fontId="10" fillId="4" borderId="2" xfId="0" applyFont="1" applyFill="1" applyBorder="1" applyAlignment="1">
      <alignment horizontal="center"/>
    </xf>
    <xf numFmtId="0" fontId="10" fillId="4" borderId="2" xfId="0" applyFont="1" applyFill="1" applyBorder="1" applyAlignment="1">
      <alignment horizontal="center" wrapText="1"/>
    </xf>
    <xf numFmtId="0" fontId="10" fillId="4" borderId="2"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4" xfId="0" applyFont="1" applyFill="1" applyBorder="1"/>
    <xf numFmtId="0" fontId="24" fillId="3" borderId="21" xfId="0" applyFont="1" applyFill="1" applyBorder="1" applyAlignment="1">
      <alignment horizontal="center" vertical="center"/>
    </xf>
    <xf numFmtId="0" fontId="24" fillId="3" borderId="22" xfId="0" applyFont="1" applyFill="1" applyBorder="1" applyAlignment="1">
      <alignment horizontal="center" vertical="center"/>
    </xf>
    <xf numFmtId="0" fontId="24" fillId="3" borderId="23" xfId="0" applyFont="1" applyFill="1" applyBorder="1" applyAlignment="1">
      <alignment horizontal="left" vertical="center"/>
    </xf>
    <xf numFmtId="2" fontId="9" fillId="4" borderId="2" xfId="0" applyNumberFormat="1" applyFont="1" applyFill="1" applyBorder="1"/>
    <xf numFmtId="2" fontId="9" fillId="4" borderId="2" xfId="0" applyNumberFormat="1" applyFont="1" applyFill="1" applyBorder="1" applyAlignment="1">
      <alignment wrapText="1"/>
    </xf>
    <xf numFmtId="49" fontId="9" fillId="4" borderId="2" xfId="0" applyNumberFormat="1" applyFont="1" applyFill="1" applyBorder="1" applyAlignment="1">
      <alignment horizontal="left"/>
    </xf>
    <xf numFmtId="3" fontId="9" fillId="4" borderId="2" xfId="0" applyNumberFormat="1" applyFont="1" applyFill="1" applyBorder="1"/>
    <xf numFmtId="170" fontId="9" fillId="4" borderId="2" xfId="0" applyNumberFormat="1" applyFont="1" applyFill="1" applyBorder="1"/>
    <xf numFmtId="10" fontId="9" fillId="4" borderId="2" xfId="0" applyNumberFormat="1" applyFont="1" applyFill="1" applyBorder="1"/>
    <xf numFmtId="0" fontId="9" fillId="4" borderId="2" xfId="0" applyFont="1" applyFill="1" applyBorder="1" applyAlignment="1">
      <alignment horizontal="right"/>
    </xf>
    <xf numFmtId="0" fontId="10" fillId="3" borderId="13" xfId="0" applyFont="1" applyFill="1" applyBorder="1"/>
    <xf numFmtId="0" fontId="10" fillId="3" borderId="4" xfId="0" applyFont="1" applyFill="1" applyBorder="1"/>
    <xf numFmtId="43" fontId="10" fillId="3" borderId="14" xfId="0" applyNumberFormat="1" applyFont="1" applyFill="1" applyBorder="1"/>
    <xf numFmtId="0" fontId="9" fillId="3" borderId="4" xfId="0" applyFont="1" applyFill="1" applyBorder="1"/>
    <xf numFmtId="49" fontId="9" fillId="4" borderId="2" xfId="0" applyNumberFormat="1" applyFont="1" applyFill="1" applyBorder="1"/>
    <xf numFmtId="0" fontId="9" fillId="3" borderId="14" xfId="0" applyFont="1" applyFill="1" applyBorder="1"/>
    <xf numFmtId="0" fontId="9" fillId="3" borderId="16" xfId="0" applyFont="1" applyFill="1" applyBorder="1"/>
    <xf numFmtId="0" fontId="9" fillId="3" borderId="17" xfId="0" applyFont="1" applyFill="1" applyBorder="1"/>
    <xf numFmtId="2" fontId="10" fillId="4" borderId="11" xfId="0" applyNumberFormat="1" applyFont="1" applyFill="1" applyBorder="1"/>
    <xf numFmtId="2" fontId="10" fillId="4" borderId="2" xfId="0" applyNumberFormat="1" applyFont="1" applyFill="1" applyBorder="1" applyAlignment="1">
      <alignment wrapText="1"/>
    </xf>
    <xf numFmtId="0" fontId="9" fillId="4" borderId="11" xfId="0" applyFont="1" applyFill="1" applyBorder="1"/>
    <xf numFmtId="0" fontId="26" fillId="4" borderId="2" xfId="0" applyFont="1" applyFill="1" applyBorder="1" applyAlignment="1">
      <alignment wrapText="1"/>
    </xf>
    <xf numFmtId="164" fontId="26" fillId="4" borderId="2" xfId="0" applyNumberFormat="1" applyFont="1" applyFill="1" applyBorder="1" applyAlignment="1">
      <alignment horizontal="right"/>
    </xf>
    <xf numFmtId="164" fontId="26" fillId="4" borderId="2" xfId="0" applyNumberFormat="1" applyFont="1" applyFill="1" applyBorder="1"/>
    <xf numFmtId="164" fontId="9" fillId="4" borderId="2" xfId="0" applyNumberFormat="1" applyFont="1" applyFill="1" applyBorder="1"/>
    <xf numFmtId="2" fontId="9" fillId="4" borderId="2" xfId="0" applyNumberFormat="1" applyFont="1" applyFill="1" applyBorder="1" applyAlignment="1">
      <alignment horizontal="left" vertical="center" wrapText="1"/>
    </xf>
    <xf numFmtId="2" fontId="9" fillId="4" borderId="2" xfId="0" applyNumberFormat="1" applyFont="1" applyFill="1" applyBorder="1" applyAlignment="1">
      <alignment horizontal="left" wrapText="1"/>
    </xf>
    <xf numFmtId="3" fontId="9" fillId="4" borderId="2" xfId="0" applyNumberFormat="1" applyFont="1" applyFill="1" applyBorder="1" applyAlignment="1">
      <alignment vertical="top"/>
    </xf>
    <xf numFmtId="0" fontId="9" fillId="4" borderId="2" xfId="0" applyFont="1" applyFill="1" applyBorder="1" applyAlignment="1">
      <alignment horizontal="left"/>
    </xf>
    <xf numFmtId="0" fontId="9" fillId="4" borderId="2" xfId="0" applyFont="1" applyFill="1" applyBorder="1" applyAlignment="1">
      <alignment wrapText="1"/>
    </xf>
    <xf numFmtId="1" fontId="9" fillId="4" borderId="2" xfId="0" applyNumberFormat="1" applyFont="1" applyFill="1" applyBorder="1" applyAlignment="1">
      <alignment horizontal="left"/>
    </xf>
    <xf numFmtId="0" fontId="9" fillId="4" borderId="4" xfId="0" applyFont="1" applyFill="1" applyBorder="1" applyAlignment="1">
      <alignment wrapText="1"/>
    </xf>
    <xf numFmtId="10" fontId="9" fillId="4" borderId="4" xfId="0" applyNumberFormat="1" applyFont="1" applyFill="1" applyBorder="1"/>
    <xf numFmtId="0" fontId="9" fillId="4" borderId="4" xfId="0" applyFont="1" applyFill="1" applyBorder="1" applyAlignment="1">
      <alignment horizontal="right"/>
    </xf>
    <xf numFmtId="38" fontId="22" fillId="4" borderId="2" xfId="0" applyNumberFormat="1" applyFont="1" applyFill="1" applyBorder="1"/>
    <xf numFmtId="0" fontId="22" fillId="4" borderId="2" xfId="0" applyFont="1" applyFill="1" applyBorder="1"/>
    <xf numFmtId="0" fontId="22" fillId="4" borderId="2" xfId="0" applyFont="1" applyFill="1" applyBorder="1" applyAlignment="1">
      <alignment wrapText="1"/>
    </xf>
    <xf numFmtId="43" fontId="22" fillId="4" borderId="2" xfId="0" applyNumberFormat="1" applyFont="1" applyFill="1" applyBorder="1"/>
    <xf numFmtId="0" fontId="9" fillId="4" borderId="2" xfId="0" applyFont="1" applyFill="1" applyBorder="1" applyAlignment="1">
      <alignment vertical="center" wrapText="1"/>
    </xf>
    <xf numFmtId="3" fontId="9" fillId="4" borderId="2" xfId="0" applyNumberFormat="1" applyFont="1" applyFill="1" applyBorder="1" applyAlignment="1">
      <alignment vertical="center"/>
    </xf>
    <xf numFmtId="164" fontId="22" fillId="4" borderId="2" xfId="0" applyNumberFormat="1" applyFont="1" applyFill="1" applyBorder="1"/>
    <xf numFmtId="0" fontId="27" fillId="4" borderId="2" xfId="0" applyFont="1" applyFill="1" applyBorder="1" applyAlignment="1">
      <alignment horizontal="left"/>
    </xf>
    <xf numFmtId="168" fontId="9" fillId="4" borderId="2" xfId="0" quotePrefix="1" applyNumberFormat="1" applyFont="1" applyFill="1" applyBorder="1" applyAlignment="1">
      <alignment horizontal="left"/>
    </xf>
    <xf numFmtId="17" fontId="9" fillId="4" borderId="2" xfId="0" quotePrefix="1" applyNumberFormat="1" applyFont="1" applyFill="1" applyBorder="1" applyAlignment="1">
      <alignment horizontal="left"/>
    </xf>
    <xf numFmtId="0" fontId="9" fillId="4" borderId="2" xfId="0" applyFont="1" applyFill="1" applyBorder="1" applyAlignment="1">
      <alignment vertical="top" wrapText="1"/>
    </xf>
    <xf numFmtId="0" fontId="28" fillId="4" borderId="2" xfId="0" applyFont="1" applyFill="1" applyBorder="1"/>
    <xf numFmtId="0" fontId="12" fillId="4" borderId="2" xfId="0" applyFont="1" applyFill="1" applyBorder="1" applyAlignment="1">
      <alignment horizontal="left"/>
    </xf>
    <xf numFmtId="0" fontId="12" fillId="4" borderId="2" xfId="0" applyFont="1" applyFill="1" applyBorder="1" applyAlignment="1">
      <alignment vertical="top" wrapText="1"/>
    </xf>
    <xf numFmtId="164" fontId="12" fillId="4" borderId="2" xfId="0" applyNumberFormat="1" applyFont="1" applyFill="1" applyBorder="1"/>
    <xf numFmtId="0" fontId="6" fillId="4" borderId="2" xfId="0" applyFont="1" applyFill="1" applyBorder="1" applyAlignment="1">
      <alignment horizontal="left"/>
    </xf>
    <xf numFmtId="0" fontId="28" fillId="4" borderId="2" xfId="0" applyFont="1" applyFill="1" applyBorder="1" applyAlignment="1">
      <alignment horizontal="left"/>
    </xf>
    <xf numFmtId="0" fontId="6" fillId="4" borderId="24" xfId="0" applyFont="1" applyFill="1" applyBorder="1" applyAlignment="1">
      <alignment horizontal="center"/>
    </xf>
    <xf numFmtId="0" fontId="6" fillId="4" borderId="24" xfId="0" applyFont="1" applyFill="1" applyBorder="1" applyAlignment="1">
      <alignment horizontal="left"/>
    </xf>
    <xf numFmtId="0" fontId="9" fillId="4" borderId="24" xfId="0" applyFont="1" applyFill="1" applyBorder="1" applyAlignment="1">
      <alignment wrapText="1"/>
    </xf>
    <xf numFmtId="164" fontId="9" fillId="4" borderId="24" xfId="0" applyNumberFormat="1" applyFont="1" applyFill="1" applyBorder="1"/>
    <xf numFmtId="0" fontId="6" fillId="4" borderId="2" xfId="0" applyFont="1" applyFill="1" applyBorder="1" applyAlignment="1">
      <alignment horizontal="center"/>
    </xf>
    <xf numFmtId="0" fontId="12" fillId="4" borderId="2" xfId="0" applyFont="1" applyFill="1" applyBorder="1" applyAlignment="1">
      <alignment wrapText="1"/>
    </xf>
    <xf numFmtId="0" fontId="12" fillId="4" borderId="2" xfId="0" applyFont="1" applyFill="1" applyBorder="1"/>
    <xf numFmtId="3" fontId="29" fillId="4" borderId="2" xfId="0" applyNumberFormat="1" applyFont="1" applyFill="1" applyBorder="1" applyAlignment="1">
      <alignment horizontal="right" vertical="center"/>
    </xf>
    <xf numFmtId="0" fontId="12" fillId="4" borderId="2" xfId="0" applyFont="1" applyFill="1" applyBorder="1" applyAlignment="1">
      <alignment horizontal="center"/>
    </xf>
    <xf numFmtId="3" fontId="12" fillId="4" borderId="2" xfId="0" applyNumberFormat="1" applyFont="1" applyFill="1" applyBorder="1"/>
    <xf numFmtId="0" fontId="12" fillId="4" borderId="2" xfId="0" applyFont="1" applyFill="1" applyBorder="1" applyAlignment="1">
      <alignment horizontal="left" vertical="center" wrapText="1"/>
    </xf>
    <xf numFmtId="3" fontId="12" fillId="4" borderId="2" xfId="0" applyNumberFormat="1" applyFont="1" applyFill="1" applyBorder="1" applyAlignment="1">
      <alignment horizontal="right" vertical="center"/>
    </xf>
    <xf numFmtId="0" fontId="12" fillId="4" borderId="24" xfId="0" applyFont="1" applyFill="1" applyBorder="1" applyAlignment="1">
      <alignment horizontal="left"/>
    </xf>
    <xf numFmtId="0" fontId="30" fillId="4" borderId="2" xfId="0" applyFont="1" applyFill="1" applyBorder="1"/>
    <xf numFmtId="0" fontId="30" fillId="4" borderId="2" xfId="0" applyFont="1" applyFill="1" applyBorder="1" applyAlignment="1">
      <alignment wrapText="1"/>
    </xf>
    <xf numFmtId="164" fontId="12" fillId="4" borderId="4" xfId="0" applyNumberFormat="1" applyFont="1" applyFill="1" applyBorder="1"/>
    <xf numFmtId="0" fontId="3" fillId="4" borderId="2" xfId="0" applyFont="1" applyFill="1" applyBorder="1"/>
    <xf numFmtId="0" fontId="3" fillId="4" borderId="2" xfId="0" applyFont="1" applyFill="1" applyBorder="1" applyAlignment="1">
      <alignment wrapText="1"/>
    </xf>
    <xf numFmtId="164" fontId="3" fillId="4" borderId="2" xfId="0" applyNumberFormat="1" applyFont="1" applyFill="1" applyBorder="1"/>
    <xf numFmtId="0" fontId="3" fillId="4" borderId="24" xfId="0" applyFont="1" applyFill="1" applyBorder="1"/>
    <xf numFmtId="0" fontId="3" fillId="4" borderId="24" xfId="0" applyFont="1" applyFill="1" applyBorder="1" applyAlignment="1">
      <alignment wrapText="1"/>
    </xf>
    <xf numFmtId="0" fontId="9" fillId="4" borderId="24" xfId="0" applyFont="1" applyFill="1" applyBorder="1" applyAlignment="1">
      <alignment horizontal="left"/>
    </xf>
    <xf numFmtId="164" fontId="3" fillId="4" borderId="24" xfId="0" applyNumberFormat="1" applyFont="1" applyFill="1" applyBorder="1"/>
    <xf numFmtId="10" fontId="9" fillId="4" borderId="24" xfId="0" applyNumberFormat="1" applyFont="1" applyFill="1" applyBorder="1"/>
    <xf numFmtId="0" fontId="9" fillId="4" borderId="24" xfId="0" applyFont="1" applyFill="1" applyBorder="1" applyAlignment="1">
      <alignment horizontal="right"/>
    </xf>
    <xf numFmtId="3" fontId="6" fillId="4" borderId="2" xfId="0" applyNumberFormat="1" applyFont="1" applyFill="1" applyBorder="1"/>
    <xf numFmtId="164" fontId="6" fillId="4" borderId="2" xfId="0" applyNumberFormat="1" applyFont="1" applyFill="1" applyBorder="1"/>
    <xf numFmtId="0" fontId="10" fillId="4" borderId="2" xfId="0" applyFont="1" applyFill="1" applyBorder="1" applyAlignment="1">
      <alignment wrapText="1"/>
    </xf>
    <xf numFmtId="0" fontId="6" fillId="4" borderId="2" xfId="0" applyFont="1" applyFill="1" applyBorder="1" applyAlignment="1">
      <alignment horizontal="left" vertical="center" wrapText="1"/>
    </xf>
    <xf numFmtId="3" fontId="31" fillId="4" borderId="2" xfId="0" applyNumberFormat="1" applyFont="1" applyFill="1" applyBorder="1" applyAlignment="1">
      <alignment horizontal="center"/>
    </xf>
    <xf numFmtId="171" fontId="16" fillId="4" borderId="2" xfId="0" applyNumberFormat="1" applyFont="1" applyFill="1" applyBorder="1"/>
    <xf numFmtId="0" fontId="16" fillId="4" borderId="2" xfId="0" applyFont="1" applyFill="1" applyBorder="1"/>
    <xf numFmtId="167" fontId="16" fillId="4" borderId="2" xfId="0" applyNumberFormat="1" applyFont="1" applyFill="1" applyBorder="1"/>
    <xf numFmtId="43" fontId="9" fillId="4" borderId="2" xfId="0" applyNumberFormat="1" applyFont="1" applyFill="1" applyBorder="1"/>
    <xf numFmtId="0" fontId="23" fillId="4" borderId="2" xfId="0" applyFont="1" applyFill="1" applyBorder="1" applyAlignment="1">
      <alignment horizontal="center" vertical="center"/>
    </xf>
    <xf numFmtId="0" fontId="23" fillId="4" borderId="2" xfId="0" applyFont="1" applyFill="1" applyBorder="1" applyAlignment="1">
      <alignment horizontal="center" vertical="center" wrapText="1"/>
    </xf>
    <xf numFmtId="0" fontId="32" fillId="4" borderId="2" xfId="0" applyFont="1" applyFill="1" applyBorder="1" applyAlignment="1">
      <alignment wrapText="1"/>
    </xf>
    <xf numFmtId="0" fontId="23" fillId="4" borderId="24" xfId="0" applyFont="1" applyFill="1" applyBorder="1" applyAlignment="1">
      <alignment horizontal="center" vertical="center"/>
    </xf>
    <xf numFmtId="0" fontId="23" fillId="4" borderId="24" xfId="0" applyFont="1" applyFill="1" applyBorder="1" applyAlignment="1">
      <alignment horizontal="left" vertical="center" wrapText="1"/>
    </xf>
    <xf numFmtId="0" fontId="12" fillId="4" borderId="24" xfId="0" applyFont="1" applyFill="1" applyBorder="1" applyAlignment="1">
      <alignment horizontal="center" vertical="center"/>
    </xf>
    <xf numFmtId="164" fontId="9" fillId="4" borderId="4" xfId="0" applyNumberFormat="1" applyFont="1" applyFill="1" applyBorder="1"/>
    <xf numFmtId="0" fontId="23" fillId="4" borderId="2" xfId="0" applyFont="1" applyFill="1" applyBorder="1" applyAlignment="1">
      <alignment horizontal="left" vertical="center" wrapText="1"/>
    </xf>
    <xf numFmtId="0" fontId="12" fillId="4" borderId="2" xfId="0" applyFont="1" applyFill="1" applyBorder="1" applyAlignment="1">
      <alignment horizontal="center" vertical="center"/>
    </xf>
    <xf numFmtId="0" fontId="33" fillId="0" borderId="0" xfId="0" applyFont="1" applyAlignment="1">
      <alignment horizontal="center" vertical="center" wrapText="1"/>
    </xf>
    <xf numFmtId="2" fontId="12" fillId="0" borderId="0" xfId="0" applyNumberFormat="1" applyFont="1" applyAlignment="1">
      <alignment horizontal="center" vertical="center" wrapText="1"/>
    </xf>
    <xf numFmtId="0" fontId="21" fillId="0" borderId="0" xfId="0" applyFont="1" applyAlignment="1">
      <alignment wrapText="1"/>
    </xf>
    <xf numFmtId="164" fontId="9" fillId="0" borderId="0" xfId="0" applyNumberFormat="1" applyFont="1"/>
    <xf numFmtId="0" fontId="12" fillId="0" borderId="0" xfId="0" applyFont="1" applyAlignment="1">
      <alignment vertical="center" wrapText="1"/>
    </xf>
    <xf numFmtId="0" fontId="9" fillId="6" borderId="4" xfId="0" applyFont="1" applyFill="1" applyBorder="1"/>
    <xf numFmtId="0" fontId="33" fillId="6" borderId="4" xfId="0" applyFont="1" applyFill="1" applyBorder="1" applyAlignment="1">
      <alignment horizontal="center" vertical="center" wrapText="1"/>
    </xf>
    <xf numFmtId="2" fontId="12" fillId="6" borderId="4" xfId="0" applyNumberFormat="1" applyFont="1" applyFill="1" applyBorder="1" applyAlignment="1">
      <alignment horizontal="center" vertical="center" wrapText="1"/>
    </xf>
    <xf numFmtId="0" fontId="12" fillId="6" borderId="4" xfId="0" applyFont="1" applyFill="1" applyBorder="1" applyAlignment="1">
      <alignment vertical="center" wrapText="1"/>
    </xf>
    <xf numFmtId="164" fontId="9" fillId="6" borderId="4" xfId="0" applyNumberFormat="1" applyFont="1" applyFill="1" applyBorder="1"/>
    <xf numFmtId="10" fontId="9" fillId="6" borderId="4" xfId="0" applyNumberFormat="1" applyFont="1" applyFill="1" applyBorder="1"/>
    <xf numFmtId="0" fontId="9" fillId="6" borderId="4" xfId="0" applyFont="1" applyFill="1" applyBorder="1" applyAlignment="1">
      <alignment wrapText="1"/>
    </xf>
    <xf numFmtId="0" fontId="9" fillId="6" borderId="4" xfId="0" applyFont="1" applyFill="1" applyBorder="1" applyAlignment="1">
      <alignment horizontal="right"/>
    </xf>
    <xf numFmtId="0" fontId="9" fillId="5" borderId="2" xfId="0" applyFont="1" applyFill="1" applyBorder="1"/>
    <xf numFmtId="0" fontId="9" fillId="5" borderId="4" xfId="0" applyFont="1" applyFill="1" applyBorder="1"/>
    <xf numFmtId="2" fontId="9" fillId="5" borderId="2" xfId="0" applyNumberFormat="1" applyFont="1" applyFill="1" applyBorder="1"/>
    <xf numFmtId="0" fontId="9" fillId="5" borderId="2" xfId="0" applyFont="1" applyFill="1" applyBorder="1" applyAlignment="1">
      <alignment wrapText="1"/>
    </xf>
    <xf numFmtId="49" fontId="9" fillId="5" borderId="2" xfId="0" applyNumberFormat="1" applyFont="1" applyFill="1" applyBorder="1"/>
    <xf numFmtId="43" fontId="22" fillId="5" borderId="2" xfId="0" applyNumberFormat="1" applyFont="1" applyFill="1" applyBorder="1"/>
    <xf numFmtId="3" fontId="22" fillId="5" borderId="2" xfId="0" applyNumberFormat="1" applyFont="1" applyFill="1" applyBorder="1"/>
    <xf numFmtId="170" fontId="9" fillId="5" borderId="2" xfId="0" applyNumberFormat="1" applyFont="1" applyFill="1" applyBorder="1"/>
    <xf numFmtId="10" fontId="9" fillId="5" borderId="2" xfId="0" applyNumberFormat="1" applyFont="1" applyFill="1" applyBorder="1"/>
    <xf numFmtId="10" fontId="9" fillId="5" borderId="2" xfId="0" applyNumberFormat="1" applyFont="1" applyFill="1" applyBorder="1" applyAlignment="1">
      <alignment wrapText="1"/>
    </xf>
    <xf numFmtId="0" fontId="9" fillId="5" borderId="2" xfId="0" applyFont="1" applyFill="1" applyBorder="1" applyAlignment="1">
      <alignment horizontal="right"/>
    </xf>
    <xf numFmtId="172" fontId="3" fillId="0" borderId="0" xfId="0" applyNumberFormat="1" applyFont="1"/>
    <xf numFmtId="172" fontId="3" fillId="0" borderId="0" xfId="0" applyNumberFormat="1" applyFont="1" applyAlignment="1">
      <alignment wrapText="1"/>
    </xf>
    <xf numFmtId="172" fontId="3" fillId="0" borderId="19" xfId="0" applyNumberFormat="1" applyFont="1" applyBorder="1" applyAlignment="1">
      <alignment vertical="center" wrapText="1"/>
    </xf>
    <xf numFmtId="172" fontId="3" fillId="0" borderId="20" xfId="0" applyNumberFormat="1" applyFont="1" applyBorder="1" applyAlignment="1">
      <alignment vertical="center" wrapText="1"/>
    </xf>
    <xf numFmtId="172" fontId="3" fillId="0" borderId="20" xfId="0" applyNumberFormat="1" applyFont="1" applyBorder="1"/>
    <xf numFmtId="172" fontId="3" fillId="0" borderId="9" xfId="0" applyNumberFormat="1" applyFont="1" applyBorder="1"/>
    <xf numFmtId="172" fontId="4" fillId="0" borderId="2" xfId="0" applyNumberFormat="1" applyFont="1" applyBorder="1" applyAlignment="1">
      <alignment vertical="center" wrapText="1"/>
    </xf>
    <xf numFmtId="172" fontId="4" fillId="0" borderId="2" xfId="0" applyNumberFormat="1" applyFont="1" applyBorder="1" applyAlignment="1">
      <alignment horizontal="center" vertical="center" wrapText="1"/>
    </xf>
    <xf numFmtId="172" fontId="4" fillId="0" borderId="2" xfId="0" applyNumberFormat="1" applyFont="1" applyBorder="1" applyAlignment="1">
      <alignment horizontal="center" vertical="center"/>
    </xf>
    <xf numFmtId="172" fontId="4" fillId="0" borderId="2" xfId="0" applyNumberFormat="1" applyFont="1" applyBorder="1" applyAlignment="1">
      <alignment horizontal="left" vertical="center"/>
    </xf>
    <xf numFmtId="172" fontId="4" fillId="7" borderId="2" xfId="0" applyNumberFormat="1" applyFont="1" applyFill="1" applyBorder="1" applyAlignment="1">
      <alignment horizontal="center" vertical="center" wrapText="1"/>
    </xf>
    <xf numFmtId="172" fontId="4" fillId="7" borderId="2" xfId="0" applyNumberFormat="1" applyFont="1" applyFill="1" applyBorder="1" applyAlignment="1">
      <alignment horizontal="left" vertical="center" wrapText="1"/>
    </xf>
    <xf numFmtId="172" fontId="4" fillId="8" borderId="2" xfId="0" applyNumberFormat="1" applyFont="1" applyFill="1" applyBorder="1" applyAlignment="1">
      <alignment horizontal="center" vertical="center" wrapText="1"/>
    </xf>
    <xf numFmtId="172" fontId="6" fillId="8" borderId="2" xfId="0" applyNumberFormat="1" applyFont="1" applyFill="1" applyBorder="1" applyAlignment="1">
      <alignment horizontal="center" vertical="center" wrapText="1"/>
    </xf>
    <xf numFmtId="164" fontId="6" fillId="8" borderId="2" xfId="0" applyNumberFormat="1" applyFont="1" applyFill="1" applyBorder="1"/>
    <xf numFmtId="164" fontId="4" fillId="8" borderId="2" xfId="0" applyNumberFormat="1" applyFont="1" applyFill="1" applyBorder="1"/>
    <xf numFmtId="164" fontId="4" fillId="0" borderId="2" xfId="0" applyNumberFormat="1" applyFont="1" applyBorder="1"/>
    <xf numFmtId="164" fontId="6" fillId="8" borderId="2" xfId="0" applyNumberFormat="1" applyFont="1" applyFill="1" applyBorder="1" applyAlignment="1">
      <alignment horizontal="center"/>
    </xf>
    <xf numFmtId="1" fontId="3" fillId="0" borderId="0" xfId="0" applyNumberFormat="1" applyFont="1"/>
    <xf numFmtId="1" fontId="3" fillId="9" borderId="4" xfId="0" applyNumberFormat="1" applyFont="1" applyFill="1" applyBorder="1"/>
    <xf numFmtId="166" fontId="3" fillId="0" borderId="0" xfId="0" applyNumberFormat="1" applyFont="1"/>
    <xf numFmtId="172" fontId="12" fillId="8" borderId="2" xfId="0" applyNumberFormat="1" applyFont="1" applyFill="1" applyBorder="1"/>
    <xf numFmtId="172" fontId="4" fillId="8" borderId="2" xfId="0" applyNumberFormat="1" applyFont="1" applyFill="1" applyBorder="1" applyAlignment="1">
      <alignment horizontal="center" vertical="top" wrapText="1"/>
    </xf>
    <xf numFmtId="164" fontId="4" fillId="8" borderId="2" xfId="0" applyNumberFormat="1" applyFont="1" applyFill="1" applyBorder="1" applyAlignment="1">
      <alignment horizontal="center"/>
    </xf>
    <xf numFmtId="172" fontId="4" fillId="10" borderId="2" xfId="0" applyNumberFormat="1" applyFont="1" applyFill="1" applyBorder="1" applyAlignment="1">
      <alignment horizontal="center" vertical="center" wrapText="1"/>
    </xf>
    <xf numFmtId="172" fontId="6" fillId="10" borderId="2" xfId="0" applyNumberFormat="1" applyFont="1" applyFill="1" applyBorder="1" applyAlignment="1">
      <alignment horizontal="center" vertical="center" wrapText="1"/>
    </xf>
    <xf numFmtId="164" fontId="6" fillId="10" borderId="2" xfId="0" applyNumberFormat="1" applyFont="1" applyFill="1" applyBorder="1"/>
    <xf numFmtId="164" fontId="4" fillId="10" borderId="2" xfId="0" applyNumberFormat="1" applyFont="1" applyFill="1" applyBorder="1"/>
    <xf numFmtId="164" fontId="6" fillId="10" borderId="2" xfId="0" applyNumberFormat="1" applyFont="1" applyFill="1" applyBorder="1" applyAlignment="1">
      <alignment horizontal="center"/>
    </xf>
    <xf numFmtId="1" fontId="3" fillId="7" borderId="4" xfId="0" applyNumberFormat="1" applyFont="1" applyFill="1" applyBorder="1"/>
    <xf numFmtId="164" fontId="4" fillId="10" borderId="2" xfId="0" applyNumberFormat="1" applyFont="1" applyFill="1" applyBorder="1" applyAlignment="1">
      <alignment horizontal="center"/>
    </xf>
    <xf numFmtId="172" fontId="4" fillId="11" borderId="2" xfId="0" applyNumberFormat="1" applyFont="1" applyFill="1" applyBorder="1" applyAlignment="1">
      <alignment horizontal="center" vertical="center" wrapText="1"/>
    </xf>
    <xf numFmtId="172" fontId="6" fillId="11" borderId="2" xfId="0" applyNumberFormat="1" applyFont="1" applyFill="1" applyBorder="1" applyAlignment="1">
      <alignment horizontal="center" vertical="center" wrapText="1"/>
    </xf>
    <xf numFmtId="164" fontId="6" fillId="11" borderId="2" xfId="0" applyNumberFormat="1" applyFont="1" applyFill="1" applyBorder="1"/>
    <xf numFmtId="164" fontId="4" fillId="11" borderId="2" xfId="0" applyNumberFormat="1" applyFont="1" applyFill="1" applyBorder="1"/>
    <xf numFmtId="164" fontId="6" fillId="11" borderId="2" xfId="0" applyNumberFormat="1" applyFont="1" applyFill="1" applyBorder="1" applyAlignment="1">
      <alignment horizontal="center"/>
    </xf>
    <xf numFmtId="164" fontId="34" fillId="11" borderId="2" xfId="0" applyNumberFormat="1" applyFont="1" applyFill="1" applyBorder="1"/>
    <xf numFmtId="2" fontId="3" fillId="0" borderId="0" xfId="0" applyNumberFormat="1" applyFont="1"/>
    <xf numFmtId="164" fontId="4" fillId="11" borderId="2" xfId="0" applyNumberFormat="1" applyFont="1" applyFill="1" applyBorder="1" applyAlignment="1">
      <alignment horizontal="center"/>
    </xf>
    <xf numFmtId="172" fontId="4" fillId="12" borderId="2" xfId="0" applyNumberFormat="1" applyFont="1" applyFill="1" applyBorder="1" applyAlignment="1">
      <alignment horizontal="center" vertical="center" wrapText="1"/>
    </xf>
    <xf numFmtId="172" fontId="6" fillId="12" borderId="2" xfId="0" applyNumberFormat="1" applyFont="1" applyFill="1" applyBorder="1" applyAlignment="1">
      <alignment horizontal="center" vertical="center" wrapText="1"/>
    </xf>
    <xf numFmtId="164" fontId="6" fillId="12" borderId="2" xfId="0" applyNumberFormat="1" applyFont="1" applyFill="1" applyBorder="1"/>
    <xf numFmtId="164" fontId="4" fillId="12" borderId="2" xfId="0" applyNumberFormat="1" applyFont="1" applyFill="1" applyBorder="1"/>
    <xf numFmtId="164" fontId="6" fillId="12" borderId="2" xfId="0" applyNumberFormat="1" applyFont="1" applyFill="1" applyBorder="1" applyAlignment="1">
      <alignment horizontal="center"/>
    </xf>
    <xf numFmtId="164" fontId="35" fillId="12" borderId="2" xfId="0" applyNumberFormat="1" applyFont="1" applyFill="1" applyBorder="1"/>
    <xf numFmtId="164" fontId="4" fillId="12" borderId="2" xfId="0" applyNumberFormat="1" applyFont="1" applyFill="1" applyBorder="1" applyAlignment="1">
      <alignment horizontal="center"/>
    </xf>
    <xf numFmtId="172" fontId="4" fillId="13" borderId="24" xfId="0" applyNumberFormat="1" applyFont="1" applyFill="1" applyBorder="1" applyAlignment="1">
      <alignment horizontal="center" vertical="center" wrapText="1"/>
    </xf>
    <xf numFmtId="172" fontId="6" fillId="13" borderId="2" xfId="0" applyNumberFormat="1" applyFont="1" applyFill="1" applyBorder="1" applyAlignment="1">
      <alignment horizontal="center" vertical="center" wrapText="1"/>
    </xf>
    <xf numFmtId="164" fontId="6" fillId="13" borderId="2" xfId="0" applyNumberFormat="1" applyFont="1" applyFill="1" applyBorder="1"/>
    <xf numFmtId="164" fontId="4" fillId="13" borderId="2" xfId="0" applyNumberFormat="1" applyFont="1" applyFill="1" applyBorder="1"/>
    <xf numFmtId="164" fontId="6" fillId="13" borderId="2" xfId="0" applyNumberFormat="1" applyFont="1" applyFill="1" applyBorder="1" applyAlignment="1">
      <alignment horizontal="center"/>
    </xf>
    <xf numFmtId="172" fontId="4" fillId="13" borderId="26" xfId="0" applyNumberFormat="1" applyFont="1" applyFill="1" applyBorder="1" applyAlignment="1">
      <alignment horizontal="center" vertical="center" wrapText="1"/>
    </xf>
    <xf numFmtId="172" fontId="4" fillId="13" borderId="27" xfId="0" applyNumberFormat="1" applyFont="1" applyFill="1" applyBorder="1" applyAlignment="1">
      <alignment horizontal="center" vertical="center" wrapText="1"/>
    </xf>
    <xf numFmtId="172" fontId="5" fillId="13" borderId="2" xfId="0" applyNumberFormat="1" applyFont="1" applyFill="1" applyBorder="1" applyAlignment="1">
      <alignment horizontal="center" vertical="center" wrapText="1"/>
    </xf>
    <xf numFmtId="172" fontId="6" fillId="0" borderId="2" xfId="0" applyNumberFormat="1" applyFont="1" applyBorder="1" applyAlignment="1">
      <alignment vertical="center" wrapText="1"/>
    </xf>
    <xf numFmtId="172" fontId="20" fillId="0" borderId="2" xfId="0" applyNumberFormat="1" applyFont="1" applyBorder="1" applyAlignment="1">
      <alignment horizontal="center" vertical="center" wrapText="1"/>
    </xf>
    <xf numFmtId="164" fontId="20" fillId="0" borderId="2" xfId="0" applyNumberFormat="1" applyFont="1" applyBorder="1"/>
    <xf numFmtId="164" fontId="20" fillId="3" borderId="2" xfId="0" applyNumberFormat="1" applyFont="1" applyFill="1" applyBorder="1"/>
    <xf numFmtId="164" fontId="12" fillId="0" borderId="2" xfId="0" applyNumberFormat="1" applyFont="1" applyBorder="1" applyAlignment="1">
      <alignment horizontal="center"/>
    </xf>
    <xf numFmtId="164" fontId="12" fillId="0" borderId="2" xfId="0" applyNumberFormat="1" applyFont="1" applyBorder="1"/>
    <xf numFmtId="172" fontId="3" fillId="0" borderId="0" xfId="0" applyNumberFormat="1" applyFont="1" applyAlignment="1">
      <alignment vertical="center" wrapText="1"/>
    </xf>
    <xf numFmtId="172" fontId="3" fillId="0" borderId="0" xfId="0" applyNumberFormat="1" applyFont="1" applyAlignment="1">
      <alignment horizontal="center"/>
    </xf>
    <xf numFmtId="164" fontId="4" fillId="13" borderId="2" xfId="0" applyNumberFormat="1" applyFont="1" applyFill="1" applyBorder="1" applyAlignment="1">
      <alignment horizontal="center"/>
    </xf>
    <xf numFmtId="172" fontId="3" fillId="0" borderId="2" xfId="0" applyNumberFormat="1" applyFont="1" applyBorder="1" applyAlignment="1">
      <alignment horizontal="center"/>
    </xf>
    <xf numFmtId="172" fontId="3" fillId="0" borderId="2" xfId="0" applyNumberFormat="1" applyFont="1" applyBorder="1"/>
    <xf numFmtId="172" fontId="5" fillId="0" borderId="0" xfId="0" applyNumberFormat="1" applyFont="1" applyAlignment="1">
      <alignment horizontal="center" vertical="center" wrapText="1"/>
    </xf>
    <xf numFmtId="0" fontId="4" fillId="0" borderId="0" xfId="0" applyFont="1" applyAlignment="1">
      <alignment horizontal="center" vertical="center" wrapText="1"/>
    </xf>
    <xf numFmtId="173" fontId="9" fillId="0" borderId="2" xfId="0" applyNumberFormat="1" applyFont="1" applyBorder="1"/>
    <xf numFmtId="173" fontId="10" fillId="0" borderId="2" xfId="0" applyNumberFormat="1" applyFont="1" applyBorder="1"/>
    <xf numFmtId="173" fontId="10" fillId="0" borderId="2" xfId="0" applyNumberFormat="1" applyFont="1" applyBorder="1" applyAlignment="1">
      <alignment wrapText="1"/>
    </xf>
    <xf numFmtId="173" fontId="4" fillId="0" borderId="2" xfId="0" applyNumberFormat="1" applyFont="1" applyBorder="1"/>
    <xf numFmtId="173" fontId="4" fillId="0" borderId="0" xfId="0" applyNumberFormat="1" applyFont="1"/>
    <xf numFmtId="173" fontId="27" fillId="0" borderId="2" xfId="0" applyNumberFormat="1" applyFont="1" applyBorder="1"/>
    <xf numFmtId="173" fontId="9" fillId="0" borderId="2" xfId="0" applyNumberFormat="1" applyFont="1" applyBorder="1" applyAlignment="1">
      <alignment wrapText="1"/>
    </xf>
    <xf numFmtId="173" fontId="9" fillId="3" borderId="2" xfId="0" applyNumberFormat="1" applyFont="1" applyFill="1" applyBorder="1"/>
    <xf numFmtId="173" fontId="9" fillId="3" borderId="2" xfId="0" applyNumberFormat="1" applyFont="1" applyFill="1" applyBorder="1" applyAlignment="1">
      <alignment wrapText="1"/>
    </xf>
    <xf numFmtId="172" fontId="5" fillId="0" borderId="2" xfId="0" applyNumberFormat="1" applyFont="1" applyBorder="1"/>
    <xf numFmtId="173" fontId="10" fillId="0" borderId="0" xfId="0" applyNumberFormat="1" applyFont="1"/>
    <xf numFmtId="172" fontId="3" fillId="0" borderId="2" xfId="0" quotePrefix="1" applyNumberFormat="1" applyFont="1" applyBorder="1"/>
    <xf numFmtId="173" fontId="9" fillId="0" borderId="2" xfId="0" quotePrefix="1" applyNumberFormat="1" applyFont="1" applyBorder="1"/>
    <xf numFmtId="172" fontId="3" fillId="0" borderId="0" xfId="0" quotePrefix="1" applyNumberFormat="1" applyFont="1"/>
    <xf numFmtId="9" fontId="3" fillId="0" borderId="0" xfId="0" applyNumberFormat="1" applyFont="1"/>
    <xf numFmtId="164" fontId="5" fillId="14" borderId="2" xfId="0" applyNumberFormat="1" applyFont="1" applyFill="1" applyBorder="1"/>
    <xf numFmtId="164" fontId="3" fillId="14" borderId="2" xfId="0" applyNumberFormat="1" applyFont="1" applyFill="1" applyBorder="1"/>
    <xf numFmtId="0" fontId="36" fillId="0" borderId="0" xfId="0" applyFont="1"/>
    <xf numFmtId="0" fontId="37" fillId="0" borderId="28" xfId="0" applyFont="1" applyBorder="1" applyAlignment="1">
      <alignment horizontal="center" vertical="center" wrapText="1"/>
    </xf>
    <xf numFmtId="0" fontId="37" fillId="0" borderId="29" xfId="0" applyFont="1" applyBorder="1" applyAlignment="1">
      <alignment horizontal="center" vertical="center" wrapText="1"/>
    </xf>
    <xf numFmtId="0" fontId="37" fillId="0" borderId="30" xfId="0" applyFont="1" applyBorder="1" applyAlignment="1">
      <alignment horizontal="center" vertical="center" wrapText="1"/>
    </xf>
    <xf numFmtId="0" fontId="37" fillId="0" borderId="31" xfId="0" applyFont="1" applyBorder="1" applyAlignment="1">
      <alignment vertical="center"/>
    </xf>
    <xf numFmtId="0" fontId="38" fillId="0" borderId="32" xfId="0" applyFont="1" applyBorder="1" applyAlignment="1">
      <alignment horizontal="right" vertical="center"/>
    </xf>
    <xf numFmtId="0" fontId="38" fillId="0" borderId="33" xfId="0" applyFont="1" applyBorder="1" applyAlignment="1">
      <alignment horizontal="right" vertical="center"/>
    </xf>
    <xf numFmtId="0" fontId="38" fillId="0" borderId="31" xfId="0" applyFont="1" applyBorder="1" applyAlignment="1">
      <alignment vertical="center"/>
    </xf>
    <xf numFmtId="0" fontId="37" fillId="0" borderId="32" xfId="0" applyFont="1" applyBorder="1" applyAlignment="1">
      <alignment horizontal="right" vertical="center"/>
    </xf>
    <xf numFmtId="3" fontId="37" fillId="0" borderId="33" xfId="0" applyNumberFormat="1" applyFont="1" applyBorder="1" applyAlignment="1">
      <alignment horizontal="right" vertical="center"/>
    </xf>
    <xf numFmtId="164" fontId="5" fillId="0" borderId="0" xfId="0" applyNumberFormat="1" applyFont="1"/>
    <xf numFmtId="0" fontId="37" fillId="0" borderId="33" xfId="0" applyFont="1" applyBorder="1" applyAlignment="1">
      <alignment horizontal="right" vertical="center"/>
    </xf>
    <xf numFmtId="0" fontId="38" fillId="0" borderId="34" xfId="0" applyFont="1" applyBorder="1" applyAlignment="1">
      <alignment vertical="center"/>
    </xf>
    <xf numFmtId="0" fontId="37" fillId="0" borderId="35" xfId="0" applyFont="1" applyBorder="1" applyAlignment="1">
      <alignment horizontal="right" vertical="center"/>
    </xf>
    <xf numFmtId="3" fontId="37" fillId="0" borderId="36" xfId="0" applyNumberFormat="1" applyFont="1" applyBorder="1" applyAlignment="1">
      <alignment horizontal="right" vertical="center"/>
    </xf>
    <xf numFmtId="0" fontId="39" fillId="0" borderId="0" xfId="0" applyFont="1" applyAlignment="1">
      <alignment horizontal="center" vertical="center"/>
    </xf>
    <xf numFmtId="0" fontId="39" fillId="15" borderId="4" xfId="0" applyFont="1" applyFill="1" applyBorder="1" applyAlignment="1">
      <alignment horizontal="center" vertical="center"/>
    </xf>
    <xf numFmtId="0" fontId="40" fillId="0" borderId="0" xfId="0" applyFont="1" applyAlignment="1">
      <alignment horizontal="center"/>
    </xf>
    <xf numFmtId="0" fontId="41" fillId="15" borderId="4" xfId="0" applyFont="1" applyFill="1" applyBorder="1" applyAlignment="1">
      <alignment horizontal="center"/>
    </xf>
    <xf numFmtId="164" fontId="41" fillId="15" borderId="4" xfId="0" applyNumberFormat="1" applyFont="1" applyFill="1" applyBorder="1" applyAlignment="1">
      <alignment horizontal="center"/>
    </xf>
    <xf numFmtId="0" fontId="40" fillId="0" borderId="1" xfId="0" applyFont="1" applyBorder="1"/>
    <xf numFmtId="0" fontId="40" fillId="15" borderId="37" xfId="0" applyFont="1" applyFill="1" applyBorder="1"/>
    <xf numFmtId="164" fontId="40" fillId="15" borderId="37" xfId="0" applyNumberFormat="1" applyFont="1" applyFill="1" applyBorder="1"/>
    <xf numFmtId="0" fontId="4" fillId="0" borderId="2" xfId="0" applyFont="1" applyBorder="1" applyAlignment="1">
      <alignment horizontal="center"/>
    </xf>
    <xf numFmtId="0" fontId="40" fillId="0" borderId="0" xfId="0" applyFont="1" applyAlignment="1">
      <alignment horizontal="center" vertical="center"/>
    </xf>
    <xf numFmtId="0" fontId="40" fillId="0" borderId="2" xfId="0" applyFont="1" applyBorder="1" applyAlignment="1">
      <alignment horizontal="center" vertical="center"/>
    </xf>
    <xf numFmtId="0" fontId="9" fillId="0" borderId="2" xfId="0" applyFont="1" applyBorder="1" applyAlignment="1">
      <alignment horizontal="center" vertical="center"/>
    </xf>
    <xf numFmtId="0" fontId="6" fillId="0" borderId="2" xfId="0" applyFont="1" applyBorder="1" applyAlignment="1">
      <alignment horizontal="center"/>
    </xf>
    <xf numFmtId="2" fontId="6" fillId="0" borderId="2" xfId="0" applyNumberFormat="1" applyFont="1" applyBorder="1" applyAlignment="1">
      <alignment wrapText="1"/>
    </xf>
    <xf numFmtId="2" fontId="6" fillId="0" borderId="2" xfId="0" applyNumberFormat="1" applyFont="1" applyBorder="1"/>
    <xf numFmtId="49" fontId="6" fillId="0" borderId="2" xfId="0" applyNumberFormat="1" applyFont="1" applyBorder="1" applyAlignment="1">
      <alignment horizontal="center"/>
    </xf>
    <xf numFmtId="164" fontId="42" fillId="0" borderId="2" xfId="0" applyNumberFormat="1" applyFont="1" applyBorder="1"/>
    <xf numFmtId="0" fontId="43" fillId="0" borderId="2" xfId="0" applyFont="1" applyBorder="1"/>
    <xf numFmtId="3" fontId="43" fillId="0" borderId="2" xfId="0" applyNumberFormat="1" applyFont="1" applyBorder="1" applyAlignment="1">
      <alignment horizontal="right"/>
    </xf>
    <xf numFmtId="3" fontId="44" fillId="0" borderId="2" xfId="0" applyNumberFormat="1" applyFont="1" applyBorder="1" applyAlignment="1">
      <alignment horizontal="right"/>
    </xf>
    <xf numFmtId="0" fontId="3" fillId="16" borderId="4" xfId="0" applyFont="1" applyFill="1" applyBorder="1"/>
    <xf numFmtId="164" fontId="3" fillId="0" borderId="0" xfId="0" applyNumberFormat="1" applyFont="1" applyAlignment="1">
      <alignment horizontal="right" wrapText="1"/>
    </xf>
    <xf numFmtId="49" fontId="16" fillId="0" borderId="2" xfId="0" applyNumberFormat="1" applyFont="1" applyBorder="1" applyAlignment="1">
      <alignment horizontal="center" vertical="center" wrapText="1"/>
    </xf>
    <xf numFmtId="49" fontId="16" fillId="0" borderId="2" xfId="0" applyNumberFormat="1" applyFont="1" applyBorder="1" applyAlignment="1">
      <alignment horizontal="left" vertical="center" wrapText="1"/>
    </xf>
    <xf numFmtId="164" fontId="16" fillId="0" borderId="2" xfId="0" applyNumberFormat="1" applyFont="1" applyBorder="1" applyAlignment="1">
      <alignment horizontal="center" vertical="center" wrapText="1"/>
    </xf>
    <xf numFmtId="167" fontId="9" fillId="0" borderId="2" xfId="0" applyNumberFormat="1" applyFont="1" applyBorder="1" applyAlignment="1">
      <alignment wrapText="1"/>
    </xf>
    <xf numFmtId="164" fontId="9" fillId="0" borderId="2" xfId="0" applyNumberFormat="1" applyFont="1" applyBorder="1"/>
    <xf numFmtId="0" fontId="16" fillId="0" borderId="2" xfId="0" applyFont="1" applyBorder="1"/>
    <xf numFmtId="0" fontId="16" fillId="0" borderId="2" xfId="0" applyFont="1" applyBorder="1" applyAlignment="1">
      <alignment wrapText="1"/>
    </xf>
    <xf numFmtId="167" fontId="16" fillId="0" borderId="2" xfId="0" applyNumberFormat="1" applyFont="1" applyBorder="1"/>
    <xf numFmtId="2" fontId="6" fillId="0" borderId="38" xfId="0" applyNumberFormat="1" applyFont="1" applyBorder="1"/>
    <xf numFmtId="0" fontId="3" fillId="0" borderId="38" xfId="0" applyFont="1" applyBorder="1"/>
    <xf numFmtId="0" fontId="6" fillId="6" borderId="2" xfId="0" applyFont="1" applyFill="1" applyBorder="1" applyAlignment="1">
      <alignment horizontal="center"/>
    </xf>
    <xf numFmtId="0" fontId="12" fillId="6" borderId="2" xfId="0" applyFont="1" applyFill="1" applyBorder="1" applyAlignment="1">
      <alignment horizontal="left" vertical="center"/>
    </xf>
    <xf numFmtId="0" fontId="9" fillId="6" borderId="2" xfId="0" applyFont="1" applyFill="1" applyBorder="1" applyAlignment="1">
      <alignment horizontal="left" vertical="center"/>
    </xf>
    <xf numFmtId="2" fontId="6" fillId="6" borderId="26" xfId="0" applyNumberFormat="1" applyFont="1" applyFill="1" applyBorder="1"/>
    <xf numFmtId="0" fontId="3" fillId="6" borderId="4" xfId="0" applyFont="1" applyFill="1" applyBorder="1"/>
    <xf numFmtId="0" fontId="3" fillId="6" borderId="26" xfId="0" applyFont="1" applyFill="1" applyBorder="1"/>
    <xf numFmtId="167" fontId="16" fillId="6" borderId="2" xfId="0" applyNumberFormat="1" applyFont="1" applyFill="1" applyBorder="1"/>
    <xf numFmtId="2" fontId="6" fillId="4" borderId="26" xfId="0" applyNumberFormat="1" applyFont="1" applyFill="1" applyBorder="1"/>
    <xf numFmtId="0" fontId="3" fillId="4" borderId="4" xfId="0" applyFont="1" applyFill="1" applyBorder="1"/>
    <xf numFmtId="167" fontId="9" fillId="4" borderId="2" xfId="0" applyNumberFormat="1" applyFont="1" applyFill="1" applyBorder="1" applyAlignment="1">
      <alignment wrapText="1"/>
    </xf>
    <xf numFmtId="0" fontId="6" fillId="4" borderId="2" xfId="0" applyFont="1" applyFill="1" applyBorder="1"/>
    <xf numFmtId="49" fontId="6" fillId="4" borderId="2" xfId="0" applyNumberFormat="1" applyFont="1" applyFill="1" applyBorder="1" applyAlignment="1">
      <alignment horizontal="center"/>
    </xf>
    <xf numFmtId="43" fontId="45" fillId="4" borderId="2" xfId="0" applyNumberFormat="1" applyFont="1" applyFill="1" applyBorder="1"/>
    <xf numFmtId="3" fontId="45" fillId="4" borderId="2" xfId="0" applyNumberFormat="1" applyFont="1" applyFill="1" applyBorder="1"/>
    <xf numFmtId="0" fontId="3" fillId="0" borderId="0" xfId="0" applyFont="1" applyAlignment="1">
      <alignment horizontal="center"/>
    </xf>
    <xf numFmtId="0" fontId="4" fillId="4" borderId="2" xfId="0" applyFont="1" applyFill="1" applyBorder="1" applyAlignment="1">
      <alignment horizontal="center" vertical="center" wrapText="1"/>
    </xf>
    <xf numFmtId="0" fontId="4" fillId="4" borderId="2" xfId="0" applyFont="1" applyFill="1" applyBorder="1" applyAlignment="1">
      <alignment horizontal="center"/>
    </xf>
    <xf numFmtId="0" fontId="4" fillId="4" borderId="2" xfId="0" applyFont="1" applyFill="1" applyBorder="1" applyAlignment="1">
      <alignment horizontal="center" vertical="center"/>
    </xf>
    <xf numFmtId="0" fontId="40" fillId="4" borderId="2" xfId="0" applyFont="1" applyFill="1" applyBorder="1" applyAlignment="1">
      <alignment horizontal="center" vertical="center"/>
    </xf>
    <xf numFmtId="0" fontId="10" fillId="0" borderId="2" xfId="0" applyFont="1" applyBorder="1" applyAlignment="1">
      <alignment horizontal="center" vertical="center"/>
    </xf>
    <xf numFmtId="2" fontId="9" fillId="0" borderId="2" xfId="0" applyNumberFormat="1" applyFont="1" applyBorder="1"/>
    <xf numFmtId="49" fontId="9" fillId="0" borderId="2" xfId="0" applyNumberFormat="1" applyFont="1" applyBorder="1"/>
    <xf numFmtId="3" fontId="9" fillId="0" borderId="2" xfId="0" applyNumberFormat="1" applyFont="1" applyBorder="1"/>
    <xf numFmtId="170" fontId="9" fillId="0" borderId="2" xfId="0" applyNumberFormat="1" applyFont="1" applyBorder="1"/>
    <xf numFmtId="10" fontId="9" fillId="0" borderId="2" xfId="0" applyNumberFormat="1" applyFont="1" applyBorder="1"/>
    <xf numFmtId="3" fontId="9" fillId="0" borderId="0" xfId="0" applyNumberFormat="1" applyFont="1"/>
    <xf numFmtId="0" fontId="10" fillId="0" borderId="2" xfId="0" applyFont="1" applyBorder="1" applyAlignment="1">
      <alignment horizontal="center" vertical="center" wrapText="1"/>
    </xf>
    <xf numFmtId="3" fontId="10" fillId="0" borderId="2" xfId="0" applyNumberFormat="1" applyFont="1" applyBorder="1" applyAlignment="1">
      <alignment horizontal="center" wrapText="1"/>
    </xf>
    <xf numFmtId="10" fontId="9" fillId="0" borderId="2" xfId="0" applyNumberFormat="1" applyFont="1" applyBorder="1" applyAlignment="1">
      <alignment wrapText="1"/>
    </xf>
    <xf numFmtId="0" fontId="3" fillId="3" borderId="4" xfId="0" applyFont="1" applyFill="1" applyBorder="1"/>
    <xf numFmtId="0" fontId="3" fillId="3" borderId="21" xfId="0" applyFont="1" applyFill="1" applyBorder="1"/>
    <xf numFmtId="0" fontId="3" fillId="3" borderId="22" xfId="0" applyFont="1" applyFill="1" applyBorder="1"/>
    <xf numFmtId="0" fontId="3" fillId="3" borderId="23" xfId="0" applyFont="1" applyFill="1" applyBorder="1"/>
    <xf numFmtId="0" fontId="3" fillId="3" borderId="13" xfId="0" applyFont="1" applyFill="1" applyBorder="1"/>
    <xf numFmtId="0" fontId="3" fillId="3" borderId="14" xfId="0" applyFont="1" applyFill="1" applyBorder="1"/>
    <xf numFmtId="0" fontId="3" fillId="3" borderId="15" xfId="0" applyFont="1" applyFill="1" applyBorder="1"/>
    <xf numFmtId="0" fontId="3" fillId="3" borderId="16" xfId="0" applyFont="1" applyFill="1" applyBorder="1"/>
    <xf numFmtId="0" fontId="3" fillId="3" borderId="17" xfId="0" applyFont="1" applyFill="1" applyBorder="1"/>
    <xf numFmtId="0" fontId="33" fillId="0" borderId="2" xfId="0" applyFont="1" applyBorder="1" applyAlignment="1">
      <alignment horizontal="center" vertical="center" wrapText="1"/>
    </xf>
    <xf numFmtId="0" fontId="12" fillId="0" borderId="2" xfId="0" applyFont="1" applyBorder="1" applyAlignment="1">
      <alignment vertical="center" wrapText="1"/>
    </xf>
    <xf numFmtId="3" fontId="12" fillId="0" borderId="2" xfId="0" applyNumberFormat="1" applyFont="1" applyBorder="1" applyAlignment="1">
      <alignment horizontal="center" vertical="center" wrapText="1"/>
    </xf>
    <xf numFmtId="0" fontId="8" fillId="0" borderId="0" xfId="0" applyFont="1" applyAlignment="1">
      <alignment horizontal="center"/>
    </xf>
    <xf numFmtId="0" fontId="0" fillId="0" borderId="0" xfId="0" applyFont="1" applyAlignment="1">
      <alignment horizontal="center"/>
    </xf>
    <xf numFmtId="0" fontId="47" fillId="0" borderId="2" xfId="0" applyFont="1" applyBorder="1" applyAlignment="1">
      <alignment horizontal="left" vertical="center"/>
    </xf>
    <xf numFmtId="0" fontId="0" fillId="0" borderId="0" xfId="0" applyFont="1" applyAlignment="1"/>
    <xf numFmtId="0" fontId="0" fillId="0" borderId="0" xfId="0" applyFont="1" applyAlignment="1"/>
    <xf numFmtId="164" fontId="0" fillId="0" borderId="0" xfId="0" applyNumberFormat="1" applyFont="1" applyAlignment="1"/>
    <xf numFmtId="0" fontId="9" fillId="17" borderId="2" xfId="0" applyFont="1" applyFill="1" applyBorder="1" applyAlignment="1">
      <alignment horizontal="left" vertical="center"/>
    </xf>
    <xf numFmtId="168" fontId="9" fillId="18" borderId="2" xfId="0" applyNumberFormat="1" applyFont="1" applyFill="1" applyBorder="1" applyAlignment="1">
      <alignment horizontal="left" vertical="center"/>
    </xf>
    <xf numFmtId="0" fontId="1" fillId="0" borderId="1" xfId="0" applyFont="1" applyBorder="1" applyAlignment="1">
      <alignment horizontal="center" vertical="center"/>
    </xf>
    <xf numFmtId="0" fontId="2" fillId="0" borderId="1" xfId="0" applyFont="1" applyBorder="1"/>
    <xf numFmtId="0" fontId="17" fillId="0" borderId="0" xfId="0" applyFont="1" applyAlignment="1">
      <alignment horizontal="center" vertical="center"/>
    </xf>
    <xf numFmtId="0" fontId="0" fillId="0" borderId="0" xfId="0" applyFont="1" applyAlignment="1"/>
    <xf numFmtId="0" fontId="2" fillId="0" borderId="5" xfId="0" applyFont="1" applyBorder="1"/>
    <xf numFmtId="0" fontId="24" fillId="0" borderId="0" xfId="0" applyFont="1" applyAlignment="1">
      <alignment horizontal="center" vertical="center"/>
    </xf>
    <xf numFmtId="0" fontId="10" fillId="0" borderId="19" xfId="0" applyFont="1" applyBorder="1" applyAlignment="1">
      <alignment horizontal="center"/>
    </xf>
    <xf numFmtId="0" fontId="2" fillId="0" borderId="20" xfId="0" applyFont="1" applyBorder="1"/>
    <xf numFmtId="0" fontId="2" fillId="0" borderId="9" xfId="0" applyFont="1" applyBorder="1"/>
    <xf numFmtId="173" fontId="9" fillId="0" borderId="19" xfId="0" applyNumberFormat="1" applyFont="1" applyBorder="1" applyAlignment="1">
      <alignment horizontal="center"/>
    </xf>
    <xf numFmtId="172" fontId="24" fillId="0" borderId="1" xfId="0" applyNumberFormat="1" applyFont="1" applyBorder="1" applyAlignment="1">
      <alignment horizontal="center" vertical="center"/>
    </xf>
    <xf numFmtId="172" fontId="4" fillId="7" borderId="19" xfId="0" applyNumberFormat="1" applyFont="1" applyFill="1" applyBorder="1" applyAlignment="1">
      <alignment horizontal="center" vertical="center" wrapText="1"/>
    </xf>
    <xf numFmtId="172" fontId="4" fillId="7" borderId="25" xfId="0" applyNumberFormat="1" applyFont="1" applyFill="1" applyBorder="1" applyAlignment="1">
      <alignment horizontal="center" vertical="center" wrapText="1"/>
    </xf>
    <xf numFmtId="172" fontId="4" fillId="7" borderId="18" xfId="0" applyNumberFormat="1" applyFont="1" applyFill="1" applyBorder="1" applyAlignment="1">
      <alignment horizontal="center" vertical="center" wrapText="1"/>
    </xf>
    <xf numFmtId="0" fontId="2" fillId="0" borderId="3" xfId="0" applyFont="1" applyBorder="1"/>
    <xf numFmtId="0" fontId="40" fillId="0" borderId="18" xfId="0" applyFont="1" applyBorder="1" applyAlignment="1">
      <alignment horizontal="center" vertical="center"/>
    </xf>
    <xf numFmtId="0" fontId="39" fillId="0" borderId="0" xfId="0" applyFont="1" applyAlignment="1">
      <alignment horizontal="center" vertical="center"/>
    </xf>
    <xf numFmtId="0" fontId="4" fillId="0" borderId="18" xfId="0" applyFont="1" applyBorder="1" applyAlignment="1">
      <alignment horizontal="center"/>
    </xf>
    <xf numFmtId="0" fontId="4" fillId="0" borderId="18" xfId="0" applyFont="1" applyBorder="1" applyAlignment="1">
      <alignment horizontal="center" vertical="center" wrapText="1"/>
    </xf>
    <xf numFmtId="0" fontId="40" fillId="0" borderId="18" xfId="0" applyFont="1" applyBorder="1" applyAlignment="1">
      <alignment horizontal="center" vertical="center" wrapText="1"/>
    </xf>
    <xf numFmtId="0" fontId="2" fillId="0" borderId="38" xfId="0" applyFont="1" applyBorder="1"/>
    <xf numFmtId="0" fontId="4" fillId="0" borderId="19" xfId="0" applyFont="1" applyBorder="1" applyAlignment="1">
      <alignment horizontal="center" vertical="center" wrapText="1"/>
    </xf>
    <xf numFmtId="0" fontId="46" fillId="0" borderId="1" xfId="0" applyFont="1" applyBorder="1" applyAlignment="1">
      <alignment horizontal="center" vertical="center"/>
    </xf>
    <xf numFmtId="0" fontId="4" fillId="4" borderId="18" xfId="0" applyFont="1" applyFill="1" applyBorder="1" applyAlignment="1">
      <alignment horizontal="center"/>
    </xf>
    <xf numFmtId="0" fontId="4" fillId="4" borderId="18" xfId="0" applyFont="1" applyFill="1" applyBorder="1" applyAlignment="1">
      <alignment horizontal="center" vertical="center" wrapText="1"/>
    </xf>
    <xf numFmtId="0" fontId="40" fillId="4" borderId="18" xfId="0" applyFont="1" applyFill="1" applyBorder="1" applyAlignment="1">
      <alignment horizontal="center" vertical="center" wrapText="1"/>
    </xf>
    <xf numFmtId="0" fontId="4" fillId="4" borderId="19" xfId="0" applyFont="1" applyFill="1" applyBorder="1" applyAlignment="1">
      <alignment horizontal="center" vertical="center" wrapText="1"/>
    </xf>
    <xf numFmtId="0" fontId="40" fillId="4" borderId="18" xfId="0" applyFont="1" applyFill="1" applyBorder="1" applyAlignment="1">
      <alignment horizontal="center" vertical="center"/>
    </xf>
    <xf numFmtId="0" fontId="3" fillId="0" borderId="0" xfId="0" applyFont="1" applyAlignment="1">
      <alignment horizontal="center"/>
    </xf>
  </cellXfs>
  <cellStyles count="2">
    <cellStyle name="Normal" xfId="0" builtinId="0"/>
    <cellStyle name="Normal 4 2 2" xfId="1" xr:uid="{9C86DD49-7C9F-4F47-B14E-5AC88D99CC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customschemas.google.com/relationships/workbookmetadata" Target="metadata"/></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sz="1400" b="0" i="0">
                <a:solidFill>
                  <a:srgbClr val="757575"/>
                </a:solidFill>
                <a:latin typeface="+mn-lt"/>
              </a:rPr>
              <a:t>Hiệu quả đầu tư của SCIC</a:t>
            </a:r>
          </a:p>
        </c:rich>
      </c:tx>
      <c:overlay val="0"/>
    </c:title>
    <c:autoTitleDeleted val="0"/>
    <c:plotArea>
      <c:layout/>
      <c:barChart>
        <c:barDir val="col"/>
        <c:grouping val="stacked"/>
        <c:varyColors val="1"/>
        <c:ser>
          <c:idx val="0"/>
          <c:order val="0"/>
          <c:tx>
            <c:v> Vốn đầu tư </c:v>
          </c:tx>
          <c:spPr>
            <a:solidFill>
              <a:srgbClr val="4BACC6"/>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'Tong hop DT '!$AM$71:$AM$73</c:f>
              <c:strCache>
                <c:ptCount val="3"/>
                <c:pt idx="0">
                  <c:v>Đầu tư hiện hữu</c:v>
                </c:pt>
                <c:pt idx="1">
                  <c:v>Đầu tư mới</c:v>
                </c:pt>
                <c:pt idx="2">
                  <c:v>Đầu tư chỉ định</c:v>
                </c:pt>
              </c:strCache>
            </c:strRef>
          </c:cat>
          <c:val>
            <c:numRef>
              <c:f>'Tong hop DT '!$AO$71:$AO$73</c:f>
              <c:numCache>
                <c:formatCode>_-* #,##0_-;\-* #,##0_-;_-* "-"??_-;_-@</c:formatCode>
                <c:ptCount val="3"/>
                <c:pt idx="0">
                  <c:v>0</c:v>
                </c:pt>
                <c:pt idx="1">
                  <c:v>12908.432381422999</c:v>
                </c:pt>
                <c:pt idx="2">
                  <c:v>1035.6740594610001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E1D-47B5-BD1E-EBCC059D60CF}"/>
            </c:ext>
          </c:extLst>
        </c:ser>
        <c:ser>
          <c:idx val="1"/>
          <c:order val="1"/>
          <c:tx>
            <c:v> Chênh lệch so với Vốn ĐT </c:v>
          </c:tx>
          <c:spPr>
            <a:solidFill>
              <a:srgbClr val="4BACC6"/>
            </a:solidFill>
            <a:ln cmpd="sng">
              <a:solidFill>
                <a:srgbClr val="000000"/>
              </a:solidFill>
            </a:ln>
          </c:spPr>
          <c:invertIfNegative val="1"/>
          <c:dLbls>
            <c:spPr>
              <a:noFill/>
              <a:ln>
                <a:noFill/>
              </a:ln>
              <a:effectLst/>
            </c:spPr>
            <c:txPr>
              <a:bodyPr/>
              <a:lstStyle/>
              <a:p>
                <a:pPr lvl="0">
                  <a:defRPr sz="900" b="0" i="0">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'Tong hop DT '!$AM$71:$AM$73</c:f>
              <c:strCache>
                <c:ptCount val="3"/>
                <c:pt idx="0">
                  <c:v>Đầu tư hiện hữu</c:v>
                </c:pt>
                <c:pt idx="1">
                  <c:v>Đầu tư mới</c:v>
                </c:pt>
                <c:pt idx="2">
                  <c:v>Đầu tư chỉ định</c:v>
                </c:pt>
              </c:strCache>
            </c:strRef>
          </c:cat>
          <c:val>
            <c:numRef>
              <c:f>'Tong hop DT '!$AP$71:$AP$73</c:f>
              <c:numCache>
                <c:formatCode>_-* #,##0_-;\-* #,##0_-;_-* "-"??_-;_-@</c:formatCode>
                <c:ptCount val="3"/>
                <c:pt idx="0">
                  <c:v>0</c:v>
                </c:pt>
                <c:pt idx="1">
                  <c:v>-4474.2452188779989</c:v>
                </c:pt>
                <c:pt idx="2">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E1D-47B5-BD1E-EBCC059D60CF}"/>
            </c:ext>
          </c:extLst>
        </c:ser>
        <c:ser>
          <c:idx val="2"/>
          <c:order val="2"/>
          <c:tx>
            <c:strRef>
              <c:f>'Tong hop DT '!$AQ$70</c:f>
              <c:strCache>
                <c:ptCount val="1"/>
                <c:pt idx="0">
                  <c:v> Cổ tức/Trái tức</c:v>
                </c:pt>
              </c:strCache>
            </c:strRef>
          </c:tx>
          <c:invertIfNegative val="1"/>
          <c:cat>
            <c:strRef>
              <c:f>'Tong hop DT '!$AM$71:$AM$73</c:f>
              <c:strCache>
                <c:ptCount val="3"/>
                <c:pt idx="0">
                  <c:v>Đầu tư hiện hữu</c:v>
                </c:pt>
                <c:pt idx="1">
                  <c:v>Đầu tư mới</c:v>
                </c:pt>
                <c:pt idx="2">
                  <c:v>Đầu tư chỉ định</c:v>
                </c:pt>
              </c:strCache>
            </c:strRef>
          </c:cat>
          <c:val>
            <c:numRef>
              <c:f>'Tong hop DT '!$AQ$71:$AQ$73</c:f>
              <c:numCache>
                <c:formatCode>_-* #,##0_-;\-* #,##0_-;_-* "-"??_-;_-@</c:formatCode>
                <c:ptCount val="3"/>
                <c:pt idx="0">
                  <c:v>0</c:v>
                </c:pt>
                <c:pt idx="1">
                  <c:v>-132.48938501599991</c:v>
                </c:pt>
                <c:pt idx="2">
                  <c:v>0</c:v>
                </c:pt>
              </c:numCache>
            </c:numRef>
          </c:val>
          <c:extLst>
            <c:ext xmlns:c16="http://schemas.microsoft.com/office/drawing/2014/chart" uri="{C3380CC4-5D6E-409C-BE32-E72D297353CC}">
              <c16:uniqueId val="{00000002-0E1D-47B5-BD1E-EBCC059D60CF}"/>
            </c:ext>
          </c:extLst>
        </c:ser>
        <c:dLbls>
          <c:showLegendKey val="0"/>
          <c:showVal val="0"/>
          <c:showCatName val="0"/>
          <c:showSerName val="0"/>
          <c:showPercent val="0"/>
          <c:showBubbleSize val="0"/>
        </c:dLbls>
        <c:gapWidth val="150"/>
        <c:overlap val="100"/>
        <c:axId val="422900136"/>
        <c:axId val="935976657"/>
      </c:barChart>
      <c:catAx>
        <c:axId val="422900136"/>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935976657"/>
        <c:crosses val="autoZero"/>
        <c:auto val="1"/>
        <c:lblAlgn val="ctr"/>
        <c:lblOffset val="100"/>
        <c:noMultiLvlLbl val="1"/>
      </c:catAx>
      <c:valAx>
        <c:axId val="93597665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_-* #,##0_-;\-* #,##0_-;_-* &quot;-&quot;??_-;_-@" sourceLinked="1"/>
        <c:majorTickMark val="none"/>
        <c:minorTickMark val="none"/>
        <c:tickLblPos val="nextTo"/>
        <c:spPr>
          <a:ln/>
        </c:spPr>
        <c:txPr>
          <a:bodyPr/>
          <a:lstStyle/>
          <a:p>
            <a:pPr lvl="0">
              <a:defRPr sz="900" b="0" i="0">
                <a:solidFill>
                  <a:srgbClr val="000000"/>
                </a:solidFill>
                <a:latin typeface="+mn-lt"/>
              </a:defRPr>
            </a:pPr>
            <a:endParaRPr lang="en-US"/>
          </a:p>
        </c:txPr>
        <c:crossAx val="422900136"/>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sz="1400" b="0" i="0">
                <a:solidFill>
                  <a:srgbClr val="757575"/>
                </a:solidFill>
                <a:latin typeface="+mn-lt"/>
              </a:rPr>
              <a:t>Số lượng DN</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8C08-4FC3-AA02-BA358CEFD795}"/>
              </c:ext>
            </c:extLst>
          </c:dPt>
          <c:dPt>
            <c:idx val="1"/>
            <c:bubble3D val="0"/>
            <c:spPr>
              <a:solidFill>
                <a:schemeClr val="accent2"/>
              </a:solidFill>
            </c:spPr>
            <c:extLst>
              <c:ext xmlns:c16="http://schemas.microsoft.com/office/drawing/2014/chart" uri="{C3380CC4-5D6E-409C-BE32-E72D297353CC}">
                <c16:uniqueId val="{00000003-8C08-4FC3-AA02-BA358CEFD795}"/>
              </c:ext>
            </c:extLst>
          </c:dPt>
          <c:dPt>
            <c:idx val="2"/>
            <c:bubble3D val="0"/>
            <c:spPr>
              <a:solidFill>
                <a:schemeClr val="accent3"/>
              </a:solidFill>
            </c:spPr>
            <c:extLst>
              <c:ext xmlns:c16="http://schemas.microsoft.com/office/drawing/2014/chart" uri="{C3380CC4-5D6E-409C-BE32-E72D297353CC}">
                <c16:uniqueId val="{00000005-8C08-4FC3-AA02-BA358CEFD795}"/>
              </c:ext>
            </c:extLst>
          </c:dPt>
          <c:dPt>
            <c:idx val="3"/>
            <c:bubble3D val="0"/>
            <c:spPr>
              <a:solidFill>
                <a:schemeClr val="accent4"/>
              </a:solidFill>
            </c:spPr>
            <c:extLst>
              <c:ext xmlns:c16="http://schemas.microsoft.com/office/drawing/2014/chart" uri="{C3380CC4-5D6E-409C-BE32-E72D297353CC}">
                <c16:uniqueId val="{00000007-8C08-4FC3-AA02-BA358CEFD795}"/>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'Đồ thị'!$A$1:$A$4</c:f>
              <c:strCache>
                <c:ptCount val="4"/>
                <c:pt idx="0">
                  <c:v>A1</c:v>
                </c:pt>
                <c:pt idx="1">
                  <c:v>A2</c:v>
                </c:pt>
                <c:pt idx="2">
                  <c:v>B1</c:v>
                </c:pt>
                <c:pt idx="3">
                  <c:v>B2</c:v>
                </c:pt>
              </c:strCache>
            </c:strRef>
          </c:cat>
          <c:val>
            <c:numRef>
              <c:f>'Đồ thị'!$B$1:$B$4</c:f>
              <c:numCache>
                <c:formatCode>General</c:formatCode>
                <c:ptCount val="4"/>
                <c:pt idx="0">
                  <c:v>17</c:v>
                </c:pt>
                <c:pt idx="1">
                  <c:v>38</c:v>
                </c:pt>
                <c:pt idx="2">
                  <c:v>19</c:v>
                </c:pt>
                <c:pt idx="3">
                  <c:v>71</c:v>
                </c:pt>
              </c:numCache>
            </c:numRef>
          </c:val>
          <c:extLst>
            <c:ext xmlns:c16="http://schemas.microsoft.com/office/drawing/2014/chart" uri="{C3380CC4-5D6E-409C-BE32-E72D297353CC}">
              <c16:uniqueId val="{00000008-8C08-4FC3-AA02-BA358CEFD795}"/>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0" i="0">
                <a:solidFill>
                  <a:srgbClr val="757575"/>
                </a:solidFill>
                <a:latin typeface="+mn-lt"/>
              </a:defRPr>
            </a:pPr>
            <a:r>
              <a:rPr sz="1400" b="0" i="0">
                <a:solidFill>
                  <a:srgbClr val="757575"/>
                </a:solidFill>
                <a:latin typeface="+mn-lt"/>
              </a:rPr>
              <a:t>Phân nhóm DN</a:t>
            </a:r>
          </a:p>
        </c:rich>
      </c:tx>
      <c:overlay val="0"/>
    </c:title>
    <c:autoTitleDeleted val="0"/>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3FA6-40AE-9C39-A983F78B53B1}"/>
              </c:ext>
            </c:extLst>
          </c:dPt>
          <c:dPt>
            <c:idx val="1"/>
            <c:bubble3D val="0"/>
            <c:spPr>
              <a:solidFill>
                <a:schemeClr val="accent2"/>
              </a:solidFill>
            </c:spPr>
            <c:extLst>
              <c:ext xmlns:c16="http://schemas.microsoft.com/office/drawing/2014/chart" uri="{C3380CC4-5D6E-409C-BE32-E72D297353CC}">
                <c16:uniqueId val="{00000003-3FA6-40AE-9C39-A983F78B53B1}"/>
              </c:ext>
            </c:extLst>
          </c:dPt>
          <c:dPt>
            <c:idx val="2"/>
            <c:bubble3D val="0"/>
            <c:spPr>
              <a:solidFill>
                <a:schemeClr val="accent3"/>
              </a:solidFill>
            </c:spPr>
            <c:extLst>
              <c:ext xmlns:c16="http://schemas.microsoft.com/office/drawing/2014/chart" uri="{C3380CC4-5D6E-409C-BE32-E72D297353CC}">
                <c16:uniqueId val="{00000005-3FA6-40AE-9C39-A983F78B53B1}"/>
              </c:ext>
            </c:extLst>
          </c:dPt>
          <c:dPt>
            <c:idx val="3"/>
            <c:bubble3D val="0"/>
            <c:spPr>
              <a:solidFill>
                <a:schemeClr val="accent4"/>
              </a:solidFill>
            </c:spPr>
            <c:extLst>
              <c:ext xmlns:c16="http://schemas.microsoft.com/office/drawing/2014/chart" uri="{C3380CC4-5D6E-409C-BE32-E72D297353CC}">
                <c16:uniqueId val="{00000007-3FA6-40AE-9C39-A983F78B53B1}"/>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'Đồ thị'!$A$1:$A$4</c:f>
              <c:strCache>
                <c:ptCount val="4"/>
                <c:pt idx="0">
                  <c:v>A1</c:v>
                </c:pt>
                <c:pt idx="1">
                  <c:v>A2</c:v>
                </c:pt>
                <c:pt idx="2">
                  <c:v>B1</c:v>
                </c:pt>
                <c:pt idx="3">
                  <c:v>B2</c:v>
                </c:pt>
              </c:strCache>
            </c:strRef>
          </c:cat>
          <c:val>
            <c:numRef>
              <c:f>'Đồ thị'!$E$1:$E$4</c:f>
              <c:numCache>
                <c:formatCode>0%</c:formatCode>
                <c:ptCount val="4"/>
                <c:pt idx="0">
                  <c:v>0.4187543702194042</c:v>
                </c:pt>
                <c:pt idx="1">
                  <c:v>1.9293642465585757E-2</c:v>
                </c:pt>
                <c:pt idx="2">
                  <c:v>0.53919359568249003</c:v>
                </c:pt>
                <c:pt idx="3">
                  <c:v>2.2758391632519984E-2</c:v>
                </c:pt>
              </c:numCache>
            </c:numRef>
          </c:val>
          <c:extLst>
            <c:ext xmlns:c16="http://schemas.microsoft.com/office/drawing/2014/chart" uri="{C3380CC4-5D6E-409C-BE32-E72D297353CC}">
              <c16:uniqueId val="{00000008-3FA6-40AE-9C39-A983F78B53B1}"/>
            </c:ext>
          </c:extLst>
        </c:ser>
        <c:dLbls>
          <c:showLegendKey val="0"/>
          <c:showVal val="0"/>
          <c:showCatName val="0"/>
          <c:showSerName val="0"/>
          <c:showPercent val="0"/>
          <c:showBubbleSize val="0"/>
          <c:showLeaderLines val="1"/>
        </c:dLbls>
        <c:firstSliceAng val="0"/>
      </c:pieChart>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http://www.thongtincongty.com/company/3f721d56-cong-ty-co-phan-dau-tu-scic-bao-viet/" TargetMode="External"/><Relationship Id="rId1" Type="http://schemas.openxmlformats.org/officeDocument/2006/relationships/hyperlink" Target="http://www.thongtincongty.com/company/3f7b8441-cong-ty-co-phan-tu-van-dau-tu-va-dau-tu-viet-nam/" TargetMode="Externa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13</xdr:col>
      <xdr:colOff>0</xdr:colOff>
      <xdr:row>11</xdr:row>
      <xdr:rowOff>0</xdr:rowOff>
    </xdr:from>
    <xdr:ext cx="304800" cy="40262175"/>
    <xdr:sp macro="" textlink="">
      <xdr:nvSpPr>
        <xdr:cNvPr id="3" name="Shape 3"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11</xdr:row>
      <xdr:rowOff>0</xdr:rowOff>
    </xdr:from>
    <xdr:ext cx="304800" cy="36937950"/>
    <xdr:sp macro="" textlink="">
      <xdr:nvSpPr>
        <xdr:cNvPr id="4" name="Shape 4"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4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11</xdr:row>
      <xdr:rowOff>0</xdr:rowOff>
    </xdr:from>
    <xdr:ext cx="304800" cy="41252775"/>
    <xdr:sp macro="" textlink="">
      <xdr:nvSpPr>
        <xdr:cNvPr id="2" name="Shape 3"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18</xdr:row>
      <xdr:rowOff>0</xdr:rowOff>
    </xdr:from>
    <xdr:ext cx="304800" cy="27612975"/>
    <xdr:sp macro="" textlink="">
      <xdr:nvSpPr>
        <xdr:cNvPr id="5" name="Shape 3"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5193600" y="0"/>
          <a:ext cx="3048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88</xdr:row>
      <xdr:rowOff>0</xdr:rowOff>
    </xdr:from>
    <xdr:ext cx="304800" cy="180975"/>
    <xdr:sp macro="" textlink="">
      <xdr:nvSpPr>
        <xdr:cNvPr id="6" name="Shape 5"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88</xdr:row>
      <xdr:rowOff>0</xdr:rowOff>
    </xdr:from>
    <xdr:ext cx="304800" cy="180975"/>
    <xdr:sp macro="" textlink="">
      <xdr:nvSpPr>
        <xdr:cNvPr id="7" name="Shape 5"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7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0</xdr:colOff>
      <xdr:row>88</xdr:row>
      <xdr:rowOff>0</xdr:rowOff>
    </xdr:from>
    <xdr:ext cx="304800" cy="180975"/>
    <xdr:sp macro="" textlink="">
      <xdr:nvSpPr>
        <xdr:cNvPr id="8" name="Shape 5" descr="data:image/png;base64,iVBORw0KGgoAAAANSUhEUgAAAEQAAAAQCAIAAAAgbk4EAAAENElEQVRIid2W2UtqexTH1zm5UxKpNJuTJotoejBKpCAaaYCssKLhoYjoIRSijILepRfD9EGigRLJLGmgJBoI/4EoExMfigpLyy0SapHRffh19vXebuHhnu6Fs572+vL5rd/+/oa19zccx+F3ie//9wv8yvhlZtRqdXJyssvl+tmBnZ2dDAajqqrq7OzsX2J/mtne3k5ISBAIBHt7e4FEbW2tRqP5nLHb7aOjow0NDZGRkYH64eFhRkaGVqtFqd/vLy0tTUpKYjAYw8PDAKBSqba3t6VSaWRkZGtrq9/vd7lcvb29GRkZTCZTJBKhgUFigOM4juM2my0qKqq8vHxubi4kJGRubg7pSqUSAEZGRj5hcBzv6Oig0WhWqxX/a2RlZQHA4OAgSi8uLjAMo1KplZWVEokEx/GCgoKcnBwcx/f39wFgZWXF4XDw+XylUqlSqQBAoVAEj73tjE6nczqdMpmsoaGhuLh4fn4e6Xq9nljmjxi73b68vNzd3c1gMAK3ZX19/fLyks1mYxiGlKWlJRKJdHp6qtFo+vr6AMBoNHI4HADIzs4GAIvFQiKRZmdnBQLB8vIyALy+vgaPfScmzs/Pj4uLA4Dc3Fyj0Yj02dnZwJf7R0atVj8/P09NTZWUlBwcHBC8VCrl8/kPDw+Esri4yGKx3G43oVCpVCaTCQChoaEA8Pj4CABer7enp2djYyMvL6+pqSl47M3M0dERMg0AJBIpcD4iPmL0ej2dTtdqtdXV1V1dXVdXVwBgMBhOTk7a2tru7u6IChiGWSwWDocjkUiQ0t7efnZ25na70aqxWCy73V5YWLi2thYSEiKXyykUSvDYmxmXy4WsA4Ddbg8LC3tv5iPGbDbX1dWVlZWJxWKfz4dOpkKhoNPp6enpLy8vHo8HkQcHB+fn5yKRaGJiArWQsbExj8eTkpIyNDSEYVhpaanP57PZbGQy+eXlpa2tzel0Bo+9mQkPD/f7/ej55OSEzWa/N/MR4/f7Y2JiAADtlc/nA4Dr62uiAcjlcqlUShQRCoUAgE4phUJZXV3d39+PiIhobm5mMBjJycnHx8c3NzcGg8Fms6ErEST2ZqaoqMhkMgHAxcWFyWSqqKh4b+YjJjU11ev1AsDW1hYAoJuq1+t3d3d3dnYAoL6+vqamhqiDzhiXyyWUhYWFp6en0dFRlCYlJcGP3hMdHf0TGGqaW1tbGIbJ5XIej0cmk00mE9Fe4Udr/ogZHx9PS0ubnp6m0+lcLvdv3ZkYjiq0tLQAgFAoJICZmRkAmJycRKnVatXpdAjj8XgOhyN4DIiiMpksNjaWTqcHfkBwHOfz+UNDQ58w9/f3AwMDNBqNy+WazeZPzNTX18fHx8tkskBALBb39/cT6ebmJo1GS0xMFIvFt7e3P4V9w7/4R1MikWRmZjY2Nn7pLCi+3Mx/Gb/VX/MfogFSs1ustNIAAAAASUVORK5CYII=">
          <a:hlinkClick xmlns:r="http://schemas.openxmlformats.org/officeDocument/2006/relationships" r:id="rId1"/>
          <a:extLst>
            <a:ext uri="{FF2B5EF4-FFF2-40B4-BE49-F238E27FC236}">
              <a16:creationId xmlns:a16="http://schemas.microsoft.com/office/drawing/2014/main" id="{00000000-0008-0000-0100-000008000000}"/>
            </a:ext>
          </a:extLst>
        </xdr:cNvPr>
        <xdr:cNvSpPr/>
      </xdr:nvSpPr>
      <xdr:spPr>
        <a:xfrm>
          <a:off x="5193600" y="3694275"/>
          <a:ext cx="30480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13</xdr:col>
      <xdr:colOff>0</xdr:colOff>
      <xdr:row>150</xdr:row>
      <xdr:rowOff>0</xdr:rowOff>
    </xdr:from>
    <xdr:ext cx="295275" cy="1028700"/>
    <xdr:sp macro="" textlink="">
      <xdr:nvSpPr>
        <xdr:cNvPr id="9" name="Shape 6" descr="data:image/png;base64,iVBORw0KGgoAAAANSUhEUgAAAEUAAAAPCAIAAAA9LJV0AAAEGUlEQVRIid2WS0iqWxTH10lFrMEXaUUPIyKVAitE0KQgKAdFoQVGVFBYNAqVIAuaBDWQQAzTykn2cKAJ0sskelAOGgQFZmKPQSJhFPhV9CSy7mB3vuulWyTccw+cNdrf7/uvtffae63N/oHjOPxBFve7F/Af29/5LC8vZ2RkyGSytbW1aEVVVZXNZvtC8/LyUlZWxmQy6XR6d3c3gkqlkk6nV1RUBIPB6Gibm5tsNttutwPA1dVVe3s7m81OTk5WKpWEJhwOt7a2pqamDg4OxgxxHMdxPBQKMRiM8vJys9lMIpHMZjPiJpMJAHp6er7QBAIBCoWSkJAgFos1Gg2O47OzswDQ1dVVWVnJ5/PxKMvLy0O/cBy/vLyUSqUmk8lisQCA0WjEcXxnZyczMzMxMXF4eBgArFZrTPD9fBwORzgc1uv1EomkpKRkcnIScZfLRWzGZxqr1Uomkw8ODmw2W0dHBwB4vV4AUKvV6enpPp+PiDA/Px8MBlksFoVCAQAymTwxMSGTyVD+b29vACCTye7u7paWljAMAwC/3x8TjCNmKiwsTEtLAwAul4sWBAATExPRq/lXzczMTFZW1s3NDaHkcDgAYLFY7Ha7WCwmuE6nk0qlt7e3BHl4eJDL5QsLCwUFBXV1dQDQ3t5us9ny8/O1Wi0A8Pn8mOB7vTEYjKamJjRWqVQkEomoEKLePtMUFRUBAIlEUqvVhBePxwMAGo3m9XoRmZubA4DFxUUSiYQC+v3+9PR05Ot2u6PLEpUQh8OJFb6fz9XVVXJyMhpfXFzEx8fDB/tMs7GxcXp6qlQqh4aG0D2xu7t7dHQEAE9PT4FAAMmMRmNSUlJubm4kErm/vweAx8fHUChEpVIjkUhDQ0M4HCaC9/f3A0Bvby8x+zfhez4Yhr28vKDx/v4+i8X6mM8XGgzDFAoF/OwclUoVFxe3tbUlEAgGBgaQ5uzsjLgPDAaDTqfLzs72eDzn5+dutzsUCqEuen19bWtru76+FgqFEokE+X4fvucjEAhQ4wYCAZ/PV1FR8TGfrzUajQYAhEIhABwfHzc2NnK53KKiIo/HgwQul2t1dXVlZQUAqqurKysrAYDJZMLPWyclJQUApqent7e3AaCvr+/p6Qn5fh++94/T6aRQKAaDQSQSUalUn8/3sX8+0zidzvr6egBQKBSIlJaW8ng8k8mUmJgoEonwfxoR8OTkxOFwIF+RSHR5eYnj+NTUVPQ2mUymmCAZfRQXF2u12sHBwefn5/HxcXSJIZNKpZFI5AvN2NjY3t6eXq9vbm5GZGRkRC6Xd3Z2ikSi0dHRj0eN7PDwsKWlBcMwtVrd1dVFJpMBoKamZn19/fX1FQBoNFpOTk5M8Af+v7/fNBoNh8Opra39FcF/Qz6/1P609+hfQoARGVD2Sg4AAAAASUVORK5CYII=">
          <a:hlinkClick xmlns:r="http://schemas.openxmlformats.org/officeDocument/2006/relationships" r:id="rId2"/>
          <a:extLst>
            <a:ext uri="{FF2B5EF4-FFF2-40B4-BE49-F238E27FC236}">
              <a16:creationId xmlns:a16="http://schemas.microsoft.com/office/drawing/2014/main" id="{00000000-0008-0000-0100-000009000000}"/>
            </a:ext>
          </a:extLst>
        </xdr:cNvPr>
        <xdr:cNvSpPr/>
      </xdr:nvSpPr>
      <xdr:spPr>
        <a:xfrm>
          <a:off x="5198363" y="3265650"/>
          <a:ext cx="295275" cy="1028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0</xdr:colOff>
      <xdr:row>150</xdr:row>
      <xdr:rowOff>0</xdr:rowOff>
    </xdr:from>
    <xdr:ext cx="295275" cy="1028700"/>
    <xdr:sp macro="" textlink="">
      <xdr:nvSpPr>
        <xdr:cNvPr id="10" name="Shape 6" descr="data:image/png;base64,iVBORw0KGgoAAAANSUhEUgAAAEUAAAAPCAIAAAA9LJV0AAAEGUlEQVRIid2WS0iqWxTH10lFrMEXaUUPIyKVAitE0KQgKAdFoQVGVFBYNAqVIAuaBDWQQAzTykn2cKAJ0sskelAOGgQFZmKPQSJhFPhV9CSy7mB3vuulWyTccw+cNdrf7/uvtffae63N/oHjOPxBFve7F/Af29/5LC8vZ2RkyGSytbW1aEVVVZXNZvtC8/LyUlZWxmQy6XR6d3c3gkqlkk6nV1RUBIPB6Gibm5tsNttutwPA1dVVe3s7m81OTk5WKpWEJhwOt7a2pqamDg4OxgxxHMdxPBQKMRiM8vJys9lMIpHMZjPiJpMJAHp6er7QBAIBCoWSkJAgFos1Gg2O47OzswDQ1dVVWVnJ5/PxKMvLy0O/cBy/vLyUSqUmk8lisQCA0WjEcXxnZyczMzMxMXF4eBgArFZrTPD9fBwORzgc1uv1EomkpKRkcnIScZfLRWzGZxqr1Uomkw8ODmw2W0dHBwB4vV4AUKvV6enpPp+PiDA/Px8MBlksFoVCAQAymTwxMSGTyVD+b29vACCTye7u7paWljAMAwC/3x8TjCNmKiwsTEtLAwAul4sWBAATExPRq/lXzczMTFZW1s3NDaHkcDgAYLFY7Ha7WCwmuE6nk0qlt7e3BHl4eJDL5QsLCwUFBXV1dQDQ3t5us9ny8/O1Wi0A8Pn8mOB7vTEYjKamJjRWqVQkEomoEKLePtMUFRUBAIlEUqvVhBePxwMAGo3m9XoRmZubA4DFxUUSiYQC+v3+9PR05Ot2u6PLEpUQh8OJFb6fz9XVVXJyMhpfXFzEx8fDB/tMs7GxcXp6qlQqh4aG0D2xu7t7dHQEAE9PT4FAAMmMRmNSUlJubm4kErm/vweAx8fHUChEpVIjkUhDQ0M4HCaC9/f3A0Bvby8x+zfhez4Yhr28vKDx/v4+i8X6mM8XGgzDFAoF/OwclUoVFxe3tbUlEAgGBgaQ5uzsjLgPDAaDTqfLzs72eDzn5+dutzsUCqEuen19bWtru76+FgqFEokE+X4fvucjEAhQ4wYCAZ/PV1FR8TGfrzUajQYAhEIhABwfHzc2NnK53KKiIo/HgwQul2t1dXVlZQUAqqurKysrAYDJZMLPWyclJQUApqent7e3AaCvr+/p6Qn5fh++94/T6aRQKAaDQSQSUalUn8/3sX8+0zidzvr6egBQKBSIlJaW8ng8k8mUmJgoEonwfxoR8OTkxOFwIF+RSHR5eYnj+NTUVPQ2mUymmCAZfRQXF2u12sHBwefn5/HxcXSJIZNKpZFI5AvN2NjY3t6eXq9vbm5GZGRkRC6Xd3Z2ikSi0dHRj0eN7PDwsKWlBcMwtVrd1dVFJpMBoKamZn19/fX1FQBoNFpOTk5M8Af+v7/fNBoNh8Opra39FcF/Qz6/1P609+hfQoARGVD2Sg4AAAAASUVORK5CYII=">
          <a:hlinkClick xmlns:r="http://schemas.openxmlformats.org/officeDocument/2006/relationships" r:id="rId2"/>
          <a:extLst>
            <a:ext uri="{FF2B5EF4-FFF2-40B4-BE49-F238E27FC236}">
              <a16:creationId xmlns:a16="http://schemas.microsoft.com/office/drawing/2014/main" id="{00000000-0008-0000-0100-00000A000000}"/>
            </a:ext>
          </a:extLst>
        </xdr:cNvPr>
        <xdr:cNvSpPr/>
      </xdr:nvSpPr>
      <xdr:spPr>
        <a:xfrm>
          <a:off x="5198363" y="3265650"/>
          <a:ext cx="295275" cy="10287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38</xdr:col>
      <xdr:colOff>28575</xdr:colOff>
      <xdr:row>77</xdr:row>
      <xdr:rowOff>66675</xdr:rowOff>
    </xdr:from>
    <xdr:ext cx="4581525" cy="2609850"/>
    <xdr:graphicFrame macro="">
      <xdr:nvGraphicFramePr>
        <xdr:cNvPr id="1903544731" name="Chart 1">
          <a:extLst>
            <a:ext uri="{FF2B5EF4-FFF2-40B4-BE49-F238E27FC236}">
              <a16:creationId xmlns:a16="http://schemas.microsoft.com/office/drawing/2014/main" id="{00000000-0008-0000-0500-00009BC975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285750</xdr:colOff>
      <xdr:row>6</xdr:row>
      <xdr:rowOff>0</xdr:rowOff>
    </xdr:from>
    <xdr:ext cx="3143250" cy="2609850"/>
    <xdr:graphicFrame macro="">
      <xdr:nvGraphicFramePr>
        <xdr:cNvPr id="1056474702" name="Chart 2">
          <a:extLst>
            <a:ext uri="{FF2B5EF4-FFF2-40B4-BE49-F238E27FC236}">
              <a16:creationId xmlns:a16="http://schemas.microsoft.com/office/drawing/2014/main" id="{00000000-0008-0000-0600-00004E86F8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342900</xdr:colOff>
      <xdr:row>6</xdr:row>
      <xdr:rowOff>9525</xdr:rowOff>
    </xdr:from>
    <xdr:ext cx="2971800" cy="2609850"/>
    <xdr:graphicFrame macro="">
      <xdr:nvGraphicFramePr>
        <xdr:cNvPr id="1017401728" name="Chart 3">
          <a:extLst>
            <a:ext uri="{FF2B5EF4-FFF2-40B4-BE49-F238E27FC236}">
              <a16:creationId xmlns:a16="http://schemas.microsoft.com/office/drawing/2014/main" id="{00000000-0008-0000-0600-00008051A4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193;O%20C&#193;O\B&#225;o%20c&#225;o%20tu&#7847;n\2019\13.12.19.Bao%20cao%20nhanh%20tuan%205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Danh%20m&#7909;c,%20Bi&#7875;u%20&#273;&#7891;,%20bi&#7871;n%20&#273;&#7897;ng%20DM\B&#224;n%20giao-ti&#7871;p%20nh&#7853;n\13.12.19.Ti&#7871;p%20nh&#7853;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2-Danh%20m&#7909;c,%20Bi&#7875;u%20&#273;&#7891;,%20bi&#7871;n%20&#273;&#7897;ng%20DM\B&#224;n%20giao-ti&#7871;p%20nh&#7853;n\16.12.19.Ti&#7871;p%20nh&#7853;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Danh%20m&#7909;c,%20Bi&#7875;u%20&#273;&#7891;,%20bi&#7871;n%20&#273;&#7897;ng%20DM\B&#224;n%20giao-ti&#7871;p%20nh&#7853;n\2020\7.9.20.Ti&#7871;p%20nh&#7853;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ta\Ms%20Bich\4.%20THEO%20D&#213;I%20B&#192;N%20GIAO\ALL_Theo%20doi%20ban%20giao_MOST%2014021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ta\Ms%20Bich\4.%20THEO%20D&#213;I%20B&#192;N%20GIAO\chuyen%20lai%20dia%20phuong\tra%20tinh%20den%20201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BTH%20GOOGLE%20DRIVE\DGDM\0.DGDM%202020\20210531%20DGDM%202020%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UONGBT-2014\DANH%20GIA%20DANH%20MUC%202015\Update%2030.6\DGDM%2031122014%20(editing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UONGBT\DANH%20GIA%20DANH%20MUC\Tam%20update%20thang%206.2016\Others\Update%20DGDM%203103201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Hien%20Tran-CV\3_B&#193;O%20C&#193;O%20BB\N&#259;m%202015\B&#225;o%20c&#225;o%20theo%20y&#234;u%20c&#7847;u\BTC-%20CV%20352%20ph&#7909;c%20vu%20cuoc%20hop%20quoc%20hoi%20lan%2010%20khoa%2013%20(%20tiep%20nhan,%20bv,%20chuyen%20giao)\final\Copy%20of%20151110%20phu%20luc%20bao%20cao%20BTC%20sau%20ra%20soat%20-%20FI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Administrator\AppData\Local\Microsoft\Windows\Temporary%20Internet%20Files\Content.Outlook\Y1ZGVST8\23.6.14%20Danh%20muc%20&#273;&#7871;n%2030.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Danh%20m&#7909;c,%20Bi&#7875;u%20&#273;&#7891;,%20bi&#7871;n%20&#273;&#7897;ng%20DM/Danh%20muc/DM%202022/CNPN.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Administrator\AppData\Local\Microsoft\Windows\Temporary%20Internet%20Files\Content.Outlook\Y1ZGVST8\von%20csh%20311213%20Huong%20gui.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Admin\AppData\Local\Microsoft\Windows\Temporary%20Internet%20Files\Content.Outlook\GE5713WV\ChitieuTaichinh%202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Administrator\AppData\Local\Microsoft\Windows\Temporary%20Internet%20Files\Content.Outlook\Y1ZGVST8\ChitieuTaichinh%2020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BTH%20GOOGLE%20DRIVE\THEO%20DOI%20DANH%20MUC-%20Huong\others\TH-DM%20luy%20ke%202017123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Danh%20m&#7909;c,%20Bi&#7875;u%20&#273;&#7891;,%20bi&#7871;n%20&#273;&#7897;ng%20DM/Danh%20muc/DM%202022/Tong%20hop%20doanh%20nghiep%20Ban%201.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2-Danh%20m&#7909;c,%20Bi&#7875;u%20&#273;&#7891;,%20bi&#7871;n%20&#273;&#7897;ng%20DM/Danh%20muc/DM%202022/31.12.21.Danh%20m&#7909;c%20SCIC-CNMT.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28.12.21.DM.UTH%20BC%20T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aytinh39\Downloads\20191218%20So%20lieu%20tong%20ket%2015.12%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193;O%20C&#193;O\B&#225;o%20c&#225;o%20tu&#7847;n\2019\3.1.20.S&#7889;%20li&#7879;u%20TK.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B&#193;O%20C&#193;O\B&#225;o%20c&#225;o%20tu&#7847;n\2020\14.2.20.BC%20tu&#7847;n%207%20(TCK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B&#193;O%20C&#193;O\B&#225;o%20c&#225;o%20tu&#7847;n\2020\10.4.20.BC%20tu&#7847;n%2015%20(TCK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B&#193;O%20C&#193;O\B&#225;o%20c&#225;o%20tu&#7847;n\2020\27.11.20.B&#225;o%20c&#225;o%20tu&#7847;n%2048%20(TCK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Administrator\AppData\Local\Microsoft\Windows\Temporary%20Internet%20Files\Content.Outlook\Y1ZGVST8\08102014%20Chot%20danh%20muc%202006-2013%20(Huong%20-%20Hie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2-Danh%20m&#7909;c,%20Bi&#7875;u%20&#273;&#7891;,%20bi&#7871;n%20&#273;&#7897;ng%20DM\B&#224;n%20giao-ti&#7871;p%20nh&#7853;n\10.12.19.Ti&#7871;p%20nh&#785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 tuc"/>
      <sheetName val="Sheet2"/>
      <sheetName val="BAN VON"/>
      <sheetName val="Đầu tư mới"/>
    </sheetNames>
    <sheetDataSet>
      <sheetData sheetId="0">
        <row r="739">
          <cell r="E739">
            <v>20</v>
          </cell>
        </row>
        <row r="744">
          <cell r="E744">
            <v>5</v>
          </cell>
        </row>
      </sheetData>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5">
          <cell r="B15" t="str">
            <v>BRV11</v>
          </cell>
          <cell r="D15" t="str">
            <v>CTCP Thương mại và Dịch vụ tỉnh Bà Rịa-Vũng Tàu</v>
          </cell>
          <cell r="F15">
            <v>27000000000</v>
          </cell>
          <cell r="G15">
            <v>2515030000</v>
          </cell>
        </row>
        <row r="16">
          <cell r="B16" t="str">
            <v>BRV15</v>
          </cell>
          <cell r="D16" t="str">
            <v>CTCP Xây dựng và phát triển đô thị Châu Đức</v>
          </cell>
          <cell r="F16">
            <v>17420000000</v>
          </cell>
          <cell r="G16">
            <v>11520000000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7">
          <cell r="B17" t="str">
            <v>BRV13</v>
          </cell>
          <cell r="D17" t="str">
            <v>CTCP Đóng tàu và dịch vụ dầu khí Vũng Tàu</v>
          </cell>
          <cell r="F17">
            <v>110000000000</v>
          </cell>
          <cell r="G17">
            <v>53500000000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5">
          <cell r="B5" t="str">
            <v>BXD06</v>
          </cell>
          <cell r="D5" t="str">
            <v>Tổng Công ty Tư vấn Xây dựng Việt Nam - CTCP</v>
          </cell>
          <cell r="F5">
            <v>357744480000</v>
          </cell>
          <cell r="G5">
            <v>312377480000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Ban giao (2)"/>
      <sheetName val="MAU THEO DOI BAN GIAO"/>
      <sheetName val="Sheet5"/>
      <sheetName val="Ban giao (3)"/>
      <sheetName val="Ban giao"/>
      <sheetName val="Da Ban het"/>
      <sheetName val="Thoái.Ko nhận.Trả tỉnh"/>
      <sheetName val="Bien ban BG - KT"/>
      <sheetName val="Bien ban BG - NB"/>
      <sheetName val="Bien ban RS"/>
      <sheetName val="Code tinh"/>
      <sheetName val="doi chieu ke toan"/>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row r="5">
          <cell r="B5" t="str">
            <v>BNN01</v>
          </cell>
        </row>
        <row r="914">
          <cell r="B914" t="str">
            <v>BNN17</v>
          </cell>
          <cell r="C914" t="str">
            <v>CTCP Giống lâm nghiệp Thanh Hóa</v>
          </cell>
          <cell r="D914" t="str">
            <v>BNN</v>
          </cell>
          <cell r="E914" t="str">
            <v>Bộ NN và PTNT</v>
          </cell>
        </row>
        <row r="915">
          <cell r="B915" t="str">
            <v>LDO10</v>
          </cell>
          <cell r="C915" t="str">
            <v xml:space="preserve">CTCP Dịch vụ Du lịch Đà Lạt </v>
          </cell>
          <cell r="D915" t="str">
            <v>LDO</v>
          </cell>
          <cell r="E915" t="str">
            <v>Lâm Đồng</v>
          </cell>
        </row>
        <row r="916">
          <cell r="B916" t="str">
            <v>TNI16</v>
          </cell>
          <cell r="C916" t="str">
            <v>CTCP Vật liệu xây dựng Tây Ninh</v>
          </cell>
          <cell r="D916" t="str">
            <v>TNI</v>
          </cell>
          <cell r="E916" t="str">
            <v>Tây Ninh</v>
          </cell>
        </row>
        <row r="917">
          <cell r="B917" t="str">
            <v>LDO11</v>
          </cell>
          <cell r="C917" t="str">
            <v xml:space="preserve">CTCP Du lịch Bảo Lộc </v>
          </cell>
          <cell r="D917" t="str">
            <v>LDO</v>
          </cell>
          <cell r="E917" t="str">
            <v>Lâm Đồng</v>
          </cell>
        </row>
        <row r="918">
          <cell r="B918" t="str">
            <v>BGI22</v>
          </cell>
          <cell r="C918" t="str">
            <v>CTCP Bê tông và xây dựng Bắc Giang</v>
          </cell>
          <cell r="D918" t="str">
            <v>BGI</v>
          </cell>
          <cell r="E918" t="str">
            <v>Bắc Giang</v>
          </cell>
        </row>
        <row r="919">
          <cell r="B919" t="str">
            <v>BGI23</v>
          </cell>
          <cell r="C919" t="str">
            <v>CTCP Thương mại - Dịch vụ Hiệp Hòa</v>
          </cell>
          <cell r="D919" t="str">
            <v>BGI</v>
          </cell>
          <cell r="E919" t="str">
            <v>Bắc Giang</v>
          </cell>
        </row>
        <row r="920">
          <cell r="B920" t="str">
            <v>BGI24</v>
          </cell>
          <cell r="C920" t="str">
            <v>CTCP Giông cây trồng Bắc Giang</v>
          </cell>
          <cell r="D920" t="str">
            <v>BGI</v>
          </cell>
          <cell r="E920" t="str">
            <v>Bắc Giang</v>
          </cell>
        </row>
        <row r="921">
          <cell r="B921" t="str">
            <v>BGI25</v>
          </cell>
          <cell r="C921" t="str">
            <v>CTCP Du lịch Bắc Giang</v>
          </cell>
          <cell r="D921" t="str">
            <v>BGI</v>
          </cell>
          <cell r="E921" t="str">
            <v>Bắc Giang</v>
          </cell>
        </row>
        <row r="922">
          <cell r="B922" t="str">
            <v>BGI26</v>
          </cell>
          <cell r="C922" t="str">
            <v xml:space="preserve">CTCP Thương mại Lục Ngạn </v>
          </cell>
          <cell r="D922" t="str">
            <v>BGI</v>
          </cell>
          <cell r="E922" t="str">
            <v>Bắc Giang</v>
          </cell>
        </row>
        <row r="923">
          <cell r="B923" t="str">
            <v>BGI27</v>
          </cell>
          <cell r="C923" t="str">
            <v>CTCP Xuất nhập khẩu Bắc Giang</v>
          </cell>
          <cell r="D923" t="str">
            <v>BGI</v>
          </cell>
          <cell r="E923" t="str">
            <v>Bắc Giang</v>
          </cell>
        </row>
        <row r="924">
          <cell r="B924" t="str">
            <v>THO16</v>
          </cell>
          <cell r="C924" t="str">
            <v xml:space="preserve">Công ty TNHH Lam sơn - Sao vàng </v>
          </cell>
          <cell r="D924" t="str">
            <v>THO</v>
          </cell>
          <cell r="E924" t="str">
            <v>Thanh Hoá</v>
          </cell>
        </row>
        <row r="925">
          <cell r="B925" t="str">
            <v>QNA13</v>
          </cell>
          <cell r="C925" t="str">
            <v xml:space="preserve">CTCP Câu Lâu </v>
          </cell>
          <cell r="D925" t="str">
            <v>QNA</v>
          </cell>
          <cell r="E925" t="str">
            <v xml:space="preserve">Quảng Nam </v>
          </cell>
        </row>
        <row r="926">
          <cell r="B926" t="str">
            <v>QNA14</v>
          </cell>
          <cell r="C926" t="str">
            <v xml:space="preserve">CTCP In và Dịch vụ Quảng Nam </v>
          </cell>
          <cell r="D926" t="str">
            <v>QNA</v>
          </cell>
          <cell r="E926" t="str">
            <v xml:space="preserve">Quảng Nam </v>
          </cell>
        </row>
        <row r="927">
          <cell r="B927" t="str">
            <v>VLO11</v>
          </cell>
          <cell r="C927" t="str">
            <v xml:space="preserve">CTCP Sông Tiền Vĩnh Long </v>
          </cell>
          <cell r="D927" t="str">
            <v>VLO</v>
          </cell>
          <cell r="E927" t="str">
            <v>Vĩnh Long</v>
          </cell>
        </row>
        <row r="928">
          <cell r="B928" t="str">
            <v>DLA18</v>
          </cell>
          <cell r="C928" t="str">
            <v xml:space="preserve">Công ty TNHH MTV Cà phê Thắng lợi </v>
          </cell>
          <cell r="D928" t="str">
            <v>DLA</v>
          </cell>
          <cell r="E928" t="str">
            <v>ĐakLak</v>
          </cell>
        </row>
        <row r="929">
          <cell r="B929" t="str">
            <v>CBA33</v>
          </cell>
          <cell r="C929" t="str">
            <v>CTCP Giống và Thức ăn chăn nuôi Cao Bằng</v>
          </cell>
          <cell r="D929" t="str">
            <v>CBA</v>
          </cell>
          <cell r="E929" t="str">
            <v>Cao Bằng</v>
          </cell>
        </row>
        <row r="930">
          <cell r="B930" t="str">
            <v>CBA34</v>
          </cell>
          <cell r="C930" t="str">
            <v>CTCP In Việt Lập Cao Bằng</v>
          </cell>
          <cell r="D930" t="str">
            <v>CBA</v>
          </cell>
          <cell r="E930" t="str">
            <v>Cao Bằng</v>
          </cell>
        </row>
        <row r="931">
          <cell r="B931" t="str">
            <v>CBA35</v>
          </cell>
          <cell r="C931" t="str">
            <v>CTCP Thương mại tổng hợp Bảo Lạc Cao Bằng</v>
          </cell>
          <cell r="D931" t="str">
            <v>CBA</v>
          </cell>
          <cell r="E931" t="str">
            <v>Cao Bằng</v>
          </cell>
        </row>
        <row r="932">
          <cell r="B932" t="str">
            <v>CBA36</v>
          </cell>
          <cell r="C932" t="str">
            <v>CTCP Sản xuất vật liệu xây dựng Cao Bằng</v>
          </cell>
          <cell r="D932" t="str">
            <v>CBA</v>
          </cell>
          <cell r="E932" t="str">
            <v>Cao Bằng</v>
          </cell>
        </row>
        <row r="933">
          <cell r="B933" t="str">
            <v>BTC11</v>
          </cell>
          <cell r="C933" t="str">
            <v xml:space="preserve">CTCP Thông tin và thẩm định giá Miền Nam </v>
          </cell>
          <cell r="D933" t="str">
            <v>BTC</v>
          </cell>
          <cell r="E933" t="str">
            <v>Bộ TC</v>
          </cell>
        </row>
        <row r="934">
          <cell r="B934" t="str">
            <v>HPH46</v>
          </cell>
          <cell r="C934" t="str">
            <v>CTCP Vật liệu xây dựng số 9 Hải Phòng</v>
          </cell>
          <cell r="D934" t="str">
            <v>HPH</v>
          </cell>
          <cell r="E934" t="str">
            <v>Hải Phòng</v>
          </cell>
        </row>
        <row r="935">
          <cell r="B935" t="str">
            <v>BRV08</v>
          </cell>
          <cell r="C935" t="str">
            <v>CTCP Thương mại Tổng hợp</v>
          </cell>
          <cell r="D935" t="str">
            <v>BRV</v>
          </cell>
          <cell r="E935" t="str">
            <v>Bà Rịa Vũng Tàu</v>
          </cell>
        </row>
        <row r="936">
          <cell r="B936" t="str">
            <v>BRV10</v>
          </cell>
          <cell r="C936" t="str">
            <v xml:space="preserve">CTCP Nhật Nhật Tân </v>
          </cell>
          <cell r="D936" t="str">
            <v>BRV</v>
          </cell>
          <cell r="E936" t="str">
            <v>Bà Rịa Vũng Tàu</v>
          </cell>
        </row>
        <row r="937">
          <cell r="B937" t="str">
            <v>BRV09</v>
          </cell>
          <cell r="C937" t="str">
            <v>CTCP Phát triển nhà</v>
          </cell>
          <cell r="D937" t="str">
            <v>BRV</v>
          </cell>
          <cell r="E937" t="str">
            <v>Bà Rịa Vũng Tàu</v>
          </cell>
        </row>
        <row r="938">
          <cell r="B938" t="str">
            <v>YBA12</v>
          </cell>
          <cell r="C938" t="str">
            <v>CTCP Thủy Điện Thác Bà</v>
          </cell>
          <cell r="D938" t="str">
            <v>YBA</v>
          </cell>
          <cell r="E938" t="str">
            <v>Yên Bái</v>
          </cell>
        </row>
        <row r="939">
          <cell r="B939" t="str">
            <v>BDI02</v>
          </cell>
          <cell r="C939" t="str">
            <v>CTCP Thủy Điện Vĩnh Sơn Sông Hinh</v>
          </cell>
          <cell r="D939" t="str">
            <v>BDI</v>
          </cell>
          <cell r="E939" t="str">
            <v>Bình Định</v>
          </cell>
        </row>
        <row r="940">
          <cell r="B940" t="str">
            <v>HNO08</v>
          </cell>
          <cell r="C940" t="str">
            <v>Công ty đầu tư Việt Nam - Oman</v>
          </cell>
          <cell r="E940" t="str">
            <v>TP Hà Nội</v>
          </cell>
        </row>
        <row r="941">
          <cell r="B941" t="str">
            <v>HCM05</v>
          </cell>
          <cell r="C941" t="str">
            <v>CTCP Tư vấn thẩm định giá và dịch vụ tài chính</v>
          </cell>
          <cell r="D941" t="str">
            <v>HCM</v>
          </cell>
          <cell r="E941" t="str">
            <v>TP HCM</v>
          </cell>
        </row>
        <row r="942">
          <cell r="B942" t="str">
            <v>HNO09</v>
          </cell>
          <cell r="C942" t="str">
            <v>PV Tech Pro</v>
          </cell>
          <cell r="E942" t="str">
            <v>TP Hà Nội</v>
          </cell>
        </row>
        <row r="943">
          <cell r="B943" t="str">
            <v>LTS01</v>
          </cell>
          <cell r="C943" t="str">
            <v>Long Thành Airport</v>
          </cell>
          <cell r="E943" t="str">
            <v>Long An</v>
          </cell>
        </row>
        <row r="944">
          <cell r="B944" t="str">
            <v>HNO10</v>
          </cell>
          <cell r="C944" t="str">
            <v>SCIC-Bảo Việt Hanoi Financial Tower</v>
          </cell>
          <cell r="E944" t="str">
            <v>TP Hà Nội</v>
          </cell>
        </row>
        <row r="945">
          <cell r="B945" t="str">
            <v>QNI39</v>
          </cell>
          <cell r="C945" t="str">
            <v>Nhiệt điện Quảng Ninh</v>
          </cell>
          <cell r="E945" t="str">
            <v>Quảng Ninh</v>
          </cell>
        </row>
        <row r="946">
          <cell r="B946" t="str">
            <v>BNN18</v>
          </cell>
          <cell r="C946" t="str">
            <v>CTCP Xây dựng, Dịch vụ và Hợp tác Lao động (OLECO)</v>
          </cell>
          <cell r="D946" t="str">
            <v>BNN</v>
          </cell>
          <cell r="E946" t="str">
            <v>Bộ NN và PTNT</v>
          </cell>
        </row>
        <row r="947">
          <cell r="B947" t="str">
            <v>BTH12</v>
          </cell>
          <cell r="C947" t="str">
            <v>CTCP Xây dựng phát triển Hạ tầng Bình Thuận</v>
          </cell>
          <cell r="D947" t="str">
            <v>BTH</v>
          </cell>
          <cell r="E947" t="str">
            <v>Bình Thuận</v>
          </cell>
        </row>
        <row r="948">
          <cell r="B948" t="str">
            <v>BTR12</v>
          </cell>
          <cell r="C948" t="str">
            <v>CTCP XNK Lâm thủy sản Bến Tre</v>
          </cell>
          <cell r="D948" t="str">
            <v>BTR</v>
          </cell>
          <cell r="E948" t="str">
            <v>Bến Tre</v>
          </cell>
        </row>
        <row r="949">
          <cell r="B949" t="str">
            <v>BCT10</v>
          </cell>
          <cell r="C949" t="str">
            <v xml:space="preserve">CTCP Sành sứ Thủy tinh Việt Nam </v>
          </cell>
          <cell r="D949" t="str">
            <v>BCT</v>
          </cell>
          <cell r="E949" t="str">
            <v>Bộ Công Thương</v>
          </cell>
        </row>
        <row r="950">
          <cell r="B950" t="str">
            <v>DNA11</v>
          </cell>
          <cell r="C950" t="str">
            <v>CTCP Vận tải biển Đà Nẵng</v>
          </cell>
          <cell r="D950" t="str">
            <v>DNA</v>
          </cell>
          <cell r="E950" t="str">
            <v>TP Đà Nẵng</v>
          </cell>
        </row>
        <row r="951">
          <cell r="B951" t="str">
            <v>NAN31</v>
          </cell>
          <cell r="C951" t="str">
            <v>CTCP Xuất khẩu Lao động và Lữ hành Quốc tế</v>
          </cell>
          <cell r="D951" t="str">
            <v>NAN</v>
          </cell>
          <cell r="E951" t="str">
            <v>Nghệ An</v>
          </cell>
        </row>
        <row r="952">
          <cell r="B952" t="str">
            <v>BTC12</v>
          </cell>
          <cell r="C952" t="str">
            <v xml:space="preserve">TCT Cổ phần Bảo hiểm Việt Nam </v>
          </cell>
          <cell r="D952" t="str">
            <v>BTC</v>
          </cell>
          <cell r="E952" t="str">
            <v>Bộ TC</v>
          </cell>
        </row>
        <row r="953">
          <cell r="B953" t="str">
            <v>HPH47</v>
          </cell>
          <cell r="C953" t="str">
            <v>Công ty cổ phần Nhiệt điện Hải phòng</v>
          </cell>
          <cell r="E953" t="str">
            <v>Hải Phòng</v>
          </cell>
        </row>
        <row r="954">
          <cell r="B954" t="str">
            <v>DLA19</v>
          </cell>
          <cell r="C954" t="str">
            <v>CTCP Tư vấn Tài nguyên môi trường và trắc địa</v>
          </cell>
          <cell r="D954" t="str">
            <v>DLA</v>
          </cell>
          <cell r="E954" t="str">
            <v>ĐakLak</v>
          </cell>
        </row>
        <row r="955">
          <cell r="B955" t="str">
            <v>NTH14</v>
          </cell>
          <cell r="C955" t="str">
            <v xml:space="preserve">CTCP In Ninh Thuận </v>
          </cell>
          <cell r="D955" t="str">
            <v>NTH</v>
          </cell>
          <cell r="E955" t="str">
            <v>Ninh Thuận</v>
          </cell>
        </row>
        <row r="956">
          <cell r="B956" t="str">
            <v>NTH12</v>
          </cell>
          <cell r="C956" t="str">
            <v>CTCP Dịch vụ và Đầu tư phát triển Việt Ninh</v>
          </cell>
          <cell r="D956" t="str">
            <v>NTH</v>
          </cell>
          <cell r="E956" t="str">
            <v>Ninh Thuận</v>
          </cell>
        </row>
        <row r="957">
          <cell r="B957" t="str">
            <v>HCM06</v>
          </cell>
          <cell r="C957" t="str">
            <v>CTCP Đầu tư dịch vụ Thăng Long</v>
          </cell>
          <cell r="D957" t="str">
            <v>HCM</v>
          </cell>
          <cell r="E957" t="str">
            <v>TP HCM</v>
          </cell>
        </row>
        <row r="958">
          <cell r="B958" t="str">
            <v>BVH07</v>
          </cell>
          <cell r="C958" t="str">
            <v xml:space="preserve">CTCP Du lịch Kim Liên </v>
          </cell>
          <cell r="D958" t="str">
            <v>BVH</v>
          </cell>
          <cell r="E958" t="str">
            <v>Bộ văn hóa &amp; DL</v>
          </cell>
        </row>
        <row r="959">
          <cell r="B959" t="str">
            <v>DNA12</v>
          </cell>
          <cell r="C959" t="str">
            <v>CTCP Công trình giao thông Đà Nẵng</v>
          </cell>
          <cell r="D959" t="str">
            <v>DNA</v>
          </cell>
          <cell r="E959" t="str">
            <v>TP Đà Nẵng</v>
          </cell>
        </row>
        <row r="960">
          <cell r="B960" t="str">
            <v>DNA13</v>
          </cell>
          <cell r="C960" t="str">
            <v>CTCP Thủy sản và thương mại Thuận Phước</v>
          </cell>
          <cell r="D960" t="str">
            <v>DNA</v>
          </cell>
          <cell r="E960" t="str">
            <v>TP Đà Nẵng</v>
          </cell>
        </row>
        <row r="961">
          <cell r="B961" t="str">
            <v>NTH13</v>
          </cell>
          <cell r="C961" t="str">
            <v>CTCP Kinh doanh tổng hợp Ninh Thuận</v>
          </cell>
          <cell r="D961" t="str">
            <v xml:space="preserve"> NTH</v>
          </cell>
          <cell r="E961" t="str">
            <v>Ninh Thuận</v>
          </cell>
        </row>
        <row r="962">
          <cell r="B962" t="str">
            <v>KHO27</v>
          </cell>
          <cell r="C962" t="str">
            <v>CTCP Xây lắp và VLXD Khánh Hòa</v>
          </cell>
          <cell r="D962" t="str">
            <v>KHO</v>
          </cell>
          <cell r="E962" t="str">
            <v>Khánh Hòa</v>
          </cell>
        </row>
        <row r="963">
          <cell r="B963" t="str">
            <v>DNA14</v>
          </cell>
          <cell r="C963" t="str">
            <v>CTCP Đầu tư xây dựng công trình đô thị Đà Nẵng</v>
          </cell>
          <cell r="D963" t="str">
            <v>DNA</v>
          </cell>
          <cell r="E963" t="str">
            <v>TP Đà Nẵng</v>
          </cell>
        </row>
        <row r="964">
          <cell r="B964" t="str">
            <v>THO18</v>
          </cell>
          <cell r="C964" t="str">
            <v>CTCP Xây dựng Giao thông 1</v>
          </cell>
          <cell r="D964" t="str">
            <v>THO</v>
          </cell>
          <cell r="E964" t="str">
            <v>Thanh Hoá</v>
          </cell>
        </row>
        <row r="965">
          <cell r="B965" t="str">
            <v>HPH48</v>
          </cell>
          <cell r="C965" t="str">
            <v>CTCP ACS Việt Nam</v>
          </cell>
          <cell r="D965" t="str">
            <v>HPH</v>
          </cell>
          <cell r="E965" t="str">
            <v>Hải Phòng</v>
          </cell>
        </row>
        <row r="966">
          <cell r="B966" t="str">
            <v>BGT45</v>
          </cell>
          <cell r="C966" t="str">
            <v>CTCP Đầu tư và xây dựng công trình 222</v>
          </cell>
          <cell r="D966" t="str">
            <v>BGT</v>
          </cell>
          <cell r="E966" t="str">
            <v>Bộ GT</v>
          </cell>
        </row>
        <row r="967">
          <cell r="B967" t="str">
            <v>BVH08</v>
          </cell>
          <cell r="C967" t="str">
            <v>CTCP Du lịch Việt Nam Vitours</v>
          </cell>
          <cell r="D967" t="str">
            <v>BVH</v>
          </cell>
          <cell r="E967" t="str">
            <v>Bộ văn hóa &amp; DL</v>
          </cell>
        </row>
        <row r="968">
          <cell r="C968" t="str">
            <v>CTCP Thiết bị giáo dục I</v>
          </cell>
          <cell r="D968" t="str">
            <v>BGD</v>
          </cell>
          <cell r="E968" t="str">
            <v>Bộ GD và ĐT</v>
          </cell>
        </row>
        <row r="969">
          <cell r="B969" t="str">
            <v>LDO12</v>
          </cell>
          <cell r="C969" t="str">
            <v>CTCP Địa ốc Đà Lạt</v>
          </cell>
          <cell r="D969" t="str">
            <v>LDO</v>
          </cell>
          <cell r="E969" t="str">
            <v>Lâm Đồng</v>
          </cell>
        </row>
        <row r="970">
          <cell r="B970" t="str">
            <v>QNG09</v>
          </cell>
          <cell r="C970" t="str">
            <v xml:space="preserve">CTCP Xây dựng giao thông Quảng Ngãi </v>
          </cell>
          <cell r="D970" t="str">
            <v>QNG</v>
          </cell>
          <cell r="E970" t="str">
            <v xml:space="preserve">Quảng Ngãi </v>
          </cell>
        </row>
        <row r="971">
          <cell r="B971" t="str">
            <v>DTH06</v>
          </cell>
          <cell r="C971" t="str">
            <v>CTCP Thương nghiệp xuất nhập khẩu tổng hợp Đồng Tháp</v>
          </cell>
          <cell r="D971" t="str">
            <v>DTH</v>
          </cell>
          <cell r="E971" t="str">
            <v xml:space="preserve">Đồng Tháp </v>
          </cell>
        </row>
        <row r="972">
          <cell r="B972" t="str">
            <v>DTH07</v>
          </cell>
          <cell r="C972" t="str">
            <v xml:space="preserve">CTCP Đầu tư phát triển nhà và Khu Công nghiệp Đồng Tháp </v>
          </cell>
          <cell r="D972" t="str">
            <v>DTH</v>
          </cell>
          <cell r="E972" t="str">
            <v xml:space="preserve">Đồng Tháp </v>
          </cell>
        </row>
        <row r="973">
          <cell r="B973" t="str">
            <v>DTH08</v>
          </cell>
          <cell r="C973" t="str">
            <v xml:space="preserve">CTCP In và Bao bì Đồng Tháp </v>
          </cell>
          <cell r="D973" t="str">
            <v>DTH</v>
          </cell>
          <cell r="E973" t="str">
            <v xml:space="preserve">Đồng Tháp </v>
          </cell>
        </row>
        <row r="974">
          <cell r="B974" t="str">
            <v>HYU03</v>
          </cell>
          <cell r="C974" t="str">
            <v>CTCP In và Thương mại Hưng Yên</v>
          </cell>
          <cell r="D974" t="str">
            <v>HYU</v>
          </cell>
          <cell r="E974" t="str">
            <v>Hưng Yên</v>
          </cell>
        </row>
        <row r="975">
          <cell r="B975" t="str">
            <v>STR08</v>
          </cell>
          <cell r="C975" t="str">
            <v>CTCP Mía đường Sóc Trăng</v>
          </cell>
          <cell r="D975" t="str">
            <v>STR</v>
          </cell>
          <cell r="E975" t="str">
            <v>Sóc Trăng</v>
          </cell>
        </row>
        <row r="976">
          <cell r="B976" t="str">
            <v>THO19</v>
          </cell>
          <cell r="C976" t="str">
            <v xml:space="preserve">CT TNHH Nông - công nghiệp Hà Trung </v>
          </cell>
          <cell r="D976" t="str">
            <v>THO</v>
          </cell>
          <cell r="E976" t="str">
            <v>Thanh Hoá</v>
          </cell>
        </row>
        <row r="977">
          <cell r="B977" t="str">
            <v>THO20</v>
          </cell>
          <cell r="C977" t="str">
            <v xml:space="preserve">CTCP Quản lý và xây dựng đường bộ I Thanh Hóa </v>
          </cell>
          <cell r="D977" t="str">
            <v>THO</v>
          </cell>
          <cell r="E977" t="str">
            <v>Thanh Hoá</v>
          </cell>
        </row>
        <row r="978">
          <cell r="B978" t="str">
            <v>THO21</v>
          </cell>
          <cell r="C978" t="str">
            <v>CTCP Quản lý đường bộ II Thanh Hóa</v>
          </cell>
          <cell r="D978" t="str">
            <v>THO</v>
          </cell>
          <cell r="E978" t="str">
            <v>Thanh Hoá</v>
          </cell>
        </row>
        <row r="979">
          <cell r="B979" t="str">
            <v>THO22</v>
          </cell>
          <cell r="C979" t="str">
            <v>CTCP Quản lý đường thủy nội địa và xây dựng giao thông Thanh Hóa</v>
          </cell>
          <cell r="D979" t="str">
            <v>THO</v>
          </cell>
          <cell r="E979" t="str">
            <v>Thanh Hoá</v>
          </cell>
        </row>
        <row r="980">
          <cell r="B980" t="str">
            <v>BVH09</v>
          </cell>
          <cell r="C980" t="str">
            <v>CTCP Phát hành sách Hải Dương</v>
          </cell>
          <cell r="D980" t="str">
            <v>BVH</v>
          </cell>
          <cell r="E980" t="str">
            <v>Bộ văn hóa &amp; DL</v>
          </cell>
        </row>
        <row r="981">
          <cell r="B981" t="str">
            <v>QNA15</v>
          </cell>
          <cell r="C981" t="str">
            <v>CTCP Tư vấn tài chính và giá cả Quảng Nam</v>
          </cell>
          <cell r="D981" t="str">
            <v>QNA</v>
          </cell>
          <cell r="E981" t="str">
            <v xml:space="preserve">Quảng Nam </v>
          </cell>
        </row>
        <row r="982">
          <cell r="B982" t="str">
            <v>CTH22</v>
          </cell>
          <cell r="C982" t="str">
            <v>CTCP Đầu tư và Xây lắp Cần Thơ</v>
          </cell>
          <cell r="D982" t="str">
            <v>CTH</v>
          </cell>
          <cell r="E982" t="str">
            <v>Cần Thơ</v>
          </cell>
        </row>
        <row r="983">
          <cell r="B983" t="str">
            <v>BVH10</v>
          </cell>
          <cell r="C983" t="str">
            <v>CTCP Du lịch Đồ Sơn</v>
          </cell>
          <cell r="D983" t="str">
            <v>BVH</v>
          </cell>
          <cell r="E983" t="str">
            <v>Bộ văn hóa &amp; DL</v>
          </cell>
        </row>
        <row r="984">
          <cell r="B984" t="str">
            <v>LDO13</v>
          </cell>
          <cell r="C984" t="str">
            <v xml:space="preserve">CTCP Chè Lâm Đồng </v>
          </cell>
          <cell r="D984" t="str">
            <v>LDO</v>
          </cell>
          <cell r="E984" t="str">
            <v>Lâm Đồng</v>
          </cell>
        </row>
        <row r="985">
          <cell r="B985" t="str">
            <v>LDO14</v>
          </cell>
          <cell r="C985" t="str">
            <v>CTCP Du lịch thung lũng tình yêu Đà Lạt</v>
          </cell>
          <cell r="D985" t="str">
            <v>LDO</v>
          </cell>
          <cell r="E985" t="str">
            <v>Lâm Đồng</v>
          </cell>
        </row>
        <row r="986">
          <cell r="B986" t="str">
            <v>AGI10</v>
          </cell>
          <cell r="C986" t="str">
            <v>CTCP Xuất Nhập Khẩu An Giang</v>
          </cell>
          <cell r="D986" t="str">
            <v>AGI</v>
          </cell>
          <cell r="E986" t="str">
            <v>An Giang</v>
          </cell>
        </row>
        <row r="987">
          <cell r="B987" t="str">
            <v>HCM07</v>
          </cell>
          <cell r="C987" t="str">
            <v>CÔNG TY CP GMD</v>
          </cell>
          <cell r="E987" t="str">
            <v>TP HCM</v>
          </cell>
        </row>
        <row r="988">
          <cell r="B988" t="str">
            <v>HPH49</v>
          </cell>
          <cell r="C988" t="str">
            <v>CTCP Vật tư tổng hợp Hải Phòng</v>
          </cell>
          <cell r="D988" t="str">
            <v>HPH</v>
          </cell>
          <cell r="E988" t="str">
            <v>Hải Phòng</v>
          </cell>
        </row>
        <row r="989">
          <cell r="B989" t="str">
            <v>BNN19</v>
          </cell>
          <cell r="C989" t="str">
            <v>CTCP Giám định và khử trùng FCC</v>
          </cell>
          <cell r="E989" t="str">
            <v>Bộ NN và PTNT</v>
          </cell>
        </row>
        <row r="990">
          <cell r="B990" t="str">
            <v>HPH50</v>
          </cell>
          <cell r="C990" t="str">
            <v>CTCP Đầu tư và phát triển nông nghiệp Hải Phòng</v>
          </cell>
          <cell r="D990" t="str">
            <v>HPH</v>
          </cell>
          <cell r="E990" t="str">
            <v>Hải Phòng</v>
          </cell>
        </row>
        <row r="991">
          <cell r="B991" t="str">
            <v>HPH51</v>
          </cell>
          <cell r="C991" t="str">
            <v>CTCP Du lịch biển vàng Việt Nam về SCIC</v>
          </cell>
          <cell r="D991" t="str">
            <v>HPH</v>
          </cell>
          <cell r="E991" t="str">
            <v>Hải Phòng</v>
          </cell>
        </row>
        <row r="992">
          <cell r="B992" t="str">
            <v>HPH52</v>
          </cell>
          <cell r="C992" t="str">
            <v>CTCP Cung ứng tàu biển Hải Phòng</v>
          </cell>
          <cell r="D992" t="str">
            <v>HPH</v>
          </cell>
          <cell r="E992" t="str">
            <v>Hải Phòng</v>
          </cell>
        </row>
        <row r="993">
          <cell r="B993" t="str">
            <v>KTU08</v>
          </cell>
          <cell r="C993" t="str">
            <v>CTCP Bến xe Kon Tum</v>
          </cell>
          <cell r="E993" t="str">
            <v>Kon Tum</v>
          </cell>
        </row>
        <row r="994">
          <cell r="B994" t="str">
            <v>KTU09</v>
          </cell>
          <cell r="C994" t="str">
            <v>Công ty TNHH Một TV Cấp nước Kon Tum</v>
          </cell>
          <cell r="E994" t="str">
            <v>Kon Tum</v>
          </cell>
        </row>
        <row r="995">
          <cell r="B995" t="str">
            <v>QNA16</v>
          </cell>
          <cell r="C995" t="str">
            <v>CTCP Giao thông công chính (Tam Kỳ)</v>
          </cell>
          <cell r="D995" t="str">
            <v>QNA</v>
          </cell>
          <cell r="E995" t="str">
            <v xml:space="preserve">Quảng Nam </v>
          </cell>
        </row>
        <row r="996">
          <cell r="C996" t="str">
            <v>sCIC-Bảo Việt Hanoi Financial Tower</v>
          </cell>
        </row>
        <row r="997">
          <cell r="B997" t="str">
            <v>TNI17</v>
          </cell>
          <cell r="C997" t="str">
            <v>CTCP Du lịch - Thương mại Tây Ninh</v>
          </cell>
          <cell r="D997" t="str">
            <v>TNI</v>
          </cell>
          <cell r="E997" t="str">
            <v>Tây Ninh</v>
          </cell>
        </row>
        <row r="998">
          <cell r="B998" t="str">
            <v>QNA17</v>
          </cell>
          <cell r="C998" t="str">
            <v>CTCP Thương mại Điện Bàn</v>
          </cell>
          <cell r="D998" t="str">
            <v>QNA</v>
          </cell>
          <cell r="E998" t="str">
            <v xml:space="preserve">Quảng Nam </v>
          </cell>
        </row>
        <row r="999">
          <cell r="B999" t="str">
            <v>QNA18</v>
          </cell>
          <cell r="C999" t="str">
            <v>CTCP Xuất nhập khẩu Thủy sản Quảng Nam</v>
          </cell>
          <cell r="D999" t="str">
            <v>QNA</v>
          </cell>
          <cell r="E999" t="str">
            <v xml:space="preserve">Quảng Nam </v>
          </cell>
        </row>
        <row r="1000">
          <cell r="B1000" t="str">
            <v>QNA19</v>
          </cell>
          <cell r="C1000" t="str">
            <v>CTCP Thương mại &amp; Đầu tư phát triển miền núi Quảng Nam</v>
          </cell>
          <cell r="D1000" t="str">
            <v>QNA</v>
          </cell>
          <cell r="E1000" t="str">
            <v xml:space="preserve">Quảng Nam </v>
          </cell>
        </row>
        <row r="1001">
          <cell r="B1001" t="str">
            <v>QNA20</v>
          </cell>
          <cell r="C1001" t="str">
            <v>CTCP Thương mại Giằng</v>
          </cell>
          <cell r="D1001" t="str">
            <v>QNA</v>
          </cell>
          <cell r="E1001" t="str">
            <v xml:space="preserve">Quảng Nam </v>
          </cell>
        </row>
        <row r="1002">
          <cell r="B1002" t="str">
            <v>QNA21</v>
          </cell>
          <cell r="C1002" t="str">
            <v>CTCP Thương mại &amp; Xây dựng Hiệp Đức</v>
          </cell>
          <cell r="D1002" t="str">
            <v>QNA</v>
          </cell>
          <cell r="E1002" t="str">
            <v xml:space="preserve">Quảng Nam </v>
          </cell>
        </row>
        <row r="1003">
          <cell r="B1003" t="str">
            <v>QNA22</v>
          </cell>
          <cell r="C1003" t="str">
            <v>CTCP Thương mại &amp; Dịch vụ Phước Sơn</v>
          </cell>
          <cell r="D1003" t="str">
            <v>QNA</v>
          </cell>
          <cell r="E1003" t="str">
            <v xml:space="preserve">Quảng Nam </v>
          </cell>
        </row>
        <row r="1004">
          <cell r="B1004" t="str">
            <v>BCN18</v>
          </cell>
          <cell r="C1004" t="str">
            <v>CTCP Nhiệt điện Phả Lại</v>
          </cell>
          <cell r="D1004" t="str">
            <v>BCN</v>
          </cell>
          <cell r="E1004" t="str">
            <v>Bộ CN</v>
          </cell>
        </row>
        <row r="1005">
          <cell r="B1005" t="str">
            <v>HPH53</v>
          </cell>
          <cell r="C1005" t="str">
            <v xml:space="preserve">CTCP Xây dựng và đầu tư hạ tầng </v>
          </cell>
          <cell r="D1005" t="str">
            <v>HPH</v>
          </cell>
          <cell r="E1005" t="str">
            <v>Hải Phòng</v>
          </cell>
        </row>
        <row r="1006">
          <cell r="B1006" t="str">
            <v>QNG10</v>
          </cell>
          <cell r="C1006" t="str">
            <v>CTCP Dịch vụ GTVT Quảng Ngãi</v>
          </cell>
          <cell r="D1006" t="str">
            <v>QNG</v>
          </cell>
          <cell r="E1006" t="str">
            <v xml:space="preserve">Quảng Ngãi </v>
          </cell>
        </row>
        <row r="1007">
          <cell r="B1007" t="str">
            <v>DNA15</v>
          </cell>
          <cell r="C1007" t="str">
            <v>CTCP Đâù tư phát triển nhà Đà Nẵng</v>
          </cell>
          <cell r="D1007" t="str">
            <v>DNA</v>
          </cell>
          <cell r="E1007" t="str">
            <v>TP Đà Nẵng</v>
          </cell>
        </row>
        <row r="1008">
          <cell r="B1008" t="str">
            <v>DNA16</v>
          </cell>
          <cell r="C1008" t="str">
            <v>CTCP SEATECCO</v>
          </cell>
          <cell r="D1008" t="str">
            <v>DNA</v>
          </cell>
          <cell r="E1008" t="str">
            <v>TP Đà Nẵng</v>
          </cell>
        </row>
        <row r="1009">
          <cell r="B1009" t="str">
            <v>BTH13</v>
          </cell>
          <cell r="C1009" t="str">
            <v>CTCP Cấp thoát nước Bình Thuận</v>
          </cell>
          <cell r="D1009" t="str">
            <v>BTH</v>
          </cell>
          <cell r="E1009" t="str">
            <v>Bình Thuận</v>
          </cell>
        </row>
        <row r="1010">
          <cell r="B1010" t="str">
            <v>TBI08</v>
          </cell>
          <cell r="C1010" t="str">
            <v>CTCP Đay và KDTH Thái Bình</v>
          </cell>
          <cell r="D1010" t="str">
            <v>TBI</v>
          </cell>
          <cell r="E1010" t="str">
            <v>Thái Bình</v>
          </cell>
        </row>
        <row r="1011">
          <cell r="B1011" t="str">
            <v>BVH11</v>
          </cell>
          <cell r="C1011" t="str">
            <v>CTCP Phim truyện I</v>
          </cell>
          <cell r="D1011" t="str">
            <v>BVH</v>
          </cell>
          <cell r="E1011" t="str">
            <v>Bộ văn hóa &amp; DL</v>
          </cell>
        </row>
        <row r="1012">
          <cell r="B1012" t="str">
            <v>BGI28</v>
          </cell>
          <cell r="C1012" t="str">
            <v>CTCP Dược phẩm Bắc Giang</v>
          </cell>
          <cell r="D1012" t="str">
            <v>BGI</v>
          </cell>
          <cell r="E1012" t="str">
            <v>Bắc Giang</v>
          </cell>
        </row>
        <row r="1013">
          <cell r="B1013" t="str">
            <v>BGI29</v>
          </cell>
          <cell r="C1013" t="str">
            <v>CTCP Thuốc lá và thực phẩm Bắc Giang</v>
          </cell>
          <cell r="E1013" t="str">
            <v>Bắc Giang</v>
          </cell>
        </row>
        <row r="1014">
          <cell r="B1014" t="str">
            <v>BGI30</v>
          </cell>
          <cell r="C1014" t="str">
            <v>CTCP Xi măng Bắc Giang</v>
          </cell>
          <cell r="E1014" t="str">
            <v>Bắc Giang</v>
          </cell>
        </row>
        <row r="1015">
          <cell r="B1015" t="str">
            <v>BGI31</v>
          </cell>
          <cell r="C1015" t="str">
            <v>CTCP Đầu tư phát triển nhà và Đô thị</v>
          </cell>
          <cell r="E1015" t="str">
            <v>Bắc Giang</v>
          </cell>
        </row>
        <row r="1016">
          <cell r="B1016" t="str">
            <v>BGI32</v>
          </cell>
          <cell r="C1016" t="str">
            <v>CTCP Giao thông Bắc Giang</v>
          </cell>
          <cell r="E1016" t="str">
            <v>Bắc Giang</v>
          </cell>
        </row>
        <row r="1017">
          <cell r="B1017" t="str">
            <v>BGI33</v>
          </cell>
          <cell r="C1017" t="str">
            <v>CTCP Sách giáo khoa và Thiết bị trường học Bắc Giang</v>
          </cell>
          <cell r="E1017" t="str">
            <v>Bắc Giang</v>
          </cell>
        </row>
        <row r="1018">
          <cell r="B1018" t="str">
            <v>HNO10</v>
          </cell>
          <cell r="C1018" t="str">
            <v>CTCP Dược phẩm và Thiết bị Y tế (Hapharco)</v>
          </cell>
          <cell r="E1018" t="str">
            <v>TP Hà Nội</v>
          </cell>
        </row>
        <row r="1019">
          <cell r="B1019" t="str">
            <v>BCT11</v>
          </cell>
          <cell r="C1019" t="str">
            <v>CTCP Điện máy và kỹ thuật công nghệ</v>
          </cell>
          <cell r="D1019" t="str">
            <v>BCT</v>
          </cell>
          <cell r="E1019" t="str">
            <v>Bộ Công Thương</v>
          </cell>
        </row>
        <row r="1020">
          <cell r="B1020" t="str">
            <v>HTI10</v>
          </cell>
          <cell r="C1020" t="str">
            <v>CTCP Cảng Vũng Áng Việt Lào</v>
          </cell>
        </row>
        <row r="1021">
          <cell r="B1021" t="str">
            <v>BVH12</v>
          </cell>
          <cell r="C1021" t="str">
            <v xml:space="preserve">CTCP Điện ảnh truyền hình </v>
          </cell>
          <cell r="D1021" t="str">
            <v>BVH</v>
          </cell>
          <cell r="E1021" t="str">
            <v>Bộ văn hóa &amp; DL</v>
          </cell>
        </row>
        <row r="1022">
          <cell r="B1022" t="str">
            <v>VLO12</v>
          </cell>
          <cell r="C1022" t="str">
            <v>CTCP In Nguyễn Văn Thảnh</v>
          </cell>
          <cell r="D1022" t="str">
            <v>VLO</v>
          </cell>
          <cell r="E1022" t="str">
            <v>Vĩnh Long</v>
          </cell>
        </row>
        <row r="1023">
          <cell r="B1023" t="str">
            <v>HPH54</v>
          </cell>
          <cell r="C1023" t="str">
            <v>CTCP Công trình đô thị Hải phòng</v>
          </cell>
          <cell r="D1023" t="str">
            <v>HPH</v>
          </cell>
          <cell r="E1023" t="str">
            <v>Hải Phòng</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H SÁCH DN TRẢ TỈNH  (2)"/>
      <sheetName val="DANH SÁCH DN TRẢ TỈNH "/>
      <sheetName val="Sheet3"/>
    </sheetNames>
    <sheetDataSet>
      <sheetData sheetId="0" refreshError="1">
        <row r="6">
          <cell r="B6" t="str">
            <v>KHO02</v>
          </cell>
          <cell r="C6" t="str">
            <v>CTCP Đô thị Ninh Hoà</v>
          </cell>
          <cell r="D6" t="str">
            <v>Khánh hòa</v>
          </cell>
          <cell r="E6">
            <v>2006</v>
          </cell>
          <cell r="F6">
            <v>2010</v>
          </cell>
        </row>
        <row r="7">
          <cell r="B7" t="str">
            <v>KHO03</v>
          </cell>
          <cell r="C7" t="str">
            <v>CTCP Công trình đô thị Vạn Ninh</v>
          </cell>
          <cell r="D7" t="str">
            <v>Khánh hòa</v>
          </cell>
          <cell r="E7">
            <v>2006</v>
          </cell>
          <cell r="F7">
            <v>2010</v>
          </cell>
        </row>
        <row r="8">
          <cell r="B8" t="str">
            <v>KHO04</v>
          </cell>
          <cell r="C8" t="str">
            <v>CTCP Công trình đô thị Cam Ranh</v>
          </cell>
          <cell r="D8" t="str">
            <v>Khánh hòa</v>
          </cell>
          <cell r="E8">
            <v>2006</v>
          </cell>
          <cell r="F8">
            <v>2010</v>
          </cell>
        </row>
        <row r="9">
          <cell r="B9" t="str">
            <v>NAN01</v>
          </cell>
          <cell r="C9" t="str">
            <v>CTCP Giống cây trồng Nghệ An</v>
          </cell>
          <cell r="D9" t="str">
            <v>Nghệ An</v>
          </cell>
          <cell r="E9">
            <v>2006</v>
          </cell>
          <cell r="F9">
            <v>2010</v>
          </cell>
        </row>
        <row r="10">
          <cell r="B10" t="str">
            <v>NAN03</v>
          </cell>
          <cell r="C10" t="str">
            <v>CTCP Dịch vụ Bảo vệ thực vật</v>
          </cell>
          <cell r="D10" t="str">
            <v>Nghệ An</v>
          </cell>
          <cell r="E10">
            <v>2006</v>
          </cell>
          <cell r="F10">
            <v>2010</v>
          </cell>
        </row>
        <row r="11">
          <cell r="B11" t="str">
            <v>PYE02</v>
          </cell>
          <cell r="C11" t="str">
            <v>Công ty TNHH Một thành viên cảng Vũng Rô</v>
          </cell>
          <cell r="D11" t="str">
            <v>Phú Yên</v>
          </cell>
          <cell r="E11">
            <v>2006</v>
          </cell>
          <cell r="F11">
            <v>2008</v>
          </cell>
        </row>
        <row r="12">
          <cell r="B12" t="str">
            <v>KHO20</v>
          </cell>
          <cell r="C12" t="str">
            <v>CTCP Quản lý và Xây dựng Giao thông Khánh Hòa</v>
          </cell>
          <cell r="D12" t="str">
            <v>Khánh hòa</v>
          </cell>
          <cell r="E12">
            <v>2006</v>
          </cell>
          <cell r="F12">
            <v>2010</v>
          </cell>
        </row>
        <row r="13">
          <cell r="B13" t="str">
            <v>DNA04</v>
          </cell>
          <cell r="C13" t="str">
            <v>CTCP Quản lý bến và Vận tải Đà Nẵng</v>
          </cell>
          <cell r="D13" t="str">
            <v>TP Đà Nẵng</v>
          </cell>
          <cell r="E13">
            <v>2007</v>
          </cell>
          <cell r="F13">
            <v>2010</v>
          </cell>
        </row>
        <row r="14">
          <cell r="B14" t="str">
            <v>NAN13</v>
          </cell>
          <cell r="C14" t="str">
            <v>CTCP Quản lí và Phát triển hạ tầng đô thị Vinh</v>
          </cell>
          <cell r="D14" t="str">
            <v>Nghệ An</v>
          </cell>
          <cell r="E14">
            <v>2007</v>
          </cell>
          <cell r="F14">
            <v>2010</v>
          </cell>
        </row>
        <row r="15">
          <cell r="B15" t="str">
            <v>NAN15</v>
          </cell>
          <cell r="C15" t="str">
            <v>CTCP Giống nuôi trồng thủy sản Nghệ An</v>
          </cell>
          <cell r="D15" t="str">
            <v>Nghệ An</v>
          </cell>
          <cell r="E15">
            <v>2007</v>
          </cell>
          <cell r="F15">
            <v>2010</v>
          </cell>
        </row>
        <row r="16">
          <cell r="B16" t="str">
            <v>NAN19</v>
          </cell>
          <cell r="C16" t="str">
            <v>CTCP Công viên cây xanh</v>
          </cell>
          <cell r="D16" t="str">
            <v>Nghệ An</v>
          </cell>
          <cell r="E16">
            <v>2007</v>
          </cell>
          <cell r="F16">
            <v>2010</v>
          </cell>
        </row>
        <row r="17">
          <cell r="B17" t="str">
            <v>LAN09</v>
          </cell>
          <cell r="C17" t="str">
            <v>Công ty TNHH Một thành viên Lâm Nghiệp Đồng Tháp IV</v>
          </cell>
          <cell r="D17" t="str">
            <v>Long An</v>
          </cell>
          <cell r="E17">
            <v>2007</v>
          </cell>
          <cell r="F17">
            <v>2008</v>
          </cell>
        </row>
        <row r="18">
          <cell r="B18" t="str">
            <v>LAN10</v>
          </cell>
          <cell r="C18" t="str">
            <v>Công ty TNHH Một thành viên Đồng Tháp 1</v>
          </cell>
          <cell r="D18" t="str">
            <v>Long An</v>
          </cell>
          <cell r="E18">
            <v>2007</v>
          </cell>
          <cell r="F18">
            <v>2008</v>
          </cell>
        </row>
        <row r="19">
          <cell r="B19" t="str">
            <v>YBA10</v>
          </cell>
          <cell r="C19" t="str">
            <v>Công ty TNHH kinh doanh khai thác và quản lý chợ Mường Lò</v>
          </cell>
          <cell r="D19" t="str">
            <v>Yên Bái</v>
          </cell>
          <cell r="E19">
            <v>2007</v>
          </cell>
          <cell r="F19">
            <v>2010</v>
          </cell>
        </row>
        <row r="20">
          <cell r="B20" t="str">
            <v>KTU06</v>
          </cell>
          <cell r="C20" t="str">
            <v>CTCP Khai Thác và Xây dựng Thủy lợi Kon Tum</v>
          </cell>
          <cell r="D20" t="str">
            <v>Kon Tum</v>
          </cell>
          <cell r="E20">
            <v>2007</v>
          </cell>
          <cell r="F20">
            <v>2010</v>
          </cell>
        </row>
        <row r="21">
          <cell r="B21" t="str">
            <v>BGI14</v>
          </cell>
          <cell r="C21" t="str">
            <v>CTCP Giống chăn nuôi Bắc Giang</v>
          </cell>
          <cell r="D21" t="str">
            <v>Bắc Giang</v>
          </cell>
          <cell r="E21">
            <v>2007</v>
          </cell>
          <cell r="F21">
            <v>2010</v>
          </cell>
        </row>
        <row r="22">
          <cell r="B22" t="str">
            <v>NTH12</v>
          </cell>
          <cell r="C22" t="str">
            <v>CTCP Dịch vụ và Đầu tư phát triển Việt Ninh</v>
          </cell>
          <cell r="D22" t="str">
            <v>Ninh Thuận</v>
          </cell>
          <cell r="E22">
            <v>2009</v>
          </cell>
          <cell r="F22">
            <v>2009</v>
          </cell>
        </row>
        <row r="23">
          <cell r="B23" t="str">
            <v>QBI01</v>
          </cell>
          <cell r="C23" t="str">
            <v>CTCP Sửa chữa đường bộ và XDTH Quảng Bình</v>
          </cell>
          <cell r="D23" t="str">
            <v>Quảng Bình</v>
          </cell>
          <cell r="E23" t="str">
            <v>QLV ĐT3</v>
          </cell>
          <cell r="F23">
            <v>2011</v>
          </cell>
        </row>
        <row r="24">
          <cell r="B24" t="str">
            <v>QBI03</v>
          </cell>
          <cell r="C24" t="str">
            <v>CTCP Sửa chữa đường bộ và XDTH II Quảng Bình</v>
          </cell>
          <cell r="D24" t="str">
            <v>Quảng Bình</v>
          </cell>
          <cell r="E24" t="str">
            <v>QLV ĐT3</v>
          </cell>
          <cell r="F24">
            <v>2011</v>
          </cell>
        </row>
        <row r="25">
          <cell r="B25" t="str">
            <v>LSO04</v>
          </cell>
          <cell r="C25" t="str">
            <v>CT TNHH MTV Đầu tư phát triển nhà và đô thị Lạng Sơn</v>
          </cell>
          <cell r="D25" t="str">
            <v>Lạng Sơn</v>
          </cell>
          <cell r="E25">
            <v>2007</v>
          </cell>
          <cell r="F25">
            <v>2011</v>
          </cell>
        </row>
        <row r="26">
          <cell r="B26" t="str">
            <v>DBI11</v>
          </cell>
          <cell r="C26" t="str">
            <v>CTCP In điện Biên</v>
          </cell>
          <cell r="D26" t="str">
            <v>Điện Biên</v>
          </cell>
          <cell r="E26" t="str">
            <v>QLV ĐT2</v>
          </cell>
          <cell r="F26">
            <v>2011</v>
          </cell>
        </row>
        <row r="27">
          <cell r="B27" t="str">
            <v>DBI06</v>
          </cell>
          <cell r="C27" t="str">
            <v>CTCP XD và dịch vụ thủy lợi ĐB</v>
          </cell>
          <cell r="D27" t="str">
            <v>Điện Biên</v>
          </cell>
          <cell r="E27" t="str">
            <v>QLV ĐT2</v>
          </cell>
          <cell r="F27">
            <v>2011</v>
          </cell>
        </row>
        <row r="28">
          <cell r="B28" t="str">
            <v>BTC01</v>
          </cell>
          <cell r="C28" t="str">
            <v>CTCP Jetstar Pacific Airline</v>
          </cell>
          <cell r="D28" t="str">
            <v>BTC</v>
          </cell>
          <cell r="E28" t="str">
            <v>QLV ĐT2</v>
          </cell>
          <cell r="F28">
            <v>2012</v>
          </cell>
        </row>
        <row r="29">
          <cell r="B29" t="str">
            <v>NAN06</v>
          </cell>
          <cell r="C29" t="str">
            <v>CTCP Vận tải biển và thương mại Nghệ an</v>
          </cell>
          <cell r="D29" t="str">
            <v>Nghệ An</v>
          </cell>
          <cell r="E29" t="str">
            <v>QLV ĐT2</v>
          </cell>
          <cell r="F29">
            <v>2011</v>
          </cell>
        </row>
        <row r="30">
          <cell r="B30" t="str">
            <v>NAN14</v>
          </cell>
          <cell r="C30" t="str">
            <v>CTCP Quản lý và xây dựng giao thông thủy bộ</v>
          </cell>
          <cell r="D30" t="str">
            <v>Nghệ An</v>
          </cell>
          <cell r="E30" t="str">
            <v>QLV ĐT2</v>
          </cell>
          <cell r="F30">
            <v>2011</v>
          </cell>
        </row>
        <row r="31">
          <cell r="B31" t="str">
            <v>NAN27</v>
          </cell>
          <cell r="C31" t="str">
            <v>CTCP Quản lý và XD cầu đường Nghệ An</v>
          </cell>
          <cell r="D31" t="str">
            <v>Nghệ An</v>
          </cell>
          <cell r="E31" t="str">
            <v>QLV ĐT2</v>
          </cell>
          <cell r="F31">
            <v>2011</v>
          </cell>
        </row>
        <row r="32">
          <cell r="B32" t="str">
            <v>CBA24</v>
          </cell>
          <cell r="C32" t="str">
            <v>CTCP Du lịch Cao Bằng</v>
          </cell>
          <cell r="D32" t="str">
            <v>Cao Bằng</v>
          </cell>
          <cell r="E32" t="str">
            <v>QLV ĐT4</v>
          </cell>
          <cell r="F32">
            <v>2012</v>
          </cell>
        </row>
        <row r="33">
          <cell r="B33" t="str">
            <v>TNG02</v>
          </cell>
          <cell r="C33" t="str">
            <v>CTCP Vận tải Thái Nguyên</v>
          </cell>
          <cell r="D33" t="str">
            <v>Thái Nguyên</v>
          </cell>
          <cell r="E33" t="str">
            <v>QLV ĐT4</v>
          </cell>
          <cell r="F33">
            <v>2012</v>
          </cell>
        </row>
        <row r="34">
          <cell r="B34" t="str">
            <v>LS017</v>
          </cell>
          <cell r="C34" t="str">
            <v>CTCP Chợ Lạng Sơn</v>
          </cell>
          <cell r="D34" t="str">
            <v>Lạng Sơn</v>
          </cell>
          <cell r="E34" t="str">
            <v>QLV ĐT2</v>
          </cell>
          <cell r="F34">
            <v>2012</v>
          </cell>
        </row>
        <row r="35">
          <cell r="B35" t="str">
            <v>AGI01</v>
          </cell>
          <cell r="C35" t="str">
            <v>CTCP Bảo vệ thực vật An Giang</v>
          </cell>
          <cell r="D35" t="str">
            <v>An Giang</v>
          </cell>
          <cell r="E35" t="str">
            <v>CNPN</v>
          </cell>
          <cell r="F35">
            <v>2013</v>
          </cell>
        </row>
        <row r="36">
          <cell r="B36" t="str">
            <v>TNI17</v>
          </cell>
          <cell r="C36" t="str">
            <v>CTCP Du lịch Thương mại Tây Ninh</v>
          </cell>
          <cell r="D36" t="str">
            <v>Tây Ninh</v>
          </cell>
          <cell r="E36" t="str">
            <v>CNPN</v>
          </cell>
          <cell r="F36">
            <v>2013</v>
          </cell>
        </row>
      </sheetData>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Phu luc DN"/>
      <sheetName val="31122020"/>
      <sheetName val="Bieu"/>
      <sheetName val="MDT.TN"/>
      <sheetName val="CU 31122019"/>
      <sheetName val="CU 31122018"/>
      <sheetName val="BV2020"/>
      <sheetName val="TrF "/>
      <sheetName val="TLDP 2020"/>
      <sheetName val="DM2020"/>
      <sheetName val="CP tăng trong năm"/>
      <sheetName val="Cotuc 2020"/>
      <sheetName val="Gia 31.12"/>
      <sheetName val="GVĐGL"/>
      <sheetName val="Bieu 6.c "/>
      <sheetName val="Ma TCKT"/>
      <sheetName val="Giavon DTHH "/>
      <sheetName val="Tong hop DT "/>
      <sheetName val="Co cau TS DT"/>
      <sheetName val="Số liệu qua các năm"/>
      <sheetName val="Tổng hợp"/>
      <sheetName val="Cotuc 2019"/>
      <sheetName val="GVDGL 2018"/>
      <sheetName val="DP 2018"/>
      <sheetName val="DM 31.12.2018"/>
    </sheetNames>
    <sheetDataSet>
      <sheetData sheetId="0" refreshError="1"/>
      <sheetData sheetId="1" refreshError="1"/>
      <sheetData sheetId="2">
        <row r="4">
          <cell r="R4">
            <v>32581.816717641999</v>
          </cell>
        </row>
        <row r="11">
          <cell r="AT11">
            <v>36135.605233661823</v>
          </cell>
        </row>
        <row r="15">
          <cell r="H15">
            <v>6270638350000</v>
          </cell>
          <cell r="AQ15">
            <v>68224.545247999995</v>
          </cell>
          <cell r="AT15">
            <v>24039.013639000001</v>
          </cell>
        </row>
      </sheetData>
      <sheetData sheetId="3">
        <row r="38">
          <cell r="BW38">
            <v>153753.57844116085</v>
          </cell>
          <cell r="BZ38">
            <v>34598.128695543812</v>
          </cell>
        </row>
        <row r="39">
          <cell r="BZ39">
            <v>691.44392133300005</v>
          </cell>
        </row>
        <row r="40">
          <cell r="BZ40">
            <v>846.03261678500007</v>
          </cell>
        </row>
      </sheetData>
      <sheetData sheetId="4" refreshError="1"/>
      <sheetData sheetId="5" refreshError="1"/>
      <sheetData sheetId="6" refreshError="1"/>
      <sheetData sheetId="7" refreshError="1"/>
      <sheetData sheetId="8">
        <row r="2">
          <cell r="H2">
            <v>100</v>
          </cell>
        </row>
        <row r="6">
          <cell r="AS6">
            <v>30.518038433000001</v>
          </cell>
        </row>
        <row r="8">
          <cell r="AS8">
            <v>1350.5180384329999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
          <cell r="U2">
            <v>13019269740601</v>
          </cell>
        </row>
        <row r="16">
          <cell r="G16">
            <v>0</v>
          </cell>
          <cell r="I16" t="str">
            <v>BG</v>
          </cell>
          <cell r="R16">
            <v>0</v>
          </cell>
        </row>
        <row r="17">
          <cell r="G17">
            <v>2010</v>
          </cell>
          <cell r="I17" t="str">
            <v>CPT</v>
          </cell>
          <cell r="R17">
            <v>34177000000</v>
          </cell>
        </row>
        <row r="18">
          <cell r="G18">
            <v>2006</v>
          </cell>
          <cell r="I18" t="str">
            <v>BG</v>
          </cell>
          <cell r="R18">
            <v>0</v>
          </cell>
        </row>
        <row r="19">
          <cell r="G19">
            <v>2007</v>
          </cell>
          <cell r="I19" t="str">
            <v>CTCP</v>
          </cell>
          <cell r="R19">
            <v>4500000000</v>
          </cell>
        </row>
        <row r="20">
          <cell r="G20">
            <v>2007</v>
          </cell>
          <cell r="I20" t="str">
            <v>MT</v>
          </cell>
          <cell r="R20">
            <v>45000000000</v>
          </cell>
        </row>
        <row r="21">
          <cell r="G21">
            <v>2009</v>
          </cell>
          <cell r="I21" t="str">
            <v>CTCP</v>
          </cell>
          <cell r="R21">
            <v>18900000000</v>
          </cell>
        </row>
        <row r="22">
          <cell r="G22">
            <v>2009</v>
          </cell>
          <cell r="I22" t="str">
            <v>MT</v>
          </cell>
          <cell r="R22">
            <v>75600000000</v>
          </cell>
        </row>
        <row r="23">
          <cell r="G23">
            <v>0</v>
          </cell>
          <cell r="I23" t="str">
            <v>BG</v>
          </cell>
          <cell r="R23">
            <v>0</v>
          </cell>
        </row>
        <row r="24">
          <cell r="G24">
            <v>2010</v>
          </cell>
          <cell r="I24" t="str">
            <v>CTCP</v>
          </cell>
          <cell r="R24">
            <v>80400000000</v>
          </cell>
        </row>
        <row r="25">
          <cell r="G25">
            <v>2007</v>
          </cell>
          <cell r="I25" t="str">
            <v>CTCP</v>
          </cell>
          <cell r="R25">
            <v>26800000000</v>
          </cell>
        </row>
        <row r="26">
          <cell r="G26">
            <v>2006</v>
          </cell>
          <cell r="I26" t="str">
            <v>BG</v>
          </cell>
          <cell r="N26">
            <v>795200000000</v>
          </cell>
          <cell r="R26">
            <v>0</v>
          </cell>
        </row>
        <row r="27">
          <cell r="G27">
            <v>2007</v>
          </cell>
          <cell r="I27" t="str">
            <v>MT</v>
          </cell>
          <cell r="R27">
            <v>39760000000</v>
          </cell>
        </row>
        <row r="28">
          <cell r="G28">
            <v>2009</v>
          </cell>
          <cell r="I28" t="str">
            <v>CPT</v>
          </cell>
          <cell r="R28">
            <v>834960000000</v>
          </cell>
        </row>
        <row r="29">
          <cell r="G29">
            <v>2011</v>
          </cell>
          <cell r="I29" t="str">
            <v>CPT</v>
          </cell>
          <cell r="R29">
            <v>834960000000</v>
          </cell>
        </row>
        <row r="30">
          <cell r="G30">
            <v>2012</v>
          </cell>
          <cell r="I30" t="str">
            <v>CPT</v>
          </cell>
          <cell r="R30">
            <v>1252440000000</v>
          </cell>
        </row>
        <row r="31">
          <cell r="G31">
            <v>2006</v>
          </cell>
          <cell r="I31" t="str">
            <v>BG</v>
          </cell>
          <cell r="R31">
            <v>0</v>
          </cell>
        </row>
        <row r="32">
          <cell r="G32">
            <v>2007</v>
          </cell>
          <cell r="I32" t="str">
            <v>CTCP</v>
          </cell>
          <cell r="R32">
            <v>3414120000</v>
          </cell>
        </row>
        <row r="33">
          <cell r="G33">
            <v>2007</v>
          </cell>
          <cell r="I33" t="str">
            <v>MT</v>
          </cell>
          <cell r="R33">
            <v>3414125000</v>
          </cell>
        </row>
        <row r="34">
          <cell r="G34">
            <v>2006</v>
          </cell>
          <cell r="I34" t="str">
            <v>BB</v>
          </cell>
          <cell r="R34">
            <v>-12111030000</v>
          </cell>
        </row>
        <row r="35">
          <cell r="G35">
            <v>2006</v>
          </cell>
          <cell r="I35" t="str">
            <v>BG</v>
          </cell>
          <cell r="R35">
            <v>0</v>
          </cell>
        </row>
        <row r="36">
          <cell r="G36">
            <v>2006</v>
          </cell>
          <cell r="I36" t="str">
            <v>CTCP</v>
          </cell>
          <cell r="R36">
            <v>5147070000</v>
          </cell>
        </row>
        <row r="37">
          <cell r="G37">
            <v>2007</v>
          </cell>
          <cell r="I37" t="str">
            <v>MT</v>
          </cell>
          <cell r="R37">
            <v>16339900000</v>
          </cell>
        </row>
        <row r="38">
          <cell r="G38">
            <v>2009</v>
          </cell>
          <cell r="I38" t="str">
            <v>BB</v>
          </cell>
          <cell r="R38">
            <v>-9116587162.5</v>
          </cell>
        </row>
        <row r="39">
          <cell r="G39">
            <v>2009</v>
          </cell>
          <cell r="I39" t="str">
            <v>CPT</v>
          </cell>
          <cell r="R39">
            <v>129700000</v>
          </cell>
        </row>
        <row r="40">
          <cell r="G40">
            <v>2006</v>
          </cell>
          <cell r="I40" t="str">
            <v>BG</v>
          </cell>
          <cell r="R40">
            <v>0</v>
          </cell>
        </row>
        <row r="41">
          <cell r="G41">
            <v>2007</v>
          </cell>
          <cell r="I41" t="str">
            <v>MT</v>
          </cell>
          <cell r="R41">
            <v>43888562500</v>
          </cell>
        </row>
        <row r="42">
          <cell r="G42">
            <v>2007</v>
          </cell>
          <cell r="I42" t="str">
            <v>BG</v>
          </cell>
          <cell r="R42">
            <v>0</v>
          </cell>
        </row>
        <row r="43">
          <cell r="G43">
            <v>2008</v>
          </cell>
          <cell r="I43" t="str">
            <v>MT</v>
          </cell>
          <cell r="R43">
            <v>0</v>
          </cell>
        </row>
        <row r="44">
          <cell r="G44">
            <v>2008</v>
          </cell>
          <cell r="I44" t="str">
            <v>MT</v>
          </cell>
          <cell r="R44">
            <v>0</v>
          </cell>
        </row>
        <row r="45">
          <cell r="G45">
            <v>2009</v>
          </cell>
          <cell r="I45" t="str">
            <v>CTCP</v>
          </cell>
          <cell r="R45">
            <v>164992760000</v>
          </cell>
        </row>
        <row r="46">
          <cell r="G46">
            <v>0</v>
          </cell>
          <cell r="I46" t="str">
            <v>BG</v>
          </cell>
          <cell r="R46">
            <v>0</v>
          </cell>
        </row>
        <row r="47">
          <cell r="G47">
            <v>2007</v>
          </cell>
          <cell r="I47" t="str">
            <v>MT</v>
          </cell>
          <cell r="R47">
            <v>35700000000</v>
          </cell>
        </row>
        <row r="48">
          <cell r="G48">
            <v>2009</v>
          </cell>
          <cell r="I48" t="str">
            <v>CPT</v>
          </cell>
          <cell r="R48">
            <v>36535020000</v>
          </cell>
        </row>
        <row r="49">
          <cell r="G49">
            <v>2007</v>
          </cell>
          <cell r="I49" t="str">
            <v>BG</v>
          </cell>
          <cell r="R49">
            <v>0</v>
          </cell>
        </row>
        <row r="50">
          <cell r="G50">
            <v>2008</v>
          </cell>
          <cell r="I50" t="str">
            <v>MT</v>
          </cell>
          <cell r="R50">
            <v>10410000000</v>
          </cell>
        </row>
        <row r="51">
          <cell r="G51">
            <v>2007</v>
          </cell>
          <cell r="I51" t="str">
            <v>BG</v>
          </cell>
          <cell r="R51">
            <v>0</v>
          </cell>
        </row>
        <row r="52">
          <cell r="G52">
            <v>2008</v>
          </cell>
          <cell r="I52" t="str">
            <v>MT</v>
          </cell>
          <cell r="R52">
            <v>3121200000</v>
          </cell>
        </row>
        <row r="53">
          <cell r="G53">
            <v>2010</v>
          </cell>
          <cell r="I53" t="str">
            <v>CTCP</v>
          </cell>
          <cell r="R53">
            <v>2254200000</v>
          </cell>
        </row>
        <row r="54">
          <cell r="G54">
            <v>2006</v>
          </cell>
          <cell r="I54" t="str">
            <v>BG</v>
          </cell>
          <cell r="R54">
            <v>0</v>
          </cell>
        </row>
        <row r="55">
          <cell r="G55">
            <v>2006</v>
          </cell>
          <cell r="I55" t="str">
            <v>MT</v>
          </cell>
          <cell r="R55">
            <v>7223450000</v>
          </cell>
        </row>
        <row r="56">
          <cell r="G56">
            <v>2007</v>
          </cell>
          <cell r="I56" t="str">
            <v>CPT</v>
          </cell>
          <cell r="R56">
            <v>17780800000</v>
          </cell>
        </row>
        <row r="57">
          <cell r="G57">
            <v>2007</v>
          </cell>
          <cell r="I57" t="str">
            <v>MT</v>
          </cell>
          <cell r="R57">
            <v>4334070000</v>
          </cell>
        </row>
        <row r="58">
          <cell r="G58">
            <v>2009</v>
          </cell>
          <cell r="I58" t="str">
            <v>CPT</v>
          </cell>
          <cell r="R58">
            <v>5867660000</v>
          </cell>
        </row>
        <row r="59">
          <cell r="G59">
            <v>2009</v>
          </cell>
          <cell r="I59" t="str">
            <v>CPT</v>
          </cell>
          <cell r="R59">
            <v>8801500000</v>
          </cell>
        </row>
        <row r="60">
          <cell r="G60">
            <v>2006</v>
          </cell>
          <cell r="I60" t="str">
            <v>BG</v>
          </cell>
          <cell r="R60">
            <v>0</v>
          </cell>
        </row>
        <row r="61">
          <cell r="G61">
            <v>2007</v>
          </cell>
          <cell r="I61" t="str">
            <v>CPT</v>
          </cell>
          <cell r="R61">
            <v>1757000000</v>
          </cell>
        </row>
        <row r="62">
          <cell r="G62">
            <v>2007</v>
          </cell>
          <cell r="I62" t="str">
            <v>CPT</v>
          </cell>
          <cell r="R62">
            <v>1317750000</v>
          </cell>
        </row>
        <row r="63">
          <cell r="G63">
            <v>2007</v>
          </cell>
          <cell r="I63" t="str">
            <v>MT</v>
          </cell>
          <cell r="R63">
            <v>1317750000</v>
          </cell>
        </row>
        <row r="64">
          <cell r="G64">
            <v>2008</v>
          </cell>
          <cell r="I64" t="str">
            <v>CPT</v>
          </cell>
          <cell r="R64">
            <v>449392000</v>
          </cell>
        </row>
        <row r="65">
          <cell r="G65">
            <v>2008</v>
          </cell>
          <cell r="I65" t="str">
            <v>MT</v>
          </cell>
          <cell r="R65">
            <v>2080000000</v>
          </cell>
        </row>
        <row r="66">
          <cell r="G66">
            <v>2009</v>
          </cell>
          <cell r="I66" t="str">
            <v>CTCP</v>
          </cell>
          <cell r="R66">
            <v>1957238000</v>
          </cell>
        </row>
        <row r="67">
          <cell r="G67">
            <v>2009</v>
          </cell>
          <cell r="I67" t="str">
            <v>MT</v>
          </cell>
          <cell r="R67">
            <v>2478630000</v>
          </cell>
        </row>
        <row r="68">
          <cell r="G68">
            <v>2010</v>
          </cell>
          <cell r="I68" t="str">
            <v>CPT</v>
          </cell>
          <cell r="R68">
            <v>0</v>
          </cell>
        </row>
        <row r="69">
          <cell r="G69">
            <v>2010</v>
          </cell>
          <cell r="I69" t="str">
            <v>CPT</v>
          </cell>
          <cell r="R69">
            <v>7435784562.2025013</v>
          </cell>
        </row>
        <row r="70">
          <cell r="G70">
            <v>2011</v>
          </cell>
          <cell r="I70" t="str">
            <v>CTCP</v>
          </cell>
          <cell r="R70">
            <v>2478720437.7974987</v>
          </cell>
        </row>
        <row r="71">
          <cell r="G71">
            <v>2006</v>
          </cell>
          <cell r="I71" t="str">
            <v>BG</v>
          </cell>
          <cell r="R71">
            <v>0</v>
          </cell>
        </row>
        <row r="72">
          <cell r="G72">
            <v>2007</v>
          </cell>
          <cell r="I72" t="str">
            <v>CTCP</v>
          </cell>
          <cell r="R72">
            <v>960960000</v>
          </cell>
        </row>
        <row r="73">
          <cell r="G73">
            <v>2007</v>
          </cell>
          <cell r="I73" t="str">
            <v>MT</v>
          </cell>
          <cell r="R73">
            <v>3363360000</v>
          </cell>
        </row>
        <row r="74">
          <cell r="G74">
            <v>2009</v>
          </cell>
          <cell r="I74" t="str">
            <v>MT</v>
          </cell>
          <cell r="R74">
            <v>2282370000</v>
          </cell>
        </row>
        <row r="75">
          <cell r="G75">
            <v>2010</v>
          </cell>
          <cell r="I75" t="str">
            <v>CTCP</v>
          </cell>
          <cell r="R75">
            <v>720720000</v>
          </cell>
        </row>
        <row r="76">
          <cell r="G76">
            <v>2009</v>
          </cell>
          <cell r="I76" t="str">
            <v>MT</v>
          </cell>
          <cell r="R76">
            <v>6870149000</v>
          </cell>
        </row>
        <row r="77">
          <cell r="G77">
            <v>2010</v>
          </cell>
          <cell r="I77" t="str">
            <v>MT</v>
          </cell>
          <cell r="R77">
            <v>0</v>
          </cell>
        </row>
        <row r="78">
          <cell r="G78">
            <v>2009</v>
          </cell>
          <cell r="I78" t="str">
            <v>MT</v>
          </cell>
          <cell r="R78">
            <v>686400010.00000167</v>
          </cell>
        </row>
        <row r="79">
          <cell r="G79">
            <v>2011</v>
          </cell>
          <cell r="I79" t="str">
            <v>CPT</v>
          </cell>
          <cell r="R79">
            <v>3002900000</v>
          </cell>
        </row>
        <row r="80">
          <cell r="G80">
            <v>2010</v>
          </cell>
          <cell r="I80" t="str">
            <v>BG</v>
          </cell>
          <cell r="R80">
            <v>0</v>
          </cell>
        </row>
        <row r="81">
          <cell r="G81">
            <v>2009</v>
          </cell>
          <cell r="I81" t="str">
            <v>CTCP</v>
          </cell>
          <cell r="R81">
            <v>33279600000</v>
          </cell>
        </row>
        <row r="82">
          <cell r="G82">
            <v>2012</v>
          </cell>
          <cell r="I82" t="str">
            <v>CTCP</v>
          </cell>
          <cell r="R82">
            <v>33279600000</v>
          </cell>
        </row>
        <row r="83">
          <cell r="G83">
            <v>2007</v>
          </cell>
          <cell r="I83" t="str">
            <v>CPT</v>
          </cell>
          <cell r="R83">
            <v>33279600000</v>
          </cell>
        </row>
        <row r="84">
          <cell r="G84">
            <v>2009</v>
          </cell>
          <cell r="I84" t="str">
            <v>CTCP</v>
          </cell>
          <cell r="R84">
            <v>22186400000</v>
          </cell>
        </row>
        <row r="85">
          <cell r="G85">
            <v>2006</v>
          </cell>
          <cell r="I85" t="str">
            <v>BG</v>
          </cell>
          <cell r="R85">
            <v>0</v>
          </cell>
        </row>
        <row r="86">
          <cell r="G86">
            <v>2006</v>
          </cell>
          <cell r="I86" t="str">
            <v>CTCP</v>
          </cell>
          <cell r="R86">
            <v>54522600000</v>
          </cell>
        </row>
        <row r="87">
          <cell r="G87">
            <v>2006</v>
          </cell>
          <cell r="I87" t="str">
            <v>MT</v>
          </cell>
          <cell r="R87">
            <v>78315200000</v>
          </cell>
        </row>
        <row r="88">
          <cell r="G88">
            <v>2007</v>
          </cell>
          <cell r="I88" t="str">
            <v>CTCP</v>
          </cell>
          <cell r="R88">
            <v>55994370000</v>
          </cell>
        </row>
        <row r="89">
          <cell r="G89">
            <v>2008</v>
          </cell>
          <cell r="I89" t="str">
            <v>CTCP</v>
          </cell>
          <cell r="R89">
            <v>85049900000</v>
          </cell>
        </row>
        <row r="90">
          <cell r="G90">
            <v>2009</v>
          </cell>
          <cell r="I90" t="str">
            <v>CTCP</v>
          </cell>
          <cell r="R90">
            <v>119069000000</v>
          </cell>
        </row>
        <row r="91">
          <cell r="G91">
            <v>2010</v>
          </cell>
          <cell r="I91" t="str">
            <v>CTCP</v>
          </cell>
          <cell r="R91">
            <v>83349760000</v>
          </cell>
        </row>
        <row r="92">
          <cell r="G92">
            <v>2007</v>
          </cell>
          <cell r="I92" t="str">
            <v>BG</v>
          </cell>
          <cell r="R92">
            <v>0</v>
          </cell>
        </row>
        <row r="93">
          <cell r="G93">
            <v>2010</v>
          </cell>
          <cell r="I93" t="str">
            <v>MT</v>
          </cell>
          <cell r="R93">
            <v>1017060000</v>
          </cell>
        </row>
        <row r="94">
          <cell r="G94">
            <v>2007</v>
          </cell>
          <cell r="I94" t="str">
            <v>BG</v>
          </cell>
          <cell r="R94">
            <v>0</v>
          </cell>
        </row>
        <row r="95">
          <cell r="G95">
            <v>2007</v>
          </cell>
          <cell r="I95" t="str">
            <v>CPT</v>
          </cell>
          <cell r="R95">
            <v>823200000</v>
          </cell>
        </row>
        <row r="96">
          <cell r="G96">
            <v>2007</v>
          </cell>
          <cell r="I96" t="str">
            <v>MT</v>
          </cell>
          <cell r="R96">
            <v>2490180000</v>
          </cell>
        </row>
        <row r="97">
          <cell r="G97">
            <v>2011</v>
          </cell>
          <cell r="I97" t="str">
            <v>CPT</v>
          </cell>
          <cell r="R97">
            <v>325850000</v>
          </cell>
        </row>
        <row r="98">
          <cell r="G98">
            <v>2007</v>
          </cell>
          <cell r="I98" t="str">
            <v>BG</v>
          </cell>
          <cell r="R98">
            <v>0</v>
          </cell>
        </row>
        <row r="99">
          <cell r="G99">
            <v>2008</v>
          </cell>
          <cell r="I99" t="str">
            <v>MT</v>
          </cell>
          <cell r="R99">
            <v>10200000000</v>
          </cell>
        </row>
        <row r="100">
          <cell r="G100">
            <v>2009</v>
          </cell>
          <cell r="I100" t="str">
            <v>MT</v>
          </cell>
          <cell r="R100">
            <v>40800000000</v>
          </cell>
        </row>
        <row r="101">
          <cell r="G101">
            <v>2006</v>
          </cell>
          <cell r="I101" t="str">
            <v>BG</v>
          </cell>
          <cell r="R101">
            <v>0</v>
          </cell>
        </row>
        <row r="102">
          <cell r="G102">
            <v>2007</v>
          </cell>
          <cell r="I102" t="str">
            <v>CPT</v>
          </cell>
          <cell r="R102">
            <v>810000000</v>
          </cell>
        </row>
        <row r="103">
          <cell r="G103">
            <v>2008</v>
          </cell>
          <cell r="I103" t="str">
            <v>CPT</v>
          </cell>
          <cell r="R103">
            <v>2120700000</v>
          </cell>
        </row>
        <row r="104">
          <cell r="G104">
            <v>2008</v>
          </cell>
          <cell r="I104" t="str">
            <v>MT</v>
          </cell>
          <cell r="R104">
            <v>4418000000</v>
          </cell>
        </row>
        <row r="105">
          <cell r="G105">
            <v>2009</v>
          </cell>
          <cell r="I105" t="str">
            <v>CTCP</v>
          </cell>
          <cell r="R105">
            <v>463900000</v>
          </cell>
        </row>
        <row r="106">
          <cell r="G106">
            <v>2011</v>
          </cell>
          <cell r="I106" t="str">
            <v>CPT</v>
          </cell>
          <cell r="R106">
            <v>1842360000</v>
          </cell>
        </row>
        <row r="107">
          <cell r="G107">
            <v>0</v>
          </cell>
          <cell r="I107" t="str">
            <v>BG</v>
          </cell>
          <cell r="R107">
            <v>0</v>
          </cell>
        </row>
        <row r="108">
          <cell r="G108">
            <v>2010</v>
          </cell>
          <cell r="I108" t="str">
            <v>CPT</v>
          </cell>
          <cell r="R108">
            <v>14489800000</v>
          </cell>
        </row>
        <row r="109">
          <cell r="G109">
            <v>2007</v>
          </cell>
          <cell r="I109" t="str">
            <v>CTCP</v>
          </cell>
          <cell r="R109">
            <v>3450000000</v>
          </cell>
        </row>
        <row r="110">
          <cell r="G110">
            <v>2006</v>
          </cell>
          <cell r="I110" t="str">
            <v>BG</v>
          </cell>
          <cell r="R110">
            <v>0</v>
          </cell>
        </row>
        <row r="111">
          <cell r="G111">
            <v>2007</v>
          </cell>
          <cell r="I111" t="str">
            <v>CPT</v>
          </cell>
          <cell r="R111">
            <v>1680750000</v>
          </cell>
        </row>
        <row r="112">
          <cell r="G112">
            <v>2007</v>
          </cell>
          <cell r="I112" t="str">
            <v>CTCP</v>
          </cell>
          <cell r="R112">
            <v>607500000</v>
          </cell>
        </row>
        <row r="113">
          <cell r="G113">
            <v>2007</v>
          </cell>
          <cell r="I113" t="str">
            <v>MT</v>
          </cell>
          <cell r="R113">
            <v>1086750000</v>
          </cell>
        </row>
        <row r="114">
          <cell r="G114">
            <v>2007</v>
          </cell>
          <cell r="I114" t="str">
            <v>BG</v>
          </cell>
          <cell r="R114">
            <v>0</v>
          </cell>
        </row>
        <row r="115">
          <cell r="G115">
            <v>2009</v>
          </cell>
          <cell r="I115" t="str">
            <v>CPT</v>
          </cell>
          <cell r="R115">
            <v>1092850000</v>
          </cell>
        </row>
        <row r="116">
          <cell r="G116">
            <v>2010</v>
          </cell>
          <cell r="I116" t="str">
            <v>MT</v>
          </cell>
          <cell r="R116">
            <v>0</v>
          </cell>
        </row>
        <row r="117">
          <cell r="G117">
            <v>2006</v>
          </cell>
          <cell r="I117" t="str">
            <v>BG</v>
          </cell>
          <cell r="R117">
            <v>0</v>
          </cell>
        </row>
        <row r="118">
          <cell r="G118">
            <v>2009</v>
          </cell>
          <cell r="I118" t="str">
            <v>MT</v>
          </cell>
          <cell r="R118">
            <v>4506576000</v>
          </cell>
        </row>
        <row r="119">
          <cell r="G119">
            <v>2009</v>
          </cell>
          <cell r="I119" t="str">
            <v>BG</v>
          </cell>
          <cell r="R119">
            <v>0</v>
          </cell>
        </row>
        <row r="120">
          <cell r="G120">
            <v>2011</v>
          </cell>
          <cell r="I120" t="str">
            <v>CPT</v>
          </cell>
          <cell r="R120">
            <v>1028470000</v>
          </cell>
        </row>
        <row r="121">
          <cell r="G121">
            <v>2012</v>
          </cell>
          <cell r="I121" t="str">
            <v>CTCP</v>
          </cell>
          <cell r="R121">
            <v>1028470000</v>
          </cell>
        </row>
        <row r="122">
          <cell r="G122">
            <v>2009</v>
          </cell>
          <cell r="I122" t="str">
            <v>BG</v>
          </cell>
          <cell r="R122">
            <v>0</v>
          </cell>
        </row>
        <row r="123">
          <cell r="G123">
            <v>2009</v>
          </cell>
          <cell r="I123" t="str">
            <v>CTCP</v>
          </cell>
          <cell r="R123">
            <v>8220620000</v>
          </cell>
        </row>
        <row r="124">
          <cell r="G124">
            <v>2009</v>
          </cell>
          <cell r="I124" t="str">
            <v>MT</v>
          </cell>
          <cell r="R124">
            <v>5564180000</v>
          </cell>
        </row>
        <row r="125">
          <cell r="G125">
            <v>2009</v>
          </cell>
          <cell r="I125" t="str">
            <v>CTCP</v>
          </cell>
          <cell r="R125">
            <v>4633510000</v>
          </cell>
        </row>
        <row r="126">
          <cell r="G126">
            <v>2011</v>
          </cell>
          <cell r="I126" t="str">
            <v>CTCP</v>
          </cell>
          <cell r="R126">
            <v>4170150000</v>
          </cell>
        </row>
        <row r="127">
          <cell r="G127">
            <v>0</v>
          </cell>
          <cell r="I127" t="str">
            <v>BG</v>
          </cell>
          <cell r="R127">
            <v>0</v>
          </cell>
        </row>
        <row r="128">
          <cell r="G128">
            <v>2010</v>
          </cell>
          <cell r="I128" t="str">
            <v>CPT</v>
          </cell>
          <cell r="R128">
            <v>135656500000</v>
          </cell>
        </row>
        <row r="129">
          <cell r="G129">
            <v>2007</v>
          </cell>
          <cell r="I129" t="str">
            <v>MT</v>
          </cell>
          <cell r="R129">
            <v>77518000000</v>
          </cell>
        </row>
        <row r="130">
          <cell r="G130">
            <v>2006</v>
          </cell>
          <cell r="I130" t="str">
            <v>BG</v>
          </cell>
          <cell r="R130">
            <v>0</v>
          </cell>
        </row>
        <row r="131">
          <cell r="G131">
            <v>2007</v>
          </cell>
          <cell r="I131" t="str">
            <v>MT</v>
          </cell>
          <cell r="R131">
            <v>164052000000</v>
          </cell>
        </row>
        <row r="132">
          <cell r="G132">
            <v>2008</v>
          </cell>
          <cell r="I132" t="str">
            <v>BG</v>
          </cell>
          <cell r="R132">
            <v>0</v>
          </cell>
        </row>
        <row r="133">
          <cell r="G133">
            <v>2009</v>
          </cell>
          <cell r="I133" t="str">
            <v>CPT</v>
          </cell>
          <cell r="R133">
            <v>210000000</v>
          </cell>
        </row>
        <row r="134">
          <cell r="G134">
            <v>2010</v>
          </cell>
          <cell r="I134" t="str">
            <v>CPT</v>
          </cell>
          <cell r="R134">
            <v>451880000</v>
          </cell>
        </row>
        <row r="135">
          <cell r="G135">
            <v>2010</v>
          </cell>
          <cell r="I135" t="str">
            <v>MT</v>
          </cell>
          <cell r="R135">
            <v>394290000</v>
          </cell>
        </row>
        <row r="136">
          <cell r="G136">
            <v>2008</v>
          </cell>
          <cell r="I136" t="str">
            <v>BG</v>
          </cell>
          <cell r="R136">
            <v>0</v>
          </cell>
        </row>
        <row r="137">
          <cell r="G137">
            <v>2009</v>
          </cell>
          <cell r="I137" t="str">
            <v>CTCP</v>
          </cell>
          <cell r="R137">
            <v>107190000</v>
          </cell>
        </row>
        <row r="138">
          <cell r="G138">
            <v>2009</v>
          </cell>
          <cell r="I138" t="str">
            <v>CTCP</v>
          </cell>
          <cell r="R138">
            <v>129700000</v>
          </cell>
        </row>
        <row r="139">
          <cell r="G139">
            <v>2010</v>
          </cell>
          <cell r="I139" t="str">
            <v>MT</v>
          </cell>
          <cell r="R139">
            <v>314436000</v>
          </cell>
        </row>
        <row r="140">
          <cell r="G140">
            <v>2006</v>
          </cell>
          <cell r="I140" t="str">
            <v>BG</v>
          </cell>
          <cell r="R140">
            <v>0</v>
          </cell>
        </row>
        <row r="141">
          <cell r="G141">
            <v>2009</v>
          </cell>
          <cell r="I141" t="str">
            <v>MT</v>
          </cell>
          <cell r="R141">
            <v>5250000000</v>
          </cell>
        </row>
        <row r="142">
          <cell r="G142">
            <v>2006</v>
          </cell>
          <cell r="I142" t="str">
            <v>BG</v>
          </cell>
          <cell r="R142">
            <v>0</v>
          </cell>
        </row>
        <row r="143">
          <cell r="G143">
            <v>2008</v>
          </cell>
          <cell r="I143" t="str">
            <v>MT</v>
          </cell>
          <cell r="R143">
            <v>0</v>
          </cell>
        </row>
        <row r="144">
          <cell r="G144">
            <v>2010</v>
          </cell>
          <cell r="I144" t="str">
            <v>CTCP</v>
          </cell>
          <cell r="R144">
            <v>21450000</v>
          </cell>
        </row>
        <row r="145">
          <cell r="G145">
            <v>2009</v>
          </cell>
          <cell r="I145" t="str">
            <v>CTCP</v>
          </cell>
          <cell r="R145">
            <v>1642323800</v>
          </cell>
        </row>
        <row r="146">
          <cell r="G146">
            <v>2006</v>
          </cell>
          <cell r="I146" t="str">
            <v>BG</v>
          </cell>
          <cell r="R146">
            <v>0</v>
          </cell>
        </row>
        <row r="147">
          <cell r="G147">
            <v>2007</v>
          </cell>
          <cell r="I147" t="str">
            <v>CTCP</v>
          </cell>
          <cell r="R147">
            <v>240000000</v>
          </cell>
        </row>
        <row r="148">
          <cell r="G148">
            <v>2007</v>
          </cell>
          <cell r="I148" t="str">
            <v>CTCP</v>
          </cell>
          <cell r="R148">
            <v>958950000</v>
          </cell>
        </row>
        <row r="149">
          <cell r="G149">
            <v>2008</v>
          </cell>
          <cell r="I149" t="str">
            <v>CPT</v>
          </cell>
          <cell r="R149">
            <v>822000000</v>
          </cell>
        </row>
        <row r="150">
          <cell r="G150">
            <v>2009</v>
          </cell>
          <cell r="I150" t="str">
            <v>MT</v>
          </cell>
          <cell r="R150">
            <v>1499130000</v>
          </cell>
        </row>
        <row r="151">
          <cell r="G151">
            <v>0</v>
          </cell>
          <cell r="I151" t="str">
            <v>BG</v>
          </cell>
          <cell r="R151">
            <v>0</v>
          </cell>
        </row>
        <row r="152">
          <cell r="G152">
            <v>2006</v>
          </cell>
          <cell r="I152" t="str">
            <v>MT</v>
          </cell>
          <cell r="R152">
            <v>12393850000</v>
          </cell>
        </row>
        <row r="153">
          <cell r="G153">
            <v>2006</v>
          </cell>
          <cell r="I153" t="str">
            <v>BG</v>
          </cell>
          <cell r="R153">
            <v>0</v>
          </cell>
        </row>
        <row r="154">
          <cell r="G154">
            <v>2007</v>
          </cell>
          <cell r="I154" t="str">
            <v>CTCP</v>
          </cell>
          <cell r="R154">
            <v>1127000000</v>
          </cell>
        </row>
        <row r="155">
          <cell r="G155">
            <v>2008</v>
          </cell>
          <cell r="I155" t="str">
            <v>CTCP</v>
          </cell>
          <cell r="R155">
            <v>1207500000</v>
          </cell>
        </row>
        <row r="156">
          <cell r="G156">
            <v>2008</v>
          </cell>
          <cell r="I156" t="str">
            <v>MT</v>
          </cell>
          <cell r="R156">
            <v>3040140000</v>
          </cell>
        </row>
        <row r="157">
          <cell r="G157">
            <v>2009</v>
          </cell>
          <cell r="I157" t="str">
            <v>MT</v>
          </cell>
          <cell r="R157">
            <v>2916500000</v>
          </cell>
        </row>
        <row r="158">
          <cell r="G158">
            <v>2006</v>
          </cell>
          <cell r="I158" t="str">
            <v>BG</v>
          </cell>
          <cell r="R158">
            <v>0</v>
          </cell>
        </row>
        <row r="159">
          <cell r="G159">
            <v>2008</v>
          </cell>
          <cell r="I159" t="str">
            <v>CPT</v>
          </cell>
          <cell r="R159">
            <v>624000000</v>
          </cell>
        </row>
        <row r="160">
          <cell r="G160">
            <v>2009</v>
          </cell>
          <cell r="I160" t="str">
            <v>MT</v>
          </cell>
          <cell r="R160">
            <v>1747200000</v>
          </cell>
        </row>
        <row r="161">
          <cell r="G161">
            <v>2006</v>
          </cell>
          <cell r="I161" t="str">
            <v>BG</v>
          </cell>
          <cell r="R161">
            <v>0</v>
          </cell>
        </row>
        <row r="162">
          <cell r="G162">
            <v>2006</v>
          </cell>
          <cell r="I162" t="str">
            <v>CTCP</v>
          </cell>
          <cell r="R162">
            <v>216000000</v>
          </cell>
        </row>
        <row r="163">
          <cell r="G163">
            <v>2007</v>
          </cell>
          <cell r="I163" t="str">
            <v>MT</v>
          </cell>
          <cell r="R163">
            <v>3600000000</v>
          </cell>
        </row>
        <row r="164">
          <cell r="G164">
            <v>2008</v>
          </cell>
          <cell r="I164" t="str">
            <v>CTCP</v>
          </cell>
          <cell r="R164">
            <v>2732700000</v>
          </cell>
        </row>
        <row r="165">
          <cell r="G165">
            <v>2009</v>
          </cell>
          <cell r="I165" t="str">
            <v>MT</v>
          </cell>
          <cell r="R165">
            <v>3346320000</v>
          </cell>
        </row>
        <row r="166">
          <cell r="G166">
            <v>2006</v>
          </cell>
          <cell r="I166" t="str">
            <v>BG</v>
          </cell>
          <cell r="R166">
            <v>0</v>
          </cell>
        </row>
        <row r="167">
          <cell r="G167">
            <v>2008</v>
          </cell>
          <cell r="I167" t="str">
            <v>MT</v>
          </cell>
          <cell r="R167">
            <v>2000000000</v>
          </cell>
        </row>
        <row r="168">
          <cell r="G168">
            <v>2006</v>
          </cell>
          <cell r="I168" t="str">
            <v>BG</v>
          </cell>
          <cell r="R168">
            <v>0</v>
          </cell>
        </row>
        <row r="169">
          <cell r="G169">
            <v>2010</v>
          </cell>
          <cell r="I169" t="str">
            <v>MT</v>
          </cell>
          <cell r="R169">
            <v>814600000</v>
          </cell>
        </row>
        <row r="170">
          <cell r="G170">
            <v>2010</v>
          </cell>
          <cell r="I170" t="str">
            <v>MT</v>
          </cell>
          <cell r="R170">
            <v>1203800000</v>
          </cell>
        </row>
        <row r="171">
          <cell r="G171">
            <v>2007</v>
          </cell>
          <cell r="I171" t="str">
            <v>BG</v>
          </cell>
          <cell r="R171">
            <v>0</v>
          </cell>
        </row>
        <row r="172">
          <cell r="G172">
            <v>2007</v>
          </cell>
          <cell r="I172" t="str">
            <v>MT</v>
          </cell>
          <cell r="R172">
            <v>15750000000</v>
          </cell>
        </row>
        <row r="173">
          <cell r="G173">
            <v>2007</v>
          </cell>
          <cell r="I173" t="str">
            <v>BG</v>
          </cell>
          <cell r="R173">
            <v>0</v>
          </cell>
        </row>
        <row r="174">
          <cell r="G174">
            <v>2008</v>
          </cell>
          <cell r="I174" t="str">
            <v>CTCP</v>
          </cell>
          <cell r="R174">
            <v>106130000</v>
          </cell>
        </row>
        <row r="175">
          <cell r="G175">
            <v>2009</v>
          </cell>
          <cell r="I175" t="str">
            <v>CTCP</v>
          </cell>
          <cell r="R175">
            <v>154910000</v>
          </cell>
        </row>
        <row r="176">
          <cell r="G176">
            <v>2010</v>
          </cell>
          <cell r="I176" t="str">
            <v>CPT</v>
          </cell>
          <cell r="R176">
            <v>51540000</v>
          </cell>
        </row>
        <row r="177">
          <cell r="G177">
            <v>2010</v>
          </cell>
          <cell r="I177" t="str">
            <v>MT</v>
          </cell>
          <cell r="R177">
            <v>0</v>
          </cell>
        </row>
        <row r="178">
          <cell r="G178">
            <v>2007</v>
          </cell>
          <cell r="I178" t="str">
            <v>BG</v>
          </cell>
          <cell r="R178">
            <v>0</v>
          </cell>
        </row>
        <row r="179">
          <cell r="G179">
            <v>2008</v>
          </cell>
          <cell r="I179" t="str">
            <v>MT</v>
          </cell>
          <cell r="R179">
            <v>432000000</v>
          </cell>
        </row>
        <row r="180">
          <cell r="G180">
            <v>2009</v>
          </cell>
          <cell r="I180" t="str">
            <v>CTCP</v>
          </cell>
          <cell r="R180">
            <v>133920000</v>
          </cell>
        </row>
        <row r="181">
          <cell r="G181">
            <v>2011</v>
          </cell>
          <cell r="I181" t="str">
            <v>CTCP</v>
          </cell>
          <cell r="R181">
            <v>354880000</v>
          </cell>
        </row>
        <row r="182">
          <cell r="G182">
            <v>2007</v>
          </cell>
          <cell r="I182" t="str">
            <v>BG</v>
          </cell>
          <cell r="R182">
            <v>0</v>
          </cell>
        </row>
        <row r="183">
          <cell r="G183">
            <v>2010</v>
          </cell>
          <cell r="I183" t="str">
            <v>MT</v>
          </cell>
          <cell r="R183">
            <v>975000000</v>
          </cell>
        </row>
        <row r="184">
          <cell r="G184">
            <v>2006</v>
          </cell>
          <cell r="I184" t="str">
            <v>CTCP</v>
          </cell>
          <cell r="R184">
            <v>1101600000</v>
          </cell>
        </row>
        <row r="185">
          <cell r="G185">
            <v>2007</v>
          </cell>
          <cell r="I185" t="str">
            <v>BG</v>
          </cell>
          <cell r="R185">
            <v>0</v>
          </cell>
        </row>
        <row r="186">
          <cell r="G186">
            <v>2009</v>
          </cell>
          <cell r="I186" t="str">
            <v>MT</v>
          </cell>
          <cell r="R186">
            <v>5140800000</v>
          </cell>
        </row>
        <row r="187">
          <cell r="G187">
            <v>2010</v>
          </cell>
          <cell r="I187" t="str">
            <v>MT</v>
          </cell>
          <cell r="R187">
            <v>127770000</v>
          </cell>
        </row>
        <row r="188">
          <cell r="G188">
            <v>2007</v>
          </cell>
          <cell r="I188" t="str">
            <v>BG</v>
          </cell>
          <cell r="R188">
            <v>0</v>
          </cell>
        </row>
        <row r="189">
          <cell r="G189">
            <v>2008</v>
          </cell>
          <cell r="I189" t="str">
            <v>CTCP</v>
          </cell>
          <cell r="R189">
            <v>3027240000</v>
          </cell>
        </row>
        <row r="190">
          <cell r="G190">
            <v>2009</v>
          </cell>
          <cell r="I190" t="str">
            <v>MT</v>
          </cell>
          <cell r="R190">
            <v>16649800000.000002</v>
          </cell>
        </row>
        <row r="191">
          <cell r="G191">
            <v>2008</v>
          </cell>
          <cell r="I191" t="str">
            <v>BG</v>
          </cell>
          <cell r="R191">
            <v>0</v>
          </cell>
        </row>
        <row r="192">
          <cell r="G192">
            <v>2009</v>
          </cell>
          <cell r="I192" t="str">
            <v>MT</v>
          </cell>
          <cell r="R192">
            <v>2000000000</v>
          </cell>
        </row>
        <row r="193">
          <cell r="G193">
            <v>2007</v>
          </cell>
          <cell r="I193" t="str">
            <v>BG</v>
          </cell>
          <cell r="R193">
            <v>0</v>
          </cell>
        </row>
        <row r="194">
          <cell r="G194">
            <v>2007</v>
          </cell>
          <cell r="I194" t="str">
            <v>MT</v>
          </cell>
          <cell r="R194">
            <v>7200000000</v>
          </cell>
        </row>
        <row r="195">
          <cell r="G195">
            <v>2007</v>
          </cell>
          <cell r="I195" t="str">
            <v>MT</v>
          </cell>
          <cell r="R195">
            <v>18000000000</v>
          </cell>
        </row>
        <row r="196">
          <cell r="G196">
            <v>2007</v>
          </cell>
          <cell r="I196" t="str">
            <v>MT</v>
          </cell>
          <cell r="R196">
            <v>18000000000</v>
          </cell>
        </row>
        <row r="197">
          <cell r="G197">
            <v>2006</v>
          </cell>
          <cell r="I197" t="str">
            <v>BG</v>
          </cell>
          <cell r="R197">
            <v>0</v>
          </cell>
        </row>
        <row r="198">
          <cell r="G198">
            <v>2007</v>
          </cell>
          <cell r="I198" t="str">
            <v>MT</v>
          </cell>
          <cell r="R198">
            <v>214500000</v>
          </cell>
        </row>
        <row r="199">
          <cell r="G199">
            <v>2008</v>
          </cell>
          <cell r="I199" t="str">
            <v>BG</v>
          </cell>
          <cell r="R199">
            <v>0</v>
          </cell>
        </row>
        <row r="200">
          <cell r="G200">
            <v>2008</v>
          </cell>
          <cell r="I200" t="str">
            <v>MT</v>
          </cell>
          <cell r="R200">
            <v>1220700000</v>
          </cell>
        </row>
        <row r="201">
          <cell r="G201">
            <v>2008</v>
          </cell>
          <cell r="I201" t="str">
            <v>ĐTM</v>
          </cell>
          <cell r="R201">
            <v>0</v>
          </cell>
        </row>
        <row r="202">
          <cell r="G202">
            <v>2008</v>
          </cell>
          <cell r="I202" t="str">
            <v>ĐTM</v>
          </cell>
          <cell r="R202">
            <v>0</v>
          </cell>
        </row>
        <row r="203">
          <cell r="G203">
            <v>2007</v>
          </cell>
          <cell r="I203" t="str">
            <v>BG</v>
          </cell>
          <cell r="R203">
            <v>0</v>
          </cell>
        </row>
        <row r="204">
          <cell r="G204">
            <v>2009</v>
          </cell>
          <cell r="I204" t="str">
            <v>MT</v>
          </cell>
          <cell r="R204">
            <v>40000000000</v>
          </cell>
        </row>
        <row r="205">
          <cell r="G205">
            <v>2007</v>
          </cell>
          <cell r="I205" t="str">
            <v>BG</v>
          </cell>
          <cell r="R205">
            <v>0</v>
          </cell>
        </row>
        <row r="206">
          <cell r="G206">
            <v>2010</v>
          </cell>
          <cell r="I206" t="str">
            <v>MT</v>
          </cell>
          <cell r="R206">
            <v>581206650000</v>
          </cell>
        </row>
        <row r="207">
          <cell r="G207">
            <v>2012</v>
          </cell>
          <cell r="I207" t="str">
            <v>MT</v>
          </cell>
          <cell r="R207">
            <v>1021004610000</v>
          </cell>
        </row>
        <row r="208">
          <cell r="G208">
            <v>2007</v>
          </cell>
          <cell r="I208" t="str">
            <v>BG</v>
          </cell>
          <cell r="R208">
            <v>0</v>
          </cell>
        </row>
        <row r="209">
          <cell r="G209">
            <v>2007</v>
          </cell>
          <cell r="I209" t="str">
            <v>BG</v>
          </cell>
          <cell r="R209">
            <v>0</v>
          </cell>
        </row>
        <row r="210">
          <cell r="G210">
            <v>2007</v>
          </cell>
          <cell r="I210" t="str">
            <v>MT</v>
          </cell>
          <cell r="R210">
            <v>2587500000</v>
          </cell>
        </row>
        <row r="211">
          <cell r="G211">
            <v>0</v>
          </cell>
          <cell r="I211" t="str">
            <v>BG</v>
          </cell>
          <cell r="R211">
            <v>0</v>
          </cell>
        </row>
        <row r="212">
          <cell r="G212">
            <v>2007</v>
          </cell>
          <cell r="I212" t="str">
            <v>CPT</v>
          </cell>
          <cell r="R212">
            <v>2800000000</v>
          </cell>
        </row>
        <row r="213">
          <cell r="G213">
            <v>2010</v>
          </cell>
          <cell r="I213" t="str">
            <v>CPT</v>
          </cell>
          <cell r="R213">
            <v>0</v>
          </cell>
        </row>
        <row r="214">
          <cell r="G214">
            <v>2011</v>
          </cell>
          <cell r="I214" t="str">
            <v>CPT</v>
          </cell>
          <cell r="R214">
            <v>3286390000</v>
          </cell>
        </row>
        <row r="215">
          <cell r="G215">
            <v>2010</v>
          </cell>
          <cell r="I215" t="str">
            <v>CPT</v>
          </cell>
          <cell r="R215">
            <v>4395860000</v>
          </cell>
        </row>
        <row r="216">
          <cell r="G216">
            <v>2007</v>
          </cell>
          <cell r="I216" t="str">
            <v>BG</v>
          </cell>
          <cell r="R216">
            <v>0</v>
          </cell>
        </row>
        <row r="217">
          <cell r="G217">
            <v>2007</v>
          </cell>
          <cell r="I217" t="str">
            <v>MT</v>
          </cell>
          <cell r="R217">
            <v>15300000000</v>
          </cell>
        </row>
        <row r="218">
          <cell r="G218">
            <v>2009</v>
          </cell>
          <cell r="I218" t="str">
            <v>CPT</v>
          </cell>
          <cell r="R218">
            <v>73666660000</v>
          </cell>
        </row>
        <row r="219">
          <cell r="G219">
            <v>2011</v>
          </cell>
          <cell r="I219" t="str">
            <v>CPT</v>
          </cell>
          <cell r="R219">
            <v>165013320000</v>
          </cell>
        </row>
        <row r="220">
          <cell r="G220">
            <v>2007</v>
          </cell>
          <cell r="I220" t="str">
            <v>BG</v>
          </cell>
          <cell r="R220">
            <v>0</v>
          </cell>
        </row>
        <row r="221">
          <cell r="G221">
            <v>2010</v>
          </cell>
          <cell r="I221" t="str">
            <v>MT</v>
          </cell>
          <cell r="R221">
            <v>900000000</v>
          </cell>
        </row>
        <row r="222">
          <cell r="G222">
            <v>2007</v>
          </cell>
          <cell r="I222" t="str">
            <v>BG</v>
          </cell>
          <cell r="R222">
            <v>0</v>
          </cell>
        </row>
        <row r="223">
          <cell r="G223">
            <v>2007</v>
          </cell>
          <cell r="I223" t="str">
            <v>MT</v>
          </cell>
          <cell r="R223">
            <v>10000000000</v>
          </cell>
        </row>
        <row r="224">
          <cell r="G224">
            <v>2008</v>
          </cell>
          <cell r="I224" t="str">
            <v>BG</v>
          </cell>
          <cell r="R224">
            <v>0</v>
          </cell>
        </row>
        <row r="225">
          <cell r="G225">
            <v>2009</v>
          </cell>
          <cell r="I225" t="str">
            <v>MT</v>
          </cell>
          <cell r="R225">
            <v>2043800000</v>
          </cell>
        </row>
        <row r="226">
          <cell r="G226">
            <v>2011</v>
          </cell>
          <cell r="I226" t="str">
            <v>MT</v>
          </cell>
          <cell r="R226">
            <v>1532850000</v>
          </cell>
        </row>
        <row r="227">
          <cell r="G227">
            <v>2007</v>
          </cell>
          <cell r="I227" t="str">
            <v>BG</v>
          </cell>
          <cell r="R227">
            <v>0</v>
          </cell>
        </row>
        <row r="228">
          <cell r="G228">
            <v>2007</v>
          </cell>
          <cell r="I228" t="str">
            <v>CTCP</v>
          </cell>
          <cell r="R228">
            <v>3023340000</v>
          </cell>
        </row>
        <row r="229">
          <cell r="G229">
            <v>2008</v>
          </cell>
          <cell r="I229" t="str">
            <v>CTCP</v>
          </cell>
          <cell r="R229">
            <v>2620228000</v>
          </cell>
        </row>
        <row r="230">
          <cell r="G230">
            <v>2009</v>
          </cell>
          <cell r="I230" t="str">
            <v>MT</v>
          </cell>
          <cell r="R230">
            <v>834920000</v>
          </cell>
        </row>
        <row r="231">
          <cell r="G231">
            <v>2010</v>
          </cell>
          <cell r="I231" t="str">
            <v>CTCP</v>
          </cell>
          <cell r="R231">
            <v>0</v>
          </cell>
        </row>
        <row r="232">
          <cell r="G232">
            <v>2011</v>
          </cell>
          <cell r="I232" t="str">
            <v>CTCP</v>
          </cell>
          <cell r="R232">
            <v>4635760640.000001</v>
          </cell>
        </row>
        <row r="233">
          <cell r="G233">
            <v>2011</v>
          </cell>
          <cell r="I233" t="str">
            <v>CTCP</v>
          </cell>
          <cell r="R233">
            <v>27814563840</v>
          </cell>
        </row>
        <row r="234">
          <cell r="G234">
            <v>2007</v>
          </cell>
          <cell r="I234" t="str">
            <v>BG</v>
          </cell>
          <cell r="R234">
            <v>0</v>
          </cell>
        </row>
        <row r="235">
          <cell r="G235">
            <v>2008</v>
          </cell>
          <cell r="I235" t="str">
            <v>MT</v>
          </cell>
          <cell r="R235">
            <v>4587500000</v>
          </cell>
        </row>
        <row r="236">
          <cell r="G236">
            <v>2009</v>
          </cell>
          <cell r="I236" t="str">
            <v>CPT</v>
          </cell>
          <cell r="R236">
            <v>1588600000</v>
          </cell>
        </row>
        <row r="237">
          <cell r="G237">
            <v>2009</v>
          </cell>
          <cell r="I237" t="str">
            <v>MT</v>
          </cell>
          <cell r="R237">
            <v>0</v>
          </cell>
        </row>
        <row r="238">
          <cell r="G238">
            <v>2007</v>
          </cell>
          <cell r="I238" t="str">
            <v>BG</v>
          </cell>
          <cell r="R238">
            <v>0</v>
          </cell>
        </row>
        <row r="239">
          <cell r="G239">
            <v>2008</v>
          </cell>
          <cell r="I239" t="str">
            <v>MT</v>
          </cell>
          <cell r="R239">
            <v>2185260000</v>
          </cell>
        </row>
        <row r="240">
          <cell r="G240">
            <v>2007</v>
          </cell>
          <cell r="I240" t="str">
            <v>CTCP</v>
          </cell>
          <cell r="R240">
            <v>506750000</v>
          </cell>
        </row>
        <row r="241">
          <cell r="G241">
            <v>2010</v>
          </cell>
          <cell r="I241" t="str">
            <v>CPT</v>
          </cell>
          <cell r="R241">
            <v>230760000</v>
          </cell>
        </row>
        <row r="242">
          <cell r="G242">
            <v>2007</v>
          </cell>
          <cell r="I242" t="str">
            <v>BG</v>
          </cell>
          <cell r="R242">
            <v>0</v>
          </cell>
        </row>
        <row r="243">
          <cell r="G243">
            <v>2010</v>
          </cell>
          <cell r="I243" t="str">
            <v>MT</v>
          </cell>
          <cell r="R243">
            <v>0</v>
          </cell>
        </row>
        <row r="244">
          <cell r="G244">
            <v>2006</v>
          </cell>
          <cell r="I244" t="str">
            <v>BG</v>
          </cell>
          <cell r="R244">
            <v>0</v>
          </cell>
        </row>
        <row r="245">
          <cell r="G245">
            <v>2007</v>
          </cell>
          <cell r="I245" t="str">
            <v>MT</v>
          </cell>
          <cell r="R245">
            <v>9180000000</v>
          </cell>
        </row>
        <row r="246">
          <cell r="G246">
            <v>2006</v>
          </cell>
          <cell r="I246" t="str">
            <v>BG</v>
          </cell>
          <cell r="R246">
            <v>0</v>
          </cell>
        </row>
        <row r="247">
          <cell r="G247">
            <v>2009</v>
          </cell>
          <cell r="I247" t="str">
            <v>MT</v>
          </cell>
          <cell r="R247">
            <v>3717600000</v>
          </cell>
        </row>
        <row r="248">
          <cell r="G248">
            <v>0</v>
          </cell>
          <cell r="I248" t="str">
            <v>BG</v>
          </cell>
          <cell r="R248">
            <v>0</v>
          </cell>
        </row>
        <row r="249">
          <cell r="G249">
            <v>2012</v>
          </cell>
          <cell r="I249" t="str">
            <v>CTCP</v>
          </cell>
          <cell r="R249">
            <v>879480000</v>
          </cell>
        </row>
        <row r="250">
          <cell r="G250">
            <v>2010</v>
          </cell>
          <cell r="I250" t="str">
            <v>CPT</v>
          </cell>
          <cell r="R250">
            <v>392910000</v>
          </cell>
        </row>
        <row r="251">
          <cell r="G251">
            <v>2006</v>
          </cell>
          <cell r="I251" t="str">
            <v>BG</v>
          </cell>
          <cell r="R251">
            <v>0</v>
          </cell>
        </row>
        <row r="252">
          <cell r="G252">
            <v>2007</v>
          </cell>
          <cell r="I252" t="str">
            <v>CTCP</v>
          </cell>
          <cell r="R252">
            <v>4131000000</v>
          </cell>
        </row>
        <row r="253">
          <cell r="G253">
            <v>2007</v>
          </cell>
          <cell r="I253" t="str">
            <v>MT</v>
          </cell>
          <cell r="R253">
            <v>7229250000</v>
          </cell>
        </row>
        <row r="254">
          <cell r="G254">
            <v>2009</v>
          </cell>
          <cell r="I254" t="str">
            <v>CPT</v>
          </cell>
          <cell r="R254">
            <v>14251950000</v>
          </cell>
        </row>
        <row r="255">
          <cell r="G255">
            <v>0</v>
          </cell>
          <cell r="I255" t="str">
            <v>BG</v>
          </cell>
          <cell r="R255">
            <v>0</v>
          </cell>
        </row>
        <row r="256">
          <cell r="G256">
            <v>2009</v>
          </cell>
          <cell r="I256" t="str">
            <v>MT</v>
          </cell>
          <cell r="R256">
            <v>4751560000</v>
          </cell>
        </row>
        <row r="257">
          <cell r="G257">
            <v>2012</v>
          </cell>
          <cell r="I257" t="str">
            <v>CPT</v>
          </cell>
          <cell r="R257">
            <v>730029200</v>
          </cell>
        </row>
        <row r="258">
          <cell r="G258">
            <v>2012</v>
          </cell>
          <cell r="I258" t="str">
            <v>CTCP</v>
          </cell>
          <cell r="R258">
            <v>486690800</v>
          </cell>
        </row>
        <row r="259">
          <cell r="G259">
            <v>2007</v>
          </cell>
          <cell r="I259" t="str">
            <v>BG</v>
          </cell>
          <cell r="R259">
            <v>0</v>
          </cell>
        </row>
        <row r="260">
          <cell r="G260">
            <v>2009</v>
          </cell>
          <cell r="I260" t="str">
            <v>MT</v>
          </cell>
          <cell r="R260">
            <v>4704800000</v>
          </cell>
        </row>
        <row r="261">
          <cell r="G261">
            <v>2009</v>
          </cell>
          <cell r="I261" t="str">
            <v>MT</v>
          </cell>
          <cell r="R261">
            <v>4704800000</v>
          </cell>
        </row>
        <row r="262">
          <cell r="G262">
            <v>2011</v>
          </cell>
          <cell r="I262" t="str">
            <v>CPT</v>
          </cell>
          <cell r="R262">
            <v>1411440000</v>
          </cell>
        </row>
        <row r="263">
          <cell r="G263">
            <v>2007</v>
          </cell>
          <cell r="I263" t="str">
            <v>BG</v>
          </cell>
          <cell r="R263">
            <v>0</v>
          </cell>
        </row>
        <row r="264">
          <cell r="G264">
            <v>2009</v>
          </cell>
          <cell r="I264" t="str">
            <v>MT</v>
          </cell>
          <cell r="R264">
            <v>2865600000</v>
          </cell>
        </row>
        <row r="265">
          <cell r="G265">
            <v>2011</v>
          </cell>
          <cell r="I265" t="str">
            <v>MT</v>
          </cell>
          <cell r="R265">
            <v>167400000</v>
          </cell>
        </row>
        <row r="266">
          <cell r="G266">
            <v>2008</v>
          </cell>
          <cell r="I266" t="str">
            <v>ĐTM</v>
          </cell>
          <cell r="R266">
            <v>0</v>
          </cell>
        </row>
        <row r="267">
          <cell r="G267">
            <v>2008</v>
          </cell>
          <cell r="I267" t="str">
            <v>ĐTM</v>
          </cell>
          <cell r="R267">
            <v>0</v>
          </cell>
        </row>
        <row r="268">
          <cell r="G268">
            <v>2008</v>
          </cell>
          <cell r="I268" t="str">
            <v>ĐTM</v>
          </cell>
          <cell r="R268">
            <v>0</v>
          </cell>
        </row>
        <row r="269">
          <cell r="G269">
            <v>2008</v>
          </cell>
          <cell r="I269" t="str">
            <v>ĐTM</v>
          </cell>
          <cell r="R269">
            <v>0</v>
          </cell>
        </row>
        <row r="270">
          <cell r="G270">
            <v>2007</v>
          </cell>
          <cell r="I270" t="str">
            <v>BG</v>
          </cell>
          <cell r="R270">
            <v>0</v>
          </cell>
        </row>
        <row r="271">
          <cell r="G271">
            <v>2009</v>
          </cell>
          <cell r="I271" t="str">
            <v>MT</v>
          </cell>
          <cell r="R271">
            <v>3638000000</v>
          </cell>
        </row>
        <row r="272">
          <cell r="G272">
            <v>2008</v>
          </cell>
          <cell r="I272" t="str">
            <v>BG</v>
          </cell>
          <cell r="R272">
            <v>0</v>
          </cell>
        </row>
        <row r="273">
          <cell r="G273">
            <v>2010</v>
          </cell>
          <cell r="I273" t="str">
            <v>MT</v>
          </cell>
          <cell r="R273">
            <v>0</v>
          </cell>
        </row>
        <row r="274">
          <cell r="G274">
            <v>2011</v>
          </cell>
          <cell r="I274" t="str">
            <v>MT</v>
          </cell>
          <cell r="R274">
            <v>0</v>
          </cell>
        </row>
        <row r="275">
          <cell r="G275">
            <v>2012</v>
          </cell>
          <cell r="I275" t="str">
            <v>MT</v>
          </cell>
          <cell r="R275">
            <v>0</v>
          </cell>
        </row>
        <row r="276">
          <cell r="G276">
            <v>2008</v>
          </cell>
          <cell r="I276" t="str">
            <v>ĐTM</v>
          </cell>
          <cell r="R276">
            <v>0</v>
          </cell>
        </row>
        <row r="277">
          <cell r="G277">
            <v>2008</v>
          </cell>
          <cell r="I277" t="str">
            <v>ĐTM</v>
          </cell>
          <cell r="R277">
            <v>0</v>
          </cell>
        </row>
        <row r="278">
          <cell r="G278">
            <v>2009</v>
          </cell>
          <cell r="I278" t="str">
            <v>MT</v>
          </cell>
          <cell r="R278">
            <v>0</v>
          </cell>
        </row>
        <row r="279">
          <cell r="G279">
            <v>2009</v>
          </cell>
          <cell r="I279" t="str">
            <v>MT</v>
          </cell>
          <cell r="R279">
            <v>0</v>
          </cell>
        </row>
        <row r="280">
          <cell r="G280">
            <v>2011</v>
          </cell>
          <cell r="I280" t="str">
            <v>MT</v>
          </cell>
          <cell r="R280">
            <v>0</v>
          </cell>
        </row>
        <row r="281">
          <cell r="G281">
            <v>2011</v>
          </cell>
          <cell r="I281" t="str">
            <v>MT</v>
          </cell>
          <cell r="R281">
            <v>0</v>
          </cell>
        </row>
        <row r="282">
          <cell r="G282">
            <v>2007</v>
          </cell>
          <cell r="I282" t="str">
            <v>BG</v>
          </cell>
          <cell r="R282">
            <v>0</v>
          </cell>
        </row>
        <row r="283">
          <cell r="G283">
            <v>2009</v>
          </cell>
          <cell r="I283" t="str">
            <v>MT</v>
          </cell>
          <cell r="R283">
            <v>2805000000</v>
          </cell>
        </row>
        <row r="284">
          <cell r="G284">
            <v>2011</v>
          </cell>
          <cell r="I284" t="str">
            <v>MT</v>
          </cell>
          <cell r="R284">
            <v>4207500000</v>
          </cell>
        </row>
        <row r="285">
          <cell r="G285">
            <v>2007</v>
          </cell>
          <cell r="I285" t="str">
            <v>BG</v>
          </cell>
          <cell r="R285">
            <v>0</v>
          </cell>
        </row>
        <row r="286">
          <cell r="G286">
            <v>2008</v>
          </cell>
          <cell r="I286" t="str">
            <v>MT</v>
          </cell>
          <cell r="R286">
            <v>732240000</v>
          </cell>
        </row>
        <row r="287">
          <cell r="G287">
            <v>2009</v>
          </cell>
          <cell r="I287" t="str">
            <v>MT</v>
          </cell>
          <cell r="R287">
            <v>0</v>
          </cell>
        </row>
        <row r="288">
          <cell r="G288">
            <v>2009</v>
          </cell>
          <cell r="I288" t="str">
            <v>MT</v>
          </cell>
          <cell r="R288">
            <v>0</v>
          </cell>
        </row>
        <row r="289">
          <cell r="G289">
            <v>2009</v>
          </cell>
          <cell r="I289" t="str">
            <v>MT</v>
          </cell>
          <cell r="R289">
            <v>0</v>
          </cell>
        </row>
        <row r="290">
          <cell r="G290">
            <v>2010</v>
          </cell>
          <cell r="I290" t="str">
            <v>MT</v>
          </cell>
          <cell r="R290">
            <v>0</v>
          </cell>
        </row>
        <row r="291">
          <cell r="G291">
            <v>2010</v>
          </cell>
          <cell r="I291" t="str">
            <v>BG</v>
          </cell>
          <cell r="R291">
            <v>0</v>
          </cell>
        </row>
        <row r="292">
          <cell r="G292">
            <v>2010</v>
          </cell>
          <cell r="I292" t="str">
            <v>MT</v>
          </cell>
          <cell r="R292">
            <v>0</v>
          </cell>
        </row>
        <row r="293">
          <cell r="G293">
            <v>2007</v>
          </cell>
          <cell r="I293" t="str">
            <v>BG</v>
          </cell>
          <cell r="R293">
            <v>0</v>
          </cell>
        </row>
        <row r="294">
          <cell r="G294">
            <v>2008</v>
          </cell>
          <cell r="I294" t="str">
            <v>CTCP</v>
          </cell>
          <cell r="R294">
            <v>126160000</v>
          </cell>
        </row>
        <row r="295">
          <cell r="G295">
            <v>2011</v>
          </cell>
          <cell r="I295" t="str">
            <v>CTCP</v>
          </cell>
          <cell r="R295">
            <v>277550000</v>
          </cell>
        </row>
        <row r="296">
          <cell r="G296">
            <v>2011</v>
          </cell>
          <cell r="I296" t="str">
            <v>MT</v>
          </cell>
          <cell r="R296">
            <v>539460000</v>
          </cell>
        </row>
        <row r="297">
          <cell r="G297">
            <v>2007</v>
          </cell>
          <cell r="I297" t="str">
            <v>BG</v>
          </cell>
          <cell r="R297">
            <v>0</v>
          </cell>
        </row>
        <row r="298">
          <cell r="G298">
            <v>2008</v>
          </cell>
          <cell r="I298" t="str">
            <v>MT</v>
          </cell>
          <cell r="R298">
            <v>6417860000</v>
          </cell>
        </row>
        <row r="299">
          <cell r="G299">
            <v>2009</v>
          </cell>
          <cell r="I299" t="str">
            <v>CTCP</v>
          </cell>
          <cell r="R299">
            <v>3208890000</v>
          </cell>
        </row>
        <row r="300">
          <cell r="G300">
            <v>2009</v>
          </cell>
          <cell r="I300" t="str">
            <v>MT</v>
          </cell>
          <cell r="R300">
            <v>9626780000</v>
          </cell>
        </row>
        <row r="301">
          <cell r="G301">
            <v>2007</v>
          </cell>
          <cell r="I301" t="str">
            <v>BG</v>
          </cell>
          <cell r="R301">
            <v>0</v>
          </cell>
        </row>
        <row r="302">
          <cell r="G302">
            <v>2009</v>
          </cell>
          <cell r="I302" t="str">
            <v>MT</v>
          </cell>
          <cell r="R302">
            <v>2303000000</v>
          </cell>
        </row>
        <row r="303">
          <cell r="G303">
            <v>2007</v>
          </cell>
          <cell r="I303" t="str">
            <v>BG</v>
          </cell>
          <cell r="R303">
            <v>0</v>
          </cell>
        </row>
        <row r="304">
          <cell r="G304">
            <v>2008</v>
          </cell>
          <cell r="I304" t="str">
            <v>MT</v>
          </cell>
          <cell r="R304">
            <v>526880000</v>
          </cell>
        </row>
        <row r="305">
          <cell r="G305">
            <v>2008</v>
          </cell>
          <cell r="I305" t="str">
            <v>MT</v>
          </cell>
          <cell r="R305">
            <v>9659500000</v>
          </cell>
        </row>
        <row r="306">
          <cell r="G306">
            <v>2008</v>
          </cell>
          <cell r="I306" t="str">
            <v>MT</v>
          </cell>
          <cell r="R306">
            <v>4741920000</v>
          </cell>
        </row>
        <row r="307">
          <cell r="G307">
            <v>2007</v>
          </cell>
          <cell r="I307" t="str">
            <v>BG</v>
          </cell>
          <cell r="R307">
            <v>0</v>
          </cell>
        </row>
        <row r="308">
          <cell r="G308">
            <v>2009</v>
          </cell>
          <cell r="I308" t="str">
            <v>MT</v>
          </cell>
          <cell r="R308">
            <v>2441737500</v>
          </cell>
        </row>
        <row r="309">
          <cell r="G309">
            <v>2006</v>
          </cell>
          <cell r="I309" t="str">
            <v>BG</v>
          </cell>
          <cell r="R309">
            <v>0</v>
          </cell>
        </row>
        <row r="310">
          <cell r="G310">
            <v>2007</v>
          </cell>
          <cell r="I310" t="str">
            <v>MT</v>
          </cell>
          <cell r="R310">
            <v>2178000000</v>
          </cell>
        </row>
        <row r="311">
          <cell r="G311">
            <v>2009</v>
          </cell>
          <cell r="I311" t="str">
            <v>CPT</v>
          </cell>
          <cell r="R311">
            <v>1551000000</v>
          </cell>
        </row>
        <row r="312">
          <cell r="G312">
            <v>2009</v>
          </cell>
          <cell r="I312" t="str">
            <v>MT</v>
          </cell>
          <cell r="R312">
            <v>2326500000</v>
          </cell>
        </row>
        <row r="313">
          <cell r="G313">
            <v>2011</v>
          </cell>
          <cell r="I313" t="str">
            <v>MT</v>
          </cell>
          <cell r="R313">
            <v>6979500000</v>
          </cell>
        </row>
        <row r="314">
          <cell r="G314">
            <v>2007</v>
          </cell>
          <cell r="I314" t="str">
            <v>BG</v>
          </cell>
          <cell r="R314">
            <v>0</v>
          </cell>
        </row>
        <row r="315">
          <cell r="G315">
            <v>2009</v>
          </cell>
          <cell r="I315" t="str">
            <v>MT</v>
          </cell>
          <cell r="R315">
            <v>1527500000</v>
          </cell>
        </row>
        <row r="316">
          <cell r="G316">
            <v>2008</v>
          </cell>
          <cell r="I316" t="str">
            <v>MT</v>
          </cell>
          <cell r="R316">
            <v>1527500000</v>
          </cell>
        </row>
        <row r="317">
          <cell r="G317">
            <v>2007</v>
          </cell>
          <cell r="I317" t="str">
            <v>BG</v>
          </cell>
          <cell r="R317">
            <v>0</v>
          </cell>
        </row>
        <row r="318">
          <cell r="G318">
            <v>2007</v>
          </cell>
          <cell r="I318" t="str">
            <v>CTCP</v>
          </cell>
          <cell r="R318">
            <v>45000000</v>
          </cell>
        </row>
        <row r="319">
          <cell r="G319">
            <v>2008</v>
          </cell>
          <cell r="I319" t="str">
            <v>MT</v>
          </cell>
          <cell r="R319">
            <v>1140000000</v>
          </cell>
        </row>
        <row r="320">
          <cell r="G320">
            <v>2011</v>
          </cell>
          <cell r="I320" t="str">
            <v>CTCP</v>
          </cell>
          <cell r="R320">
            <v>255090000</v>
          </cell>
        </row>
        <row r="321">
          <cell r="G321">
            <v>2006</v>
          </cell>
          <cell r="I321" t="str">
            <v>BG</v>
          </cell>
          <cell r="R321">
            <v>0</v>
          </cell>
        </row>
        <row r="322">
          <cell r="G322">
            <v>2009</v>
          </cell>
          <cell r="I322" t="str">
            <v>CPT</v>
          </cell>
          <cell r="R322">
            <v>2174370000</v>
          </cell>
        </row>
        <row r="323">
          <cell r="G323">
            <v>2009</v>
          </cell>
          <cell r="I323" t="str">
            <v>MT</v>
          </cell>
          <cell r="R323">
            <v>4391490000</v>
          </cell>
        </row>
        <row r="324">
          <cell r="G324">
            <v>2012</v>
          </cell>
          <cell r="I324" t="str">
            <v>BG</v>
          </cell>
          <cell r="R324">
            <v>0</v>
          </cell>
        </row>
        <row r="325">
          <cell r="G325">
            <v>2007</v>
          </cell>
          <cell r="I325" t="str">
            <v>CPT</v>
          </cell>
          <cell r="R325">
            <v>68500000</v>
          </cell>
        </row>
        <row r="326">
          <cell r="G326">
            <v>2009</v>
          </cell>
          <cell r="I326" t="str">
            <v>MT</v>
          </cell>
          <cell r="R326">
            <v>251940000</v>
          </cell>
        </row>
        <row r="327">
          <cell r="G327">
            <v>2006</v>
          </cell>
          <cell r="I327" t="str">
            <v>BG</v>
          </cell>
          <cell r="R327">
            <v>0</v>
          </cell>
        </row>
        <row r="328">
          <cell r="G328">
            <v>2007</v>
          </cell>
          <cell r="I328" t="str">
            <v>MT</v>
          </cell>
          <cell r="R328">
            <v>505806451.61290324</v>
          </cell>
        </row>
        <row r="329">
          <cell r="G329">
            <v>2008</v>
          </cell>
          <cell r="I329" t="str">
            <v>CPT</v>
          </cell>
          <cell r="R329">
            <v>120000000</v>
          </cell>
        </row>
        <row r="330">
          <cell r="G330">
            <v>2008</v>
          </cell>
          <cell r="I330" t="str">
            <v>MT</v>
          </cell>
          <cell r="R330">
            <v>1138064516.1290324</v>
          </cell>
        </row>
        <row r="331">
          <cell r="G331">
            <v>2008</v>
          </cell>
          <cell r="I331" t="str">
            <v>MT</v>
          </cell>
          <cell r="R331">
            <v>1492129032.2580645</v>
          </cell>
        </row>
        <row r="332">
          <cell r="G332">
            <v>2006</v>
          </cell>
          <cell r="I332" t="str">
            <v>CPT</v>
          </cell>
          <cell r="R332">
            <v>480000000</v>
          </cell>
        </row>
        <row r="333">
          <cell r="G333">
            <v>2006</v>
          </cell>
          <cell r="I333" t="str">
            <v>BG</v>
          </cell>
          <cell r="R333">
            <v>0</v>
          </cell>
        </row>
        <row r="334">
          <cell r="G334">
            <v>2007</v>
          </cell>
          <cell r="I334" t="str">
            <v>MT</v>
          </cell>
          <cell r="R334">
            <v>840000000</v>
          </cell>
        </row>
        <row r="335">
          <cell r="G335">
            <v>2006</v>
          </cell>
          <cell r="I335" t="str">
            <v>BG</v>
          </cell>
          <cell r="R335">
            <v>0</v>
          </cell>
        </row>
        <row r="336">
          <cell r="G336">
            <v>2006</v>
          </cell>
          <cell r="I336" t="str">
            <v>CPT</v>
          </cell>
          <cell r="R336">
            <v>4542530000</v>
          </cell>
        </row>
        <row r="337">
          <cell r="G337">
            <v>2011</v>
          </cell>
          <cell r="I337" t="str">
            <v>CPT</v>
          </cell>
          <cell r="R337">
            <v>3083420000</v>
          </cell>
        </row>
        <row r="338">
          <cell r="G338">
            <v>2009</v>
          </cell>
          <cell r="I338" t="str">
            <v>CTCP</v>
          </cell>
          <cell r="R338">
            <v>963570000</v>
          </cell>
        </row>
        <row r="339">
          <cell r="G339">
            <v>2009</v>
          </cell>
          <cell r="I339" t="str">
            <v>MT</v>
          </cell>
          <cell r="R339">
            <v>0</v>
          </cell>
        </row>
        <row r="340">
          <cell r="G340">
            <v>2007</v>
          </cell>
          <cell r="I340" t="str">
            <v>BG</v>
          </cell>
          <cell r="R340">
            <v>0</v>
          </cell>
        </row>
        <row r="341">
          <cell r="G341">
            <v>2008</v>
          </cell>
          <cell r="I341" t="str">
            <v>MT</v>
          </cell>
          <cell r="R341">
            <v>2122500000</v>
          </cell>
        </row>
        <row r="342">
          <cell r="G342">
            <v>2010</v>
          </cell>
          <cell r="I342" t="str">
            <v>MT</v>
          </cell>
          <cell r="R342">
            <v>0</v>
          </cell>
        </row>
        <row r="343">
          <cell r="G343">
            <v>2008</v>
          </cell>
          <cell r="I343" t="str">
            <v>MT</v>
          </cell>
          <cell r="R343">
            <v>0</v>
          </cell>
        </row>
        <row r="344">
          <cell r="G344">
            <v>2008</v>
          </cell>
          <cell r="I344" t="str">
            <v>MT</v>
          </cell>
          <cell r="R344">
            <v>0</v>
          </cell>
        </row>
        <row r="345">
          <cell r="G345">
            <v>2010</v>
          </cell>
          <cell r="I345" t="str">
            <v>MT</v>
          </cell>
          <cell r="R345">
            <v>0</v>
          </cell>
        </row>
        <row r="346">
          <cell r="G346">
            <v>2007</v>
          </cell>
          <cell r="I346" t="str">
            <v>BG</v>
          </cell>
          <cell r="R346">
            <v>0</v>
          </cell>
        </row>
        <row r="347">
          <cell r="G347">
            <v>2008</v>
          </cell>
          <cell r="I347" t="str">
            <v>MT</v>
          </cell>
          <cell r="R347">
            <v>6770291500</v>
          </cell>
        </row>
        <row r="348">
          <cell r="G348">
            <v>2007</v>
          </cell>
          <cell r="I348" t="str">
            <v>BG</v>
          </cell>
          <cell r="R348">
            <v>0</v>
          </cell>
        </row>
        <row r="349">
          <cell r="G349">
            <v>2009</v>
          </cell>
          <cell r="I349" t="str">
            <v>MT</v>
          </cell>
          <cell r="R349">
            <v>4421840000</v>
          </cell>
        </row>
        <row r="350">
          <cell r="G350">
            <v>2010</v>
          </cell>
          <cell r="I350" t="str">
            <v>MT</v>
          </cell>
          <cell r="R350">
            <v>775217000</v>
          </cell>
        </row>
        <row r="351">
          <cell r="G351">
            <v>2007</v>
          </cell>
          <cell r="I351" t="str">
            <v>BG</v>
          </cell>
          <cell r="R351">
            <v>0</v>
          </cell>
        </row>
        <row r="352">
          <cell r="G352">
            <v>2008</v>
          </cell>
          <cell r="I352" t="str">
            <v>MT</v>
          </cell>
          <cell r="R352">
            <v>4275462600</v>
          </cell>
        </row>
        <row r="353">
          <cell r="G353">
            <v>2006</v>
          </cell>
          <cell r="I353" t="str">
            <v>BG</v>
          </cell>
          <cell r="R353">
            <v>0</v>
          </cell>
        </row>
        <row r="354">
          <cell r="G354">
            <v>2007</v>
          </cell>
          <cell r="I354" t="str">
            <v>CTCP</v>
          </cell>
          <cell r="R354">
            <v>229450000</v>
          </cell>
        </row>
        <row r="355">
          <cell r="G355">
            <v>2007</v>
          </cell>
          <cell r="I355" t="str">
            <v>MT</v>
          </cell>
          <cell r="R355">
            <v>955470000</v>
          </cell>
        </row>
        <row r="356">
          <cell r="G356">
            <v>2010</v>
          </cell>
          <cell r="I356" t="str">
            <v>CTCP</v>
          </cell>
          <cell r="R356">
            <v>521910000</v>
          </cell>
        </row>
        <row r="357">
          <cell r="G357">
            <v>2009</v>
          </cell>
          <cell r="I357" t="str">
            <v>CPT</v>
          </cell>
          <cell r="R357">
            <v>1333780000</v>
          </cell>
        </row>
        <row r="358">
          <cell r="G358">
            <v>2009</v>
          </cell>
          <cell r="I358" t="str">
            <v>MT</v>
          </cell>
          <cell r="R358">
            <v>4140000000</v>
          </cell>
        </row>
        <row r="359">
          <cell r="G359">
            <v>2011</v>
          </cell>
          <cell r="I359" t="str">
            <v>CTCP</v>
          </cell>
          <cell r="R359">
            <v>1141570000</v>
          </cell>
        </row>
        <row r="360">
          <cell r="G360">
            <v>2010</v>
          </cell>
          <cell r="I360" t="str">
            <v>MT</v>
          </cell>
          <cell r="R360">
            <v>10072710000</v>
          </cell>
        </row>
        <row r="361">
          <cell r="G361">
            <v>2006</v>
          </cell>
          <cell r="I361" t="str">
            <v>BG</v>
          </cell>
          <cell r="R361">
            <v>0</v>
          </cell>
        </row>
        <row r="362">
          <cell r="G362">
            <v>2009</v>
          </cell>
          <cell r="I362" t="str">
            <v>CTCP</v>
          </cell>
          <cell r="R362">
            <v>4186290000</v>
          </cell>
        </row>
        <row r="363">
          <cell r="G363">
            <v>2010</v>
          </cell>
          <cell r="I363" t="str">
            <v>CTCP</v>
          </cell>
          <cell r="R363">
            <v>0</v>
          </cell>
        </row>
        <row r="364">
          <cell r="G364">
            <v>2010</v>
          </cell>
          <cell r="I364" t="str">
            <v>MT</v>
          </cell>
          <cell r="R364">
            <v>0</v>
          </cell>
        </row>
        <row r="365">
          <cell r="G365">
            <v>2009</v>
          </cell>
          <cell r="I365" t="str">
            <v>CTCP</v>
          </cell>
          <cell r="R365">
            <v>5393220000</v>
          </cell>
        </row>
        <row r="366">
          <cell r="G366">
            <v>2011</v>
          </cell>
          <cell r="I366" t="str">
            <v>MT</v>
          </cell>
          <cell r="R366">
            <v>7072808028</v>
          </cell>
        </row>
        <row r="367">
          <cell r="G367">
            <v>2007</v>
          </cell>
          <cell r="I367" t="str">
            <v>BG</v>
          </cell>
          <cell r="R367">
            <v>0</v>
          </cell>
        </row>
        <row r="368">
          <cell r="G368">
            <v>2007</v>
          </cell>
          <cell r="I368" t="str">
            <v>CPT</v>
          </cell>
          <cell r="R368">
            <v>357800000</v>
          </cell>
        </row>
        <row r="369">
          <cell r="G369">
            <v>2008</v>
          </cell>
          <cell r="I369" t="str">
            <v>MT</v>
          </cell>
          <cell r="R369">
            <v>483150000</v>
          </cell>
        </row>
        <row r="370">
          <cell r="G370">
            <v>2007</v>
          </cell>
          <cell r="I370" t="str">
            <v>BG</v>
          </cell>
          <cell r="R370">
            <v>0</v>
          </cell>
        </row>
        <row r="371">
          <cell r="G371">
            <v>2009</v>
          </cell>
          <cell r="I371" t="str">
            <v>MT</v>
          </cell>
          <cell r="R371">
            <v>2700000000</v>
          </cell>
        </row>
        <row r="372">
          <cell r="G372">
            <v>2007</v>
          </cell>
          <cell r="I372" t="str">
            <v>BG</v>
          </cell>
          <cell r="R372">
            <v>0</v>
          </cell>
        </row>
        <row r="373">
          <cell r="G373">
            <v>2007</v>
          </cell>
          <cell r="I373" t="str">
            <v>MT</v>
          </cell>
          <cell r="R373">
            <v>1250000000</v>
          </cell>
        </row>
        <row r="374">
          <cell r="G374">
            <v>2007</v>
          </cell>
          <cell r="I374" t="str">
            <v>BG</v>
          </cell>
          <cell r="R374">
            <v>0</v>
          </cell>
        </row>
        <row r="375">
          <cell r="G375">
            <v>2007</v>
          </cell>
          <cell r="I375" t="str">
            <v>CPT</v>
          </cell>
          <cell r="R375">
            <v>2751650000</v>
          </cell>
        </row>
        <row r="376">
          <cell r="G376">
            <v>2007</v>
          </cell>
          <cell r="I376" t="str">
            <v>MT</v>
          </cell>
          <cell r="R376">
            <v>2971400000</v>
          </cell>
        </row>
        <row r="377">
          <cell r="G377">
            <v>2008</v>
          </cell>
          <cell r="I377" t="str">
            <v>CPT</v>
          </cell>
          <cell r="R377">
            <v>2167830000</v>
          </cell>
        </row>
        <row r="378">
          <cell r="G378">
            <v>2011</v>
          </cell>
          <cell r="I378" t="str">
            <v>CTCP</v>
          </cell>
          <cell r="R378">
            <v>98512312500</v>
          </cell>
        </row>
        <row r="379">
          <cell r="G379">
            <v>2007</v>
          </cell>
          <cell r="I379" t="str">
            <v>CPT</v>
          </cell>
          <cell r="R379">
            <v>12523442000</v>
          </cell>
        </row>
        <row r="380">
          <cell r="G380">
            <v>2007</v>
          </cell>
          <cell r="I380" t="str">
            <v>CTCP</v>
          </cell>
          <cell r="R380">
            <v>13544168000</v>
          </cell>
        </row>
        <row r="381">
          <cell r="G381">
            <v>2009</v>
          </cell>
          <cell r="I381" t="str">
            <v>CPT</v>
          </cell>
          <cell r="R381">
            <v>11271100000</v>
          </cell>
        </row>
        <row r="382">
          <cell r="G382">
            <v>2010</v>
          </cell>
          <cell r="I382" t="str">
            <v>CPT</v>
          </cell>
          <cell r="R382">
            <v>2538903750</v>
          </cell>
        </row>
        <row r="383">
          <cell r="G383">
            <v>2011</v>
          </cell>
          <cell r="I383" t="str">
            <v>CPT</v>
          </cell>
          <cell r="R383">
            <v>4320590000</v>
          </cell>
        </row>
        <row r="384">
          <cell r="G384">
            <v>2009</v>
          </cell>
          <cell r="I384" t="str">
            <v>MT</v>
          </cell>
          <cell r="R384">
            <v>0</v>
          </cell>
        </row>
        <row r="385">
          <cell r="G385">
            <v>2009</v>
          </cell>
          <cell r="I385" t="str">
            <v>MT</v>
          </cell>
          <cell r="R385">
            <v>0</v>
          </cell>
        </row>
        <row r="386">
          <cell r="G386">
            <v>2010</v>
          </cell>
          <cell r="I386" t="str">
            <v>MT</v>
          </cell>
          <cell r="R386">
            <v>0</v>
          </cell>
        </row>
        <row r="387">
          <cell r="G387">
            <v>2008</v>
          </cell>
          <cell r="I387" t="str">
            <v>BG</v>
          </cell>
          <cell r="R387">
            <v>0</v>
          </cell>
        </row>
        <row r="388">
          <cell r="G388">
            <v>2008</v>
          </cell>
          <cell r="I388" t="str">
            <v>MT</v>
          </cell>
          <cell r="R388">
            <v>4950000000</v>
          </cell>
        </row>
        <row r="389">
          <cell r="G389">
            <v>2007</v>
          </cell>
          <cell r="I389" t="str">
            <v>BG</v>
          </cell>
          <cell r="R389">
            <v>0</v>
          </cell>
        </row>
        <row r="390">
          <cell r="G390">
            <v>2007</v>
          </cell>
          <cell r="I390" t="str">
            <v>MT</v>
          </cell>
          <cell r="R390">
            <v>8555440000</v>
          </cell>
        </row>
        <row r="391">
          <cell r="G391">
            <v>2009</v>
          </cell>
          <cell r="I391" t="str">
            <v>CPT</v>
          </cell>
          <cell r="R391">
            <v>428490000</v>
          </cell>
        </row>
        <row r="392">
          <cell r="G392">
            <v>2010</v>
          </cell>
          <cell r="I392" t="str">
            <v>CPT</v>
          </cell>
          <cell r="R392">
            <v>1347370000</v>
          </cell>
        </row>
        <row r="393">
          <cell r="G393">
            <v>2009</v>
          </cell>
          <cell r="I393" t="str">
            <v>MT</v>
          </cell>
          <cell r="R393">
            <v>8982480000</v>
          </cell>
        </row>
        <row r="394">
          <cell r="G394">
            <v>2007</v>
          </cell>
          <cell r="I394" t="str">
            <v>BG</v>
          </cell>
          <cell r="R394">
            <v>0</v>
          </cell>
        </row>
        <row r="395">
          <cell r="G395">
            <v>2012</v>
          </cell>
          <cell r="I395" t="str">
            <v>MT</v>
          </cell>
          <cell r="R395">
            <v>1446125400</v>
          </cell>
        </row>
        <row r="396">
          <cell r="G396">
            <v>2007</v>
          </cell>
          <cell r="I396" t="str">
            <v>BG</v>
          </cell>
          <cell r="R396">
            <v>0</v>
          </cell>
        </row>
        <row r="397">
          <cell r="G397">
            <v>2010</v>
          </cell>
          <cell r="I397" t="str">
            <v>MT</v>
          </cell>
          <cell r="R397">
            <v>124700000</v>
          </cell>
        </row>
        <row r="398">
          <cell r="G398">
            <v>2006</v>
          </cell>
          <cell r="I398" t="str">
            <v>BG</v>
          </cell>
          <cell r="R398">
            <v>0</v>
          </cell>
        </row>
        <row r="399">
          <cell r="G399">
            <v>2007</v>
          </cell>
          <cell r="I399" t="str">
            <v>MT</v>
          </cell>
          <cell r="R399">
            <v>4360500000</v>
          </cell>
        </row>
        <row r="400">
          <cell r="G400">
            <v>2006</v>
          </cell>
          <cell r="I400" t="str">
            <v>BG</v>
          </cell>
          <cell r="R400">
            <v>0</v>
          </cell>
        </row>
        <row r="401">
          <cell r="G401">
            <v>2007</v>
          </cell>
          <cell r="I401" t="str">
            <v>CPT</v>
          </cell>
          <cell r="R401">
            <v>1857600000</v>
          </cell>
        </row>
        <row r="402">
          <cell r="G402">
            <v>2007</v>
          </cell>
          <cell r="I402" t="str">
            <v>CTCP</v>
          </cell>
          <cell r="R402">
            <v>1114560000</v>
          </cell>
        </row>
        <row r="403">
          <cell r="G403">
            <v>2008</v>
          </cell>
          <cell r="I403" t="str">
            <v>MT</v>
          </cell>
          <cell r="R403">
            <v>122601600</v>
          </cell>
        </row>
        <row r="404">
          <cell r="G404">
            <v>2008</v>
          </cell>
          <cell r="I404" t="str">
            <v>MT</v>
          </cell>
          <cell r="R404">
            <v>2942438400.0000005</v>
          </cell>
        </row>
        <row r="405">
          <cell r="G405">
            <v>2009</v>
          </cell>
          <cell r="I405" t="str">
            <v>MT</v>
          </cell>
          <cell r="R405">
            <v>0</v>
          </cell>
        </row>
        <row r="406">
          <cell r="G406">
            <v>2010</v>
          </cell>
          <cell r="I406" t="str">
            <v>MT</v>
          </cell>
          <cell r="R406">
            <v>632510000</v>
          </cell>
        </row>
        <row r="407">
          <cell r="G407">
            <v>2007</v>
          </cell>
          <cell r="I407" t="str">
            <v>BG</v>
          </cell>
          <cell r="R407">
            <v>0</v>
          </cell>
        </row>
        <row r="408">
          <cell r="G408">
            <v>2008</v>
          </cell>
          <cell r="I408" t="str">
            <v>CTCP</v>
          </cell>
          <cell r="R408">
            <v>1192890000</v>
          </cell>
        </row>
        <row r="409">
          <cell r="G409">
            <v>2008</v>
          </cell>
          <cell r="I409" t="str">
            <v>MT</v>
          </cell>
          <cell r="R409">
            <v>3416270000</v>
          </cell>
        </row>
        <row r="410">
          <cell r="G410">
            <v>2009</v>
          </cell>
          <cell r="I410" t="str">
            <v>CTCP</v>
          </cell>
          <cell r="R410">
            <v>395420000</v>
          </cell>
        </row>
        <row r="411">
          <cell r="G411">
            <v>2009</v>
          </cell>
          <cell r="I411" t="str">
            <v>CTCP</v>
          </cell>
          <cell r="R411">
            <v>2389380000</v>
          </cell>
        </row>
        <row r="412">
          <cell r="G412">
            <v>2011</v>
          </cell>
          <cell r="I412" t="str">
            <v>CTCP</v>
          </cell>
          <cell r="R412">
            <v>2634760000</v>
          </cell>
        </row>
        <row r="413">
          <cell r="G413">
            <v>2006</v>
          </cell>
          <cell r="I413" t="str">
            <v>BG</v>
          </cell>
          <cell r="R413">
            <v>0</v>
          </cell>
        </row>
        <row r="414">
          <cell r="G414">
            <v>2007</v>
          </cell>
          <cell r="I414" t="str">
            <v>CTCP</v>
          </cell>
          <cell r="R414">
            <v>3003000000</v>
          </cell>
        </row>
        <row r="415">
          <cell r="G415">
            <v>2007</v>
          </cell>
          <cell r="I415" t="str">
            <v>MT</v>
          </cell>
          <cell r="R415">
            <v>1744600000</v>
          </cell>
        </row>
        <row r="416">
          <cell r="G416">
            <v>2008</v>
          </cell>
          <cell r="I416" t="str">
            <v>CPT</v>
          </cell>
          <cell r="R416">
            <v>3003000000</v>
          </cell>
        </row>
        <row r="417">
          <cell r="G417">
            <v>2006</v>
          </cell>
          <cell r="I417" t="str">
            <v>BG</v>
          </cell>
          <cell r="R417">
            <v>0</v>
          </cell>
        </row>
        <row r="418">
          <cell r="G418">
            <v>2008</v>
          </cell>
          <cell r="I418" t="str">
            <v>CTCP</v>
          </cell>
          <cell r="R418">
            <v>1224900000</v>
          </cell>
        </row>
        <row r="419">
          <cell r="G419">
            <v>2009</v>
          </cell>
          <cell r="I419" t="str">
            <v>MT</v>
          </cell>
          <cell r="R419">
            <v>2488720000</v>
          </cell>
        </row>
        <row r="420">
          <cell r="G420">
            <v>2007</v>
          </cell>
          <cell r="I420" t="str">
            <v>BG</v>
          </cell>
          <cell r="R420">
            <v>0</v>
          </cell>
        </row>
        <row r="421">
          <cell r="G421">
            <v>2008</v>
          </cell>
          <cell r="I421" t="str">
            <v>MT</v>
          </cell>
          <cell r="R421">
            <v>1898550000</v>
          </cell>
        </row>
        <row r="422">
          <cell r="G422">
            <v>2007</v>
          </cell>
          <cell r="I422" t="str">
            <v>BG</v>
          </cell>
          <cell r="R422">
            <v>0</v>
          </cell>
        </row>
        <row r="423">
          <cell r="G423">
            <v>2009</v>
          </cell>
          <cell r="I423" t="str">
            <v>MT</v>
          </cell>
          <cell r="R423">
            <v>6425900000</v>
          </cell>
        </row>
        <row r="424">
          <cell r="G424">
            <v>2008</v>
          </cell>
          <cell r="I424" t="str">
            <v>MT</v>
          </cell>
          <cell r="R424">
            <v>0</v>
          </cell>
        </row>
        <row r="425">
          <cell r="G425">
            <v>2008</v>
          </cell>
          <cell r="I425" t="str">
            <v>MT</v>
          </cell>
          <cell r="R425">
            <v>0</v>
          </cell>
        </row>
        <row r="426">
          <cell r="G426">
            <v>0</v>
          </cell>
          <cell r="I426" t="str">
            <v>BG</v>
          </cell>
          <cell r="R426">
            <v>0</v>
          </cell>
        </row>
        <row r="427">
          <cell r="G427">
            <v>2008</v>
          </cell>
          <cell r="I427" t="str">
            <v>CPT</v>
          </cell>
          <cell r="R427">
            <v>258300000</v>
          </cell>
        </row>
        <row r="428">
          <cell r="G428">
            <v>0</v>
          </cell>
          <cell r="I428" t="str">
            <v>BG</v>
          </cell>
          <cell r="R428">
            <v>0</v>
          </cell>
        </row>
        <row r="429">
          <cell r="G429">
            <v>2010</v>
          </cell>
          <cell r="I429" t="str">
            <v>CPT</v>
          </cell>
          <cell r="R429">
            <v>123650000</v>
          </cell>
        </row>
        <row r="430">
          <cell r="G430">
            <v>0</v>
          </cell>
          <cell r="I430" t="str">
            <v>BG</v>
          </cell>
          <cell r="R430">
            <v>0</v>
          </cell>
        </row>
        <row r="431">
          <cell r="G431">
            <v>2007</v>
          </cell>
          <cell r="I431" t="str">
            <v>CPT</v>
          </cell>
          <cell r="R431">
            <v>5942930000</v>
          </cell>
        </row>
        <row r="432">
          <cell r="G432">
            <v>2008</v>
          </cell>
          <cell r="I432" t="str">
            <v>CTCP</v>
          </cell>
          <cell r="R432">
            <v>2919330000</v>
          </cell>
        </row>
        <row r="433">
          <cell r="G433">
            <v>2010</v>
          </cell>
          <cell r="I433" t="str">
            <v>CPT</v>
          </cell>
          <cell r="R433">
            <v>5942930000</v>
          </cell>
        </row>
        <row r="434">
          <cell r="G434">
            <v>0</v>
          </cell>
          <cell r="I434" t="str">
            <v>BG</v>
          </cell>
          <cell r="R434">
            <v>0</v>
          </cell>
        </row>
        <row r="435">
          <cell r="G435">
            <v>0</v>
          </cell>
          <cell r="I435" t="str">
            <v>BG</v>
          </cell>
          <cell r="R435">
            <v>0</v>
          </cell>
        </row>
        <row r="436">
          <cell r="G436">
            <v>0</v>
          </cell>
          <cell r="I436" t="str">
            <v>BG</v>
          </cell>
          <cell r="R436">
            <v>0</v>
          </cell>
        </row>
        <row r="437">
          <cell r="G437">
            <v>2011</v>
          </cell>
          <cell r="I437" t="str">
            <v>CPT</v>
          </cell>
          <cell r="R437">
            <v>4901130000</v>
          </cell>
        </row>
        <row r="438">
          <cell r="G438">
            <v>0</v>
          </cell>
          <cell r="I438" t="str">
            <v>BG</v>
          </cell>
          <cell r="R438">
            <v>0</v>
          </cell>
        </row>
        <row r="439">
          <cell r="G439">
            <v>0</v>
          </cell>
          <cell r="I439" t="str">
            <v>BG</v>
          </cell>
          <cell r="R439">
            <v>0</v>
          </cell>
        </row>
        <row r="440">
          <cell r="G440">
            <v>0</v>
          </cell>
          <cell r="I440" t="str">
            <v>BG</v>
          </cell>
          <cell r="R440">
            <v>0</v>
          </cell>
        </row>
        <row r="441">
          <cell r="G441">
            <v>0</v>
          </cell>
          <cell r="I441" t="str">
            <v>BG</v>
          </cell>
          <cell r="R441">
            <v>0</v>
          </cell>
        </row>
        <row r="442">
          <cell r="G442">
            <v>0</v>
          </cell>
          <cell r="I442" t="str">
            <v>BG</v>
          </cell>
          <cell r="R442">
            <v>0</v>
          </cell>
        </row>
        <row r="443">
          <cell r="G443">
            <v>0</v>
          </cell>
          <cell r="I443" t="str">
            <v>BG</v>
          </cell>
          <cell r="R443">
            <v>0</v>
          </cell>
        </row>
        <row r="444">
          <cell r="G444">
            <v>0</v>
          </cell>
          <cell r="I444" t="str">
            <v>BG</v>
          </cell>
          <cell r="R444">
            <v>0</v>
          </cell>
        </row>
        <row r="445">
          <cell r="G445">
            <v>0</v>
          </cell>
          <cell r="I445" t="str">
            <v>BG</v>
          </cell>
          <cell r="R445">
            <v>0</v>
          </cell>
        </row>
        <row r="446">
          <cell r="G446">
            <v>2009</v>
          </cell>
          <cell r="I446" t="str">
            <v>MT</v>
          </cell>
          <cell r="R446">
            <v>0</v>
          </cell>
        </row>
        <row r="447">
          <cell r="G447">
            <v>0</v>
          </cell>
          <cell r="I447" t="str">
            <v>BG</v>
          </cell>
          <cell r="R447">
            <v>0</v>
          </cell>
        </row>
        <row r="448">
          <cell r="G448">
            <v>0</v>
          </cell>
          <cell r="I448" t="str">
            <v>BG</v>
          </cell>
          <cell r="R448">
            <v>0</v>
          </cell>
        </row>
        <row r="449">
          <cell r="G449">
            <v>0</v>
          </cell>
          <cell r="I449" t="str">
            <v>BG</v>
          </cell>
          <cell r="R449">
            <v>0</v>
          </cell>
        </row>
        <row r="450">
          <cell r="G450">
            <v>0</v>
          </cell>
          <cell r="I450" t="str">
            <v>BG</v>
          </cell>
          <cell r="R450">
            <v>0</v>
          </cell>
        </row>
        <row r="451">
          <cell r="G451">
            <v>0</v>
          </cell>
          <cell r="I451" t="str">
            <v>BG</v>
          </cell>
          <cell r="R451">
            <v>0</v>
          </cell>
        </row>
        <row r="452">
          <cell r="G452">
            <v>0</v>
          </cell>
          <cell r="I452" t="str">
            <v>BG</v>
          </cell>
          <cell r="R452">
            <v>0</v>
          </cell>
        </row>
        <row r="453">
          <cell r="G453">
            <v>0</v>
          </cell>
          <cell r="I453" t="str">
            <v>BG</v>
          </cell>
          <cell r="R453">
            <v>0</v>
          </cell>
        </row>
        <row r="454">
          <cell r="G454">
            <v>2009</v>
          </cell>
          <cell r="I454" t="str">
            <v>MT</v>
          </cell>
          <cell r="R454">
            <v>0</v>
          </cell>
        </row>
        <row r="455">
          <cell r="G455">
            <v>0</v>
          </cell>
          <cell r="I455" t="str">
            <v>BG</v>
          </cell>
          <cell r="R455">
            <v>0</v>
          </cell>
        </row>
        <row r="456">
          <cell r="G456">
            <v>2010</v>
          </cell>
          <cell r="I456" t="str">
            <v>CPT</v>
          </cell>
          <cell r="R456">
            <v>1275000000</v>
          </cell>
        </row>
        <row r="457">
          <cell r="G457">
            <v>0</v>
          </cell>
          <cell r="I457" t="str">
            <v>BG</v>
          </cell>
          <cell r="R457">
            <v>0</v>
          </cell>
        </row>
        <row r="458">
          <cell r="G458">
            <v>2010</v>
          </cell>
          <cell r="I458" t="str">
            <v>CPT</v>
          </cell>
          <cell r="R458">
            <v>3573060000</v>
          </cell>
        </row>
        <row r="459">
          <cell r="G459">
            <v>0</v>
          </cell>
          <cell r="I459" t="str">
            <v>BG</v>
          </cell>
          <cell r="R459">
            <v>0</v>
          </cell>
        </row>
        <row r="460">
          <cell r="G460">
            <v>2009</v>
          </cell>
          <cell r="I460" t="str">
            <v>CTCP</v>
          </cell>
          <cell r="R460">
            <v>1552320000</v>
          </cell>
        </row>
        <row r="461">
          <cell r="G461">
            <v>2009</v>
          </cell>
          <cell r="I461" t="str">
            <v>CPT</v>
          </cell>
          <cell r="R461">
            <v>6643920000</v>
          </cell>
        </row>
        <row r="462">
          <cell r="G462">
            <v>2010</v>
          </cell>
          <cell r="I462" t="str">
            <v>CPT</v>
          </cell>
          <cell r="R462">
            <v>2429770000</v>
          </cell>
        </row>
        <row r="463">
          <cell r="G463">
            <v>0</v>
          </cell>
          <cell r="I463" t="str">
            <v>BG</v>
          </cell>
          <cell r="R463">
            <v>0</v>
          </cell>
        </row>
        <row r="464">
          <cell r="G464">
            <v>2007</v>
          </cell>
          <cell r="I464" t="str">
            <v>CPT</v>
          </cell>
          <cell r="R464">
            <v>2640000000</v>
          </cell>
        </row>
        <row r="465">
          <cell r="G465">
            <v>2008</v>
          </cell>
          <cell r="I465" t="str">
            <v>CTCP</v>
          </cell>
          <cell r="R465">
            <v>880000000</v>
          </cell>
        </row>
        <row r="466">
          <cell r="G466">
            <v>0</v>
          </cell>
          <cell r="I466" t="str">
            <v>BG</v>
          </cell>
          <cell r="R466">
            <v>0</v>
          </cell>
        </row>
        <row r="467">
          <cell r="G467">
            <v>2010</v>
          </cell>
          <cell r="I467" t="str">
            <v>CPT</v>
          </cell>
          <cell r="R467">
            <v>829700000</v>
          </cell>
        </row>
        <row r="468">
          <cell r="G468">
            <v>0</v>
          </cell>
          <cell r="I468" t="str">
            <v>BG</v>
          </cell>
          <cell r="R468">
            <v>0</v>
          </cell>
        </row>
        <row r="469">
          <cell r="G469">
            <v>2007</v>
          </cell>
          <cell r="I469" t="str">
            <v>CPT</v>
          </cell>
          <cell r="R469">
            <v>792000000</v>
          </cell>
        </row>
        <row r="470">
          <cell r="G470">
            <v>0</v>
          </cell>
          <cell r="I470" t="str">
            <v>BG</v>
          </cell>
          <cell r="R470">
            <v>0</v>
          </cell>
        </row>
        <row r="471">
          <cell r="G471">
            <v>2010</v>
          </cell>
          <cell r="I471" t="str">
            <v>MT</v>
          </cell>
          <cell r="R471">
            <v>73700000</v>
          </cell>
        </row>
        <row r="472">
          <cell r="G472">
            <v>0</v>
          </cell>
          <cell r="I472" t="str">
            <v>BG</v>
          </cell>
          <cell r="R472">
            <v>0</v>
          </cell>
        </row>
        <row r="473">
          <cell r="G473">
            <v>2007</v>
          </cell>
          <cell r="I473" t="str">
            <v>CPT</v>
          </cell>
          <cell r="R473">
            <v>1430244110</v>
          </cell>
        </row>
        <row r="474">
          <cell r="G474">
            <v>2008</v>
          </cell>
          <cell r="I474" t="str">
            <v>CTCP</v>
          </cell>
          <cell r="R474">
            <v>609140000</v>
          </cell>
        </row>
        <row r="475">
          <cell r="G475">
            <v>2009</v>
          </cell>
          <cell r="I475" t="str">
            <v>CPT</v>
          </cell>
          <cell r="R475">
            <v>2731920000</v>
          </cell>
        </row>
        <row r="476">
          <cell r="G476">
            <v>2010</v>
          </cell>
          <cell r="I476" t="str">
            <v>CPT</v>
          </cell>
          <cell r="R476">
            <v>975680000</v>
          </cell>
        </row>
        <row r="477">
          <cell r="G477">
            <v>0</v>
          </cell>
          <cell r="I477" t="str">
            <v>BG</v>
          </cell>
          <cell r="R477">
            <v>0</v>
          </cell>
        </row>
        <row r="478">
          <cell r="G478">
            <v>2011</v>
          </cell>
          <cell r="I478" t="str">
            <v>MT</v>
          </cell>
          <cell r="R478">
            <v>2592713101</v>
          </cell>
        </row>
        <row r="479">
          <cell r="G479">
            <v>0</v>
          </cell>
          <cell r="I479" t="str">
            <v>BG</v>
          </cell>
          <cell r="R479">
            <v>0</v>
          </cell>
        </row>
        <row r="480">
          <cell r="G480">
            <v>2008</v>
          </cell>
          <cell r="I480" t="str">
            <v>MT</v>
          </cell>
          <cell r="R480">
            <v>977882000</v>
          </cell>
        </row>
        <row r="481">
          <cell r="G481">
            <v>0</v>
          </cell>
          <cell r="I481" t="str">
            <v>BG</v>
          </cell>
          <cell r="R481">
            <v>0</v>
          </cell>
        </row>
        <row r="482">
          <cell r="G482">
            <v>2008</v>
          </cell>
          <cell r="I482" t="str">
            <v>CTCP</v>
          </cell>
          <cell r="R482">
            <v>35178000</v>
          </cell>
        </row>
        <row r="483">
          <cell r="G483">
            <v>2011</v>
          </cell>
          <cell r="I483" t="str">
            <v>CPT</v>
          </cell>
          <cell r="R483">
            <v>108900000</v>
          </cell>
        </row>
        <row r="484">
          <cell r="G484">
            <v>0</v>
          </cell>
          <cell r="I484" t="str">
            <v>BG</v>
          </cell>
          <cell r="R484">
            <v>0</v>
          </cell>
        </row>
        <row r="485">
          <cell r="G485">
            <v>2008</v>
          </cell>
          <cell r="I485" t="str">
            <v>CTCP</v>
          </cell>
          <cell r="R485">
            <v>19770000</v>
          </cell>
        </row>
        <row r="486">
          <cell r="G486">
            <v>0</v>
          </cell>
          <cell r="I486" t="str">
            <v>BG</v>
          </cell>
          <cell r="R486">
            <v>0</v>
          </cell>
        </row>
        <row r="487">
          <cell r="G487">
            <v>2007</v>
          </cell>
          <cell r="I487" t="str">
            <v>CTCP</v>
          </cell>
          <cell r="R487">
            <v>288000000</v>
          </cell>
        </row>
        <row r="488">
          <cell r="G488">
            <v>0</v>
          </cell>
          <cell r="I488" t="str">
            <v>BG</v>
          </cell>
          <cell r="R488">
            <v>0</v>
          </cell>
        </row>
        <row r="489">
          <cell r="G489">
            <v>2008</v>
          </cell>
          <cell r="I489" t="str">
            <v>CTCP</v>
          </cell>
          <cell r="R489">
            <v>28100000</v>
          </cell>
        </row>
        <row r="490">
          <cell r="G490">
            <v>2010</v>
          </cell>
          <cell r="I490" t="str">
            <v>CPT</v>
          </cell>
          <cell r="R490">
            <v>64200000</v>
          </cell>
        </row>
        <row r="491">
          <cell r="G491">
            <v>0</v>
          </cell>
          <cell r="I491" t="str">
            <v>BG</v>
          </cell>
          <cell r="R491">
            <v>0</v>
          </cell>
        </row>
        <row r="492">
          <cell r="G492">
            <v>2010</v>
          </cell>
          <cell r="I492" t="str">
            <v>CPT</v>
          </cell>
          <cell r="R492">
            <v>262534919</v>
          </cell>
        </row>
        <row r="493">
          <cell r="G493">
            <v>0</v>
          </cell>
          <cell r="I493" t="str">
            <v>BG</v>
          </cell>
          <cell r="R493">
            <v>0</v>
          </cell>
        </row>
        <row r="494">
          <cell r="G494">
            <v>2008</v>
          </cell>
          <cell r="I494" t="str">
            <v>MT</v>
          </cell>
          <cell r="R494">
            <v>2499000000</v>
          </cell>
        </row>
        <row r="495">
          <cell r="G495">
            <v>0</v>
          </cell>
          <cell r="I495" t="str">
            <v>BG</v>
          </cell>
          <cell r="R495">
            <v>0</v>
          </cell>
        </row>
        <row r="496">
          <cell r="G496">
            <v>2008</v>
          </cell>
          <cell r="I496" t="str">
            <v>CTCP</v>
          </cell>
          <cell r="R496">
            <v>88730000</v>
          </cell>
        </row>
        <row r="497">
          <cell r="G497">
            <v>0</v>
          </cell>
          <cell r="I497" t="str">
            <v>BG</v>
          </cell>
          <cell r="R497">
            <v>0</v>
          </cell>
        </row>
        <row r="498">
          <cell r="G498">
            <v>2008</v>
          </cell>
          <cell r="I498" t="str">
            <v>MT</v>
          </cell>
          <cell r="R498">
            <v>1698604967</v>
          </cell>
        </row>
        <row r="499">
          <cell r="G499">
            <v>0</v>
          </cell>
          <cell r="I499" t="str">
            <v>BG</v>
          </cell>
          <cell r="R499">
            <v>0</v>
          </cell>
        </row>
        <row r="500">
          <cell r="G500">
            <v>2008</v>
          </cell>
          <cell r="I500" t="str">
            <v>CTCP</v>
          </cell>
          <cell r="R500">
            <v>340040000</v>
          </cell>
        </row>
        <row r="501">
          <cell r="G501">
            <v>2009</v>
          </cell>
          <cell r="I501" t="str">
            <v>CPT</v>
          </cell>
          <cell r="R501">
            <v>126160000</v>
          </cell>
        </row>
        <row r="502">
          <cell r="G502">
            <v>0</v>
          </cell>
          <cell r="I502" t="str">
            <v>BG</v>
          </cell>
          <cell r="R502">
            <v>0</v>
          </cell>
        </row>
        <row r="503">
          <cell r="G503">
            <v>2008</v>
          </cell>
          <cell r="I503" t="str">
            <v>CTCP</v>
          </cell>
          <cell r="R503">
            <v>107000000</v>
          </cell>
        </row>
        <row r="504">
          <cell r="G504">
            <v>0</v>
          </cell>
          <cell r="I504" t="str">
            <v>BG</v>
          </cell>
          <cell r="R504">
            <v>0</v>
          </cell>
        </row>
        <row r="505">
          <cell r="G505">
            <v>2008</v>
          </cell>
          <cell r="I505" t="str">
            <v>CTCP</v>
          </cell>
          <cell r="R505">
            <v>281129422</v>
          </cell>
        </row>
        <row r="506">
          <cell r="G506">
            <v>2009</v>
          </cell>
          <cell r="I506" t="str">
            <v>CPT</v>
          </cell>
          <cell r="R506">
            <v>729600000</v>
          </cell>
        </row>
        <row r="507">
          <cell r="G507">
            <v>2010</v>
          </cell>
          <cell r="I507" t="str">
            <v>CPT</v>
          </cell>
          <cell r="R507">
            <v>465330000</v>
          </cell>
        </row>
        <row r="508">
          <cell r="G508">
            <v>0</v>
          </cell>
          <cell r="I508" t="str">
            <v>BG</v>
          </cell>
          <cell r="R508">
            <v>0</v>
          </cell>
        </row>
        <row r="509">
          <cell r="G509">
            <v>2011</v>
          </cell>
          <cell r="I509" t="str">
            <v>CPT</v>
          </cell>
          <cell r="R509">
            <v>233200000</v>
          </cell>
        </row>
        <row r="510">
          <cell r="G510">
            <v>0</v>
          </cell>
          <cell r="I510" t="str">
            <v>BG</v>
          </cell>
          <cell r="R510">
            <v>0</v>
          </cell>
        </row>
        <row r="511">
          <cell r="G511">
            <v>2008</v>
          </cell>
          <cell r="I511" t="str">
            <v>CPT</v>
          </cell>
          <cell r="R511">
            <v>490000000</v>
          </cell>
        </row>
        <row r="512">
          <cell r="G512">
            <v>2009</v>
          </cell>
          <cell r="I512" t="str">
            <v>CTCP</v>
          </cell>
          <cell r="R512">
            <v>1470000000</v>
          </cell>
        </row>
        <row r="513">
          <cell r="G513">
            <v>0</v>
          </cell>
          <cell r="I513" t="str">
            <v>BG</v>
          </cell>
          <cell r="R513">
            <v>0</v>
          </cell>
        </row>
        <row r="514">
          <cell r="G514">
            <v>2008</v>
          </cell>
          <cell r="I514" t="str">
            <v>MT</v>
          </cell>
          <cell r="R514">
            <v>1050000000</v>
          </cell>
        </row>
        <row r="515">
          <cell r="G515">
            <v>0</v>
          </cell>
          <cell r="I515" t="str">
            <v>BG</v>
          </cell>
          <cell r="R515">
            <v>0</v>
          </cell>
        </row>
        <row r="516">
          <cell r="G516">
            <v>2009</v>
          </cell>
          <cell r="I516" t="str">
            <v>MT</v>
          </cell>
          <cell r="R516">
            <v>1481940000</v>
          </cell>
        </row>
        <row r="517">
          <cell r="G517">
            <v>0</v>
          </cell>
          <cell r="I517" t="str">
            <v>BG</v>
          </cell>
          <cell r="R517">
            <v>0</v>
          </cell>
        </row>
        <row r="518">
          <cell r="G518">
            <v>2010</v>
          </cell>
          <cell r="I518" t="str">
            <v>CPT</v>
          </cell>
          <cell r="R518">
            <v>476850000</v>
          </cell>
        </row>
        <row r="519">
          <cell r="G519">
            <v>0</v>
          </cell>
          <cell r="I519" t="str">
            <v>BG</v>
          </cell>
          <cell r="R519">
            <v>0</v>
          </cell>
        </row>
        <row r="520">
          <cell r="G520">
            <v>2011</v>
          </cell>
          <cell r="I520" t="str">
            <v>CPT</v>
          </cell>
          <cell r="R520">
            <v>240000000</v>
          </cell>
        </row>
        <row r="521">
          <cell r="G521">
            <v>0</v>
          </cell>
          <cell r="I521" t="str">
            <v>BG</v>
          </cell>
          <cell r="R521">
            <v>0</v>
          </cell>
        </row>
        <row r="522">
          <cell r="G522">
            <v>2012</v>
          </cell>
          <cell r="I522" t="str">
            <v>MT</v>
          </cell>
          <cell r="R522">
            <v>1000000000</v>
          </cell>
        </row>
        <row r="523">
          <cell r="G523">
            <v>0</v>
          </cell>
          <cell r="I523" t="str">
            <v>BG</v>
          </cell>
          <cell r="R523">
            <v>0</v>
          </cell>
        </row>
        <row r="524">
          <cell r="G524">
            <v>2009</v>
          </cell>
          <cell r="I524" t="str">
            <v>CTCP</v>
          </cell>
          <cell r="R524">
            <v>1070910000</v>
          </cell>
        </row>
        <row r="525">
          <cell r="G525">
            <v>2010</v>
          </cell>
          <cell r="I525" t="str">
            <v>CPT</v>
          </cell>
          <cell r="R525">
            <v>682180000</v>
          </cell>
        </row>
        <row r="526">
          <cell r="G526">
            <v>0</v>
          </cell>
          <cell r="I526" t="str">
            <v>BG</v>
          </cell>
          <cell r="R526">
            <v>0</v>
          </cell>
        </row>
        <row r="527">
          <cell r="G527">
            <v>2008</v>
          </cell>
          <cell r="I527" t="str">
            <v>MT</v>
          </cell>
          <cell r="R527">
            <v>4840300000</v>
          </cell>
        </row>
        <row r="528">
          <cell r="G528">
            <v>0</v>
          </cell>
          <cell r="I528" t="str">
            <v>BG</v>
          </cell>
          <cell r="R528">
            <v>0</v>
          </cell>
        </row>
        <row r="529">
          <cell r="G529">
            <v>2009</v>
          </cell>
          <cell r="I529" t="str">
            <v>CTCP</v>
          </cell>
          <cell r="R529">
            <v>571600000</v>
          </cell>
        </row>
        <row r="530">
          <cell r="G530">
            <v>2010</v>
          </cell>
          <cell r="I530" t="str">
            <v>CPT</v>
          </cell>
          <cell r="R530">
            <v>1131760000</v>
          </cell>
        </row>
        <row r="531">
          <cell r="G531">
            <v>0</v>
          </cell>
          <cell r="I531" t="str">
            <v>BG</v>
          </cell>
          <cell r="R531">
            <v>0</v>
          </cell>
        </row>
        <row r="532">
          <cell r="G532">
            <v>2010</v>
          </cell>
          <cell r="I532" t="str">
            <v>CPT</v>
          </cell>
          <cell r="R532">
            <v>1508552280</v>
          </cell>
        </row>
        <row r="533">
          <cell r="G533">
            <v>0</v>
          </cell>
          <cell r="I533" t="str">
            <v>BG</v>
          </cell>
          <cell r="R533">
            <v>0</v>
          </cell>
        </row>
        <row r="534">
          <cell r="G534">
            <v>2010</v>
          </cell>
          <cell r="I534" t="str">
            <v>CPT</v>
          </cell>
          <cell r="R534">
            <v>1105920000</v>
          </cell>
        </row>
        <row r="535">
          <cell r="G535">
            <v>0</v>
          </cell>
          <cell r="I535" t="str">
            <v>BG</v>
          </cell>
          <cell r="R535">
            <v>0</v>
          </cell>
        </row>
        <row r="536">
          <cell r="G536">
            <v>2007</v>
          </cell>
          <cell r="I536" t="str">
            <v>CTCP</v>
          </cell>
          <cell r="R536">
            <v>14327400000</v>
          </cell>
        </row>
        <row r="537">
          <cell r="G537">
            <v>0</v>
          </cell>
          <cell r="I537" t="str">
            <v>BG</v>
          </cell>
          <cell r="R537">
            <v>0</v>
          </cell>
        </row>
        <row r="538">
          <cell r="G538">
            <v>2009</v>
          </cell>
          <cell r="I538" t="str">
            <v>CTCP</v>
          </cell>
          <cell r="R538">
            <v>481000000</v>
          </cell>
        </row>
        <row r="539">
          <cell r="G539">
            <v>0</v>
          </cell>
          <cell r="I539" t="str">
            <v>BG</v>
          </cell>
          <cell r="R539">
            <v>0</v>
          </cell>
        </row>
        <row r="540">
          <cell r="G540">
            <v>2008</v>
          </cell>
          <cell r="I540" t="str">
            <v>CPT</v>
          </cell>
          <cell r="R540">
            <v>387300000</v>
          </cell>
        </row>
        <row r="541">
          <cell r="G541">
            <v>2009</v>
          </cell>
          <cell r="I541" t="str">
            <v>CTCP</v>
          </cell>
          <cell r="R541">
            <v>852060000</v>
          </cell>
        </row>
        <row r="542">
          <cell r="G542">
            <v>2010</v>
          </cell>
          <cell r="I542" t="str">
            <v>CPT</v>
          </cell>
          <cell r="R542">
            <v>604040000</v>
          </cell>
        </row>
        <row r="543">
          <cell r="G543">
            <v>0</v>
          </cell>
          <cell r="I543" t="str">
            <v>BG</v>
          </cell>
          <cell r="R543">
            <v>0</v>
          </cell>
        </row>
        <row r="544">
          <cell r="G544">
            <v>2010</v>
          </cell>
          <cell r="I544" t="str">
            <v>MT</v>
          </cell>
          <cell r="R544">
            <v>154560000</v>
          </cell>
        </row>
        <row r="545">
          <cell r="G545">
            <v>0</v>
          </cell>
          <cell r="I545" t="str">
            <v>BG</v>
          </cell>
          <cell r="R545">
            <v>0</v>
          </cell>
        </row>
        <row r="546">
          <cell r="G546">
            <v>2010</v>
          </cell>
          <cell r="I546" t="str">
            <v>CPT</v>
          </cell>
          <cell r="R546">
            <v>1331100000</v>
          </cell>
        </row>
        <row r="547">
          <cell r="G547">
            <v>0</v>
          </cell>
          <cell r="I547" t="str">
            <v>BG</v>
          </cell>
          <cell r="R547">
            <v>0</v>
          </cell>
        </row>
        <row r="548">
          <cell r="G548">
            <v>2008</v>
          </cell>
          <cell r="I548" t="str">
            <v>CTCP</v>
          </cell>
          <cell r="R548">
            <v>664612208</v>
          </cell>
        </row>
        <row r="549">
          <cell r="G549">
            <v>2010</v>
          </cell>
          <cell r="I549" t="str">
            <v>CPT</v>
          </cell>
          <cell r="R549">
            <v>900000000</v>
          </cell>
        </row>
        <row r="550">
          <cell r="G550">
            <v>0</v>
          </cell>
          <cell r="I550" t="str">
            <v>BG</v>
          </cell>
          <cell r="R550">
            <v>0</v>
          </cell>
        </row>
        <row r="551">
          <cell r="G551">
            <v>2008</v>
          </cell>
          <cell r="I551" t="str">
            <v>CPT</v>
          </cell>
          <cell r="R551">
            <v>600000000</v>
          </cell>
        </row>
        <row r="552">
          <cell r="G552">
            <v>2008</v>
          </cell>
          <cell r="I552" t="str">
            <v>CTCP</v>
          </cell>
          <cell r="R552">
            <v>600000000</v>
          </cell>
        </row>
        <row r="553">
          <cell r="G553">
            <v>2010</v>
          </cell>
          <cell r="I553" t="str">
            <v>CPT</v>
          </cell>
          <cell r="R553">
            <v>200000000</v>
          </cell>
        </row>
        <row r="554">
          <cell r="G554">
            <v>0</v>
          </cell>
          <cell r="I554" t="str">
            <v>BG</v>
          </cell>
          <cell r="R554">
            <v>0</v>
          </cell>
        </row>
        <row r="555">
          <cell r="G555">
            <v>2010</v>
          </cell>
          <cell r="I555" t="str">
            <v>CPT</v>
          </cell>
          <cell r="R555">
            <v>2919600000</v>
          </cell>
        </row>
        <row r="556">
          <cell r="G556">
            <v>0</v>
          </cell>
          <cell r="I556" t="str">
            <v>BG</v>
          </cell>
          <cell r="R556">
            <v>0</v>
          </cell>
        </row>
        <row r="557">
          <cell r="G557">
            <v>2008</v>
          </cell>
          <cell r="I557" t="str">
            <v>CTCP</v>
          </cell>
          <cell r="R557">
            <v>510000000</v>
          </cell>
        </row>
        <row r="558">
          <cell r="G558">
            <v>0</v>
          </cell>
          <cell r="I558" t="str">
            <v>BG</v>
          </cell>
          <cell r="R558">
            <v>0</v>
          </cell>
        </row>
        <row r="559">
          <cell r="G559">
            <v>2007</v>
          </cell>
          <cell r="I559" t="str">
            <v>CTCP</v>
          </cell>
          <cell r="R559">
            <v>3000000000</v>
          </cell>
        </row>
        <row r="560">
          <cell r="G560">
            <v>2010</v>
          </cell>
          <cell r="I560" t="str">
            <v>CPT</v>
          </cell>
          <cell r="R560">
            <v>1125000000</v>
          </cell>
        </row>
        <row r="561">
          <cell r="G561">
            <v>2011</v>
          </cell>
          <cell r="I561" t="str">
            <v>CPT</v>
          </cell>
          <cell r="R561">
            <v>4873120000</v>
          </cell>
        </row>
        <row r="562">
          <cell r="G562">
            <v>0</v>
          </cell>
          <cell r="I562" t="str">
            <v>BG</v>
          </cell>
          <cell r="R562">
            <v>0</v>
          </cell>
        </row>
        <row r="563">
          <cell r="G563">
            <v>2007</v>
          </cell>
          <cell r="I563" t="str">
            <v>CTCP</v>
          </cell>
          <cell r="R563">
            <v>1755220000</v>
          </cell>
        </row>
        <row r="564">
          <cell r="G564">
            <v>0</v>
          </cell>
          <cell r="I564" t="str">
            <v>BG</v>
          </cell>
          <cell r="R564">
            <v>0</v>
          </cell>
        </row>
        <row r="565">
          <cell r="G565">
            <v>2007</v>
          </cell>
          <cell r="I565" t="str">
            <v>CPT</v>
          </cell>
          <cell r="R565">
            <v>2231250000</v>
          </cell>
        </row>
        <row r="566">
          <cell r="G566">
            <v>2011</v>
          </cell>
          <cell r="I566" t="str">
            <v>CPT</v>
          </cell>
          <cell r="R566">
            <v>2709380000</v>
          </cell>
        </row>
        <row r="567">
          <cell r="G567">
            <v>2011</v>
          </cell>
          <cell r="I567" t="str">
            <v>CPT</v>
          </cell>
          <cell r="R567">
            <v>2709365000</v>
          </cell>
        </row>
        <row r="568">
          <cell r="G568">
            <v>0</v>
          </cell>
          <cell r="I568" t="str">
            <v>BG</v>
          </cell>
          <cell r="R568">
            <v>0</v>
          </cell>
        </row>
        <row r="569">
          <cell r="G569">
            <v>2007</v>
          </cell>
          <cell r="I569" t="str">
            <v>CPT</v>
          </cell>
          <cell r="R569">
            <v>9371570000</v>
          </cell>
        </row>
        <row r="570">
          <cell r="G570">
            <v>2007</v>
          </cell>
          <cell r="I570" t="str">
            <v>CTCP</v>
          </cell>
          <cell r="R570">
            <v>5497850000</v>
          </cell>
        </row>
        <row r="571">
          <cell r="G571">
            <v>0</v>
          </cell>
          <cell r="I571" t="str">
            <v>BG</v>
          </cell>
          <cell r="R571">
            <v>0</v>
          </cell>
        </row>
        <row r="572">
          <cell r="G572">
            <v>2009</v>
          </cell>
          <cell r="I572" t="str">
            <v>CPT</v>
          </cell>
          <cell r="R572">
            <v>7842950000</v>
          </cell>
        </row>
        <row r="573">
          <cell r="G573">
            <v>0</v>
          </cell>
          <cell r="I573" t="str">
            <v>BG</v>
          </cell>
          <cell r="R573">
            <v>0</v>
          </cell>
        </row>
        <row r="574">
          <cell r="G574">
            <v>2007</v>
          </cell>
          <cell r="I574" t="str">
            <v>CPT</v>
          </cell>
          <cell r="R574">
            <v>4590000000</v>
          </cell>
        </row>
        <row r="575">
          <cell r="G575">
            <v>0</v>
          </cell>
          <cell r="I575" t="str">
            <v>BG</v>
          </cell>
          <cell r="R575">
            <v>0</v>
          </cell>
        </row>
        <row r="576">
          <cell r="G576">
            <v>2007</v>
          </cell>
          <cell r="I576" t="str">
            <v>CPT</v>
          </cell>
          <cell r="R576">
            <v>2996580000</v>
          </cell>
        </row>
        <row r="577">
          <cell r="G577">
            <v>2011</v>
          </cell>
          <cell r="I577" t="str">
            <v>CPT</v>
          </cell>
          <cell r="R577">
            <v>2597040000</v>
          </cell>
        </row>
        <row r="578">
          <cell r="G578">
            <v>0</v>
          </cell>
          <cell r="I578" t="str">
            <v>BG</v>
          </cell>
          <cell r="R578">
            <v>0</v>
          </cell>
        </row>
        <row r="579">
          <cell r="G579">
            <v>2007</v>
          </cell>
          <cell r="I579" t="str">
            <v>CPT</v>
          </cell>
          <cell r="R579">
            <v>7200000000</v>
          </cell>
        </row>
        <row r="580">
          <cell r="G580">
            <v>2009</v>
          </cell>
          <cell r="I580" t="str">
            <v>CPT</v>
          </cell>
          <cell r="R580">
            <v>8640000000</v>
          </cell>
        </row>
        <row r="581">
          <cell r="G581">
            <v>0</v>
          </cell>
          <cell r="I581" t="str">
            <v>BG</v>
          </cell>
          <cell r="R581">
            <v>0</v>
          </cell>
        </row>
        <row r="582">
          <cell r="G582">
            <v>2007</v>
          </cell>
          <cell r="I582" t="str">
            <v>CPT</v>
          </cell>
          <cell r="R582">
            <v>17159300000</v>
          </cell>
        </row>
        <row r="583">
          <cell r="G583">
            <v>2010</v>
          </cell>
          <cell r="I583" t="str">
            <v>CPT</v>
          </cell>
          <cell r="R583">
            <v>2278530000</v>
          </cell>
        </row>
        <row r="584">
          <cell r="G584">
            <v>0</v>
          </cell>
          <cell r="I584" t="str">
            <v>BG</v>
          </cell>
          <cell r="R584">
            <v>0</v>
          </cell>
        </row>
        <row r="585">
          <cell r="G585">
            <v>2007</v>
          </cell>
          <cell r="I585" t="str">
            <v>CPT</v>
          </cell>
          <cell r="R585">
            <v>24484500000</v>
          </cell>
        </row>
        <row r="586">
          <cell r="G586">
            <v>0</v>
          </cell>
          <cell r="I586" t="str">
            <v>BG</v>
          </cell>
          <cell r="R586">
            <v>0</v>
          </cell>
        </row>
        <row r="587">
          <cell r="G587">
            <v>2007</v>
          </cell>
          <cell r="I587" t="str">
            <v>MT</v>
          </cell>
          <cell r="R587">
            <v>617100000</v>
          </cell>
        </row>
        <row r="588">
          <cell r="G588">
            <v>0</v>
          </cell>
          <cell r="I588" t="str">
            <v>BG</v>
          </cell>
          <cell r="R588">
            <v>0</v>
          </cell>
        </row>
        <row r="589">
          <cell r="G589">
            <v>2010</v>
          </cell>
          <cell r="I589" t="str">
            <v>CPT</v>
          </cell>
          <cell r="R589">
            <v>892500000</v>
          </cell>
        </row>
        <row r="590">
          <cell r="G590">
            <v>0</v>
          </cell>
          <cell r="I590" t="str">
            <v>BG</v>
          </cell>
          <cell r="R590">
            <v>0</v>
          </cell>
        </row>
        <row r="591">
          <cell r="G591">
            <v>2007</v>
          </cell>
          <cell r="I591" t="str">
            <v>CTCP</v>
          </cell>
          <cell r="R591">
            <v>31179800000</v>
          </cell>
        </row>
        <row r="592">
          <cell r="G592">
            <v>2007</v>
          </cell>
          <cell r="I592" t="str">
            <v>BB</v>
          </cell>
          <cell r="R592">
            <v>-17206800000</v>
          </cell>
        </row>
        <row r="593">
          <cell r="G593">
            <v>0</v>
          </cell>
          <cell r="I593" t="str">
            <v>BG</v>
          </cell>
          <cell r="R593">
            <v>0</v>
          </cell>
        </row>
        <row r="594">
          <cell r="G594">
            <v>0</v>
          </cell>
          <cell r="I594" t="str">
            <v>BG</v>
          </cell>
          <cell r="R594">
            <v>0</v>
          </cell>
        </row>
        <row r="595">
          <cell r="G595">
            <v>0</v>
          </cell>
          <cell r="I595" t="str">
            <v>BG</v>
          </cell>
          <cell r="R595">
            <v>0</v>
          </cell>
        </row>
        <row r="596">
          <cell r="G596">
            <v>2007</v>
          </cell>
          <cell r="I596" t="str">
            <v>CPT</v>
          </cell>
          <cell r="R596">
            <v>50763480000</v>
          </cell>
        </row>
        <row r="597">
          <cell r="G597">
            <v>2009</v>
          </cell>
          <cell r="I597" t="str">
            <v>CTCP</v>
          </cell>
          <cell r="R597">
            <v>8460580000</v>
          </cell>
        </row>
        <row r="598">
          <cell r="G598">
            <v>2013</v>
          </cell>
          <cell r="I598" t="str">
            <v>BG</v>
          </cell>
          <cell r="R598">
            <v>0</v>
          </cell>
        </row>
        <row r="599">
          <cell r="G599">
            <v>2013</v>
          </cell>
          <cell r="I599" t="str">
            <v>BG</v>
          </cell>
          <cell r="R599">
            <v>0</v>
          </cell>
        </row>
        <row r="600">
          <cell r="G600">
            <v>2013</v>
          </cell>
          <cell r="I600" t="str">
            <v>BG</v>
          </cell>
          <cell r="R600">
            <v>0</v>
          </cell>
        </row>
        <row r="601">
          <cell r="G601">
            <v>2013</v>
          </cell>
          <cell r="I601" t="str">
            <v>BG</v>
          </cell>
          <cell r="R601">
            <v>0</v>
          </cell>
        </row>
        <row r="602">
          <cell r="G602">
            <v>2013</v>
          </cell>
          <cell r="I602" t="str">
            <v>BG</v>
          </cell>
          <cell r="R602">
            <v>0</v>
          </cell>
        </row>
        <row r="603">
          <cell r="G603">
            <v>2013</v>
          </cell>
          <cell r="I603" t="str">
            <v>BG</v>
          </cell>
          <cell r="R603">
            <v>0</v>
          </cell>
        </row>
        <row r="604">
          <cell r="G604">
            <v>2013</v>
          </cell>
          <cell r="I604" t="str">
            <v>BG</v>
          </cell>
          <cell r="R604">
            <v>0</v>
          </cell>
        </row>
        <row r="605">
          <cell r="G605">
            <v>2013</v>
          </cell>
          <cell r="I605" t="str">
            <v>BG</v>
          </cell>
          <cell r="R605">
            <v>0</v>
          </cell>
        </row>
        <row r="606">
          <cell r="G606">
            <v>2013</v>
          </cell>
          <cell r="I606" t="str">
            <v>BG</v>
          </cell>
          <cell r="R606">
            <v>0</v>
          </cell>
        </row>
        <row r="607">
          <cell r="G607">
            <v>2013</v>
          </cell>
          <cell r="I607" t="str">
            <v>BG</v>
          </cell>
          <cell r="R607">
            <v>0</v>
          </cell>
        </row>
        <row r="608">
          <cell r="G608">
            <v>2013</v>
          </cell>
          <cell r="I608" t="str">
            <v>BG</v>
          </cell>
          <cell r="R608">
            <v>0</v>
          </cell>
        </row>
        <row r="609">
          <cell r="G609">
            <v>2013</v>
          </cell>
          <cell r="I609" t="str">
            <v>MT</v>
          </cell>
          <cell r="R609">
            <v>13525200000</v>
          </cell>
        </row>
        <row r="610">
          <cell r="G610">
            <v>2013</v>
          </cell>
          <cell r="I610" t="str">
            <v>MT</v>
          </cell>
          <cell r="R610">
            <v>44007480000</v>
          </cell>
        </row>
        <row r="611">
          <cell r="G611">
            <v>2013</v>
          </cell>
          <cell r="I611" t="str">
            <v>MT</v>
          </cell>
          <cell r="R611">
            <v>6064700000</v>
          </cell>
        </row>
        <row r="612">
          <cell r="G612">
            <v>2013</v>
          </cell>
          <cell r="I612" t="str">
            <v>MT</v>
          </cell>
          <cell r="R612">
            <v>2607430000</v>
          </cell>
        </row>
        <row r="613">
          <cell r="G613">
            <v>2013</v>
          </cell>
          <cell r="I613" t="str">
            <v>MT</v>
          </cell>
          <cell r="R613">
            <v>1243600000</v>
          </cell>
        </row>
        <row r="614">
          <cell r="G614">
            <v>2013</v>
          </cell>
          <cell r="I614" t="str">
            <v>MT</v>
          </cell>
          <cell r="R614">
            <v>615780000</v>
          </cell>
        </row>
        <row r="615">
          <cell r="G615">
            <v>2013</v>
          </cell>
          <cell r="I615" t="str">
            <v>MT</v>
          </cell>
          <cell r="R615">
            <v>950000000</v>
          </cell>
        </row>
        <row r="616">
          <cell r="G616">
            <v>2013</v>
          </cell>
          <cell r="I616" t="str">
            <v>MT</v>
          </cell>
          <cell r="R616">
            <v>12637596000</v>
          </cell>
        </row>
        <row r="617">
          <cell r="G617">
            <v>2013</v>
          </cell>
          <cell r="I617" t="str">
            <v>CTCP</v>
          </cell>
          <cell r="R617">
            <v>3384500000</v>
          </cell>
        </row>
        <row r="618">
          <cell r="G618">
            <v>2013</v>
          </cell>
          <cell r="I618" t="str">
            <v>CTCP</v>
          </cell>
          <cell r="R618">
            <v>4674210000</v>
          </cell>
        </row>
        <row r="619">
          <cell r="G619">
            <v>2013</v>
          </cell>
          <cell r="I619" t="str">
            <v>CTCP</v>
          </cell>
          <cell r="R619">
            <v>2738700000</v>
          </cell>
        </row>
        <row r="620">
          <cell r="G620">
            <v>2013</v>
          </cell>
          <cell r="I620" t="str">
            <v>CTCP</v>
          </cell>
          <cell r="R620">
            <v>13693500000</v>
          </cell>
        </row>
        <row r="621">
          <cell r="G621">
            <v>2013</v>
          </cell>
          <cell r="I621" t="str">
            <v>CTCP</v>
          </cell>
          <cell r="R621">
            <v>3600000000</v>
          </cell>
        </row>
        <row r="622">
          <cell r="G622">
            <v>2013</v>
          </cell>
          <cell r="I622" t="str">
            <v>CTCP</v>
          </cell>
          <cell r="R622">
            <v>30458080000</v>
          </cell>
        </row>
        <row r="623">
          <cell r="G623">
            <v>2013</v>
          </cell>
          <cell r="I623" t="str">
            <v>CTCP</v>
          </cell>
          <cell r="R623">
            <v>611460000</v>
          </cell>
        </row>
        <row r="624">
          <cell r="G624">
            <v>2013</v>
          </cell>
          <cell r="I624" t="str">
            <v>CTCP</v>
          </cell>
          <cell r="R624">
            <v>1604460000</v>
          </cell>
        </row>
        <row r="625">
          <cell r="G625">
            <v>2013</v>
          </cell>
          <cell r="I625" t="str">
            <v>CTCP</v>
          </cell>
          <cell r="R625">
            <v>76900000</v>
          </cell>
        </row>
        <row r="626">
          <cell r="G626">
            <v>2013</v>
          </cell>
          <cell r="I626" t="str">
            <v>CPT</v>
          </cell>
          <cell r="R626">
            <v>11245500000</v>
          </cell>
        </row>
        <row r="627">
          <cell r="G627">
            <v>2013</v>
          </cell>
          <cell r="I627" t="str">
            <v>CPT</v>
          </cell>
          <cell r="R627">
            <v>29381400000</v>
          </cell>
        </row>
        <row r="628">
          <cell r="G628">
            <v>2013</v>
          </cell>
          <cell r="I628" t="str">
            <v>CPT</v>
          </cell>
          <cell r="R628">
            <v>7875000000</v>
          </cell>
        </row>
        <row r="629">
          <cell r="G629">
            <v>2013</v>
          </cell>
          <cell r="I629" t="str">
            <v>CPT</v>
          </cell>
          <cell r="R629">
            <v>341010000</v>
          </cell>
        </row>
        <row r="630">
          <cell r="G630">
            <v>2013</v>
          </cell>
          <cell r="I630" t="str">
            <v>CPT</v>
          </cell>
          <cell r="R630">
            <v>22203740000</v>
          </cell>
        </row>
        <row r="631">
          <cell r="G631">
            <v>2013</v>
          </cell>
          <cell r="I631" t="str">
            <v>CPT</v>
          </cell>
          <cell r="R631">
            <v>13525200000</v>
          </cell>
        </row>
        <row r="632">
          <cell r="G632">
            <v>2013</v>
          </cell>
          <cell r="I632" t="str">
            <v>CPT</v>
          </cell>
          <cell r="R632">
            <v>600000000</v>
          </cell>
        </row>
        <row r="633">
          <cell r="G633">
            <v>2013</v>
          </cell>
          <cell r="I633" t="str">
            <v>CPT</v>
          </cell>
          <cell r="R633">
            <v>786000000</v>
          </cell>
        </row>
        <row r="634">
          <cell r="G634">
            <v>2013</v>
          </cell>
          <cell r="I634" t="str">
            <v>CPT</v>
          </cell>
          <cell r="R634">
            <v>450000000</v>
          </cell>
        </row>
        <row r="635">
          <cell r="G635">
            <v>2013</v>
          </cell>
          <cell r="I635" t="str">
            <v>CPT</v>
          </cell>
          <cell r="R635">
            <v>14440190000</v>
          </cell>
        </row>
        <row r="636">
          <cell r="G636">
            <v>2014</v>
          </cell>
          <cell r="I636" t="str">
            <v>MT</v>
          </cell>
          <cell r="R636">
            <v>10250000000</v>
          </cell>
        </row>
        <row r="637">
          <cell r="G637">
            <v>2014</v>
          </cell>
          <cell r="I637" t="str">
            <v>CTCP</v>
          </cell>
          <cell r="R637">
            <v>1169280000</v>
          </cell>
        </row>
        <row r="638">
          <cell r="G638">
            <v>2014</v>
          </cell>
          <cell r="I638" t="str">
            <v>CTCP</v>
          </cell>
          <cell r="R638">
            <v>2700000000</v>
          </cell>
        </row>
        <row r="639">
          <cell r="G639">
            <v>2014</v>
          </cell>
          <cell r="I639" t="str">
            <v>CTCP</v>
          </cell>
          <cell r="R639">
            <v>41599500000</v>
          </cell>
        </row>
        <row r="640">
          <cell r="G640">
            <v>2014</v>
          </cell>
          <cell r="I640" t="str">
            <v>CPT</v>
          </cell>
          <cell r="R640">
            <v>2694320000</v>
          </cell>
        </row>
        <row r="641">
          <cell r="G641">
            <v>2014</v>
          </cell>
          <cell r="I641" t="str">
            <v>CTCP</v>
          </cell>
          <cell r="R641">
            <v>2754490000</v>
          </cell>
        </row>
        <row r="642">
          <cell r="G642">
            <v>2014</v>
          </cell>
          <cell r="I642" t="str">
            <v>CPT</v>
          </cell>
          <cell r="R642">
            <v>94293330000</v>
          </cell>
        </row>
        <row r="643">
          <cell r="G643">
            <v>2014</v>
          </cell>
          <cell r="I643" t="str">
            <v>CPT</v>
          </cell>
          <cell r="R643">
            <v>83730000</v>
          </cell>
        </row>
        <row r="644">
          <cell r="G644">
            <v>2014</v>
          </cell>
          <cell r="I644" t="str">
            <v>CTCP</v>
          </cell>
          <cell r="R644">
            <v>4819500000</v>
          </cell>
        </row>
        <row r="645">
          <cell r="G645">
            <v>2014</v>
          </cell>
          <cell r="I645" t="str">
            <v>CTCP</v>
          </cell>
          <cell r="R645">
            <v>122090850000</v>
          </cell>
        </row>
        <row r="646">
          <cell r="G646">
            <v>2014</v>
          </cell>
          <cell r="I646" t="str">
            <v>CTCP</v>
          </cell>
          <cell r="R646">
            <v>3060000000</v>
          </cell>
        </row>
        <row r="647">
          <cell r="G647">
            <v>2014</v>
          </cell>
          <cell r="I647" t="str">
            <v>CTCP</v>
          </cell>
          <cell r="R647">
            <v>125023350000</v>
          </cell>
        </row>
        <row r="648">
          <cell r="G648">
            <v>2014</v>
          </cell>
          <cell r="I648" t="str">
            <v>CTCP</v>
          </cell>
          <cell r="R648">
            <v>4795680000</v>
          </cell>
        </row>
        <row r="649">
          <cell r="G649">
            <v>2014</v>
          </cell>
          <cell r="I649" t="str">
            <v>CTCP</v>
          </cell>
          <cell r="R649">
            <v>5609050000</v>
          </cell>
        </row>
        <row r="650">
          <cell r="G650">
            <v>2014</v>
          </cell>
          <cell r="I650" t="str">
            <v>CPT</v>
          </cell>
          <cell r="R650">
            <v>751464000000</v>
          </cell>
        </row>
        <row r="651">
          <cell r="G651">
            <v>2014</v>
          </cell>
          <cell r="I651" t="str">
            <v>CPT</v>
          </cell>
          <cell r="R651">
            <v>30879230000</v>
          </cell>
        </row>
        <row r="652">
          <cell r="G652">
            <v>2014</v>
          </cell>
          <cell r="I652" t="str">
            <v>CPT</v>
          </cell>
          <cell r="R652">
            <v>29660000</v>
          </cell>
        </row>
        <row r="653">
          <cell r="G653">
            <v>2014</v>
          </cell>
          <cell r="I653" t="str">
            <v>CPT</v>
          </cell>
          <cell r="R653">
            <v>72310000</v>
          </cell>
        </row>
        <row r="654">
          <cell r="G654">
            <v>2014</v>
          </cell>
          <cell r="I654" t="str">
            <v>CPT</v>
          </cell>
          <cell r="R654">
            <v>540000000</v>
          </cell>
        </row>
        <row r="655">
          <cell r="G655">
            <v>2014</v>
          </cell>
          <cell r="I655" t="str">
            <v>CPT</v>
          </cell>
          <cell r="R655">
            <v>48240000000</v>
          </cell>
        </row>
        <row r="656">
          <cell r="G656">
            <v>2014</v>
          </cell>
          <cell r="I656" t="str">
            <v>CPT</v>
          </cell>
          <cell r="R656">
            <v>5100000000</v>
          </cell>
        </row>
        <row r="657">
          <cell r="G657">
            <v>2014</v>
          </cell>
          <cell r="I657" t="str">
            <v>CPT</v>
          </cell>
          <cell r="R657">
            <v>8070000000</v>
          </cell>
        </row>
        <row r="658">
          <cell r="G658">
            <v>2014</v>
          </cell>
          <cell r="I658" t="str">
            <v>CPT</v>
          </cell>
          <cell r="R658">
            <v>3620530000</v>
          </cell>
        </row>
        <row r="659">
          <cell r="G659">
            <v>2014</v>
          </cell>
          <cell r="I659" t="str">
            <v>CPT</v>
          </cell>
          <cell r="R659">
            <v>982500000</v>
          </cell>
        </row>
        <row r="660">
          <cell r="G660">
            <v>2014</v>
          </cell>
          <cell r="I660" t="str">
            <v>CPT</v>
          </cell>
          <cell r="R660">
            <v>11189920000</v>
          </cell>
        </row>
        <row r="661">
          <cell r="G661">
            <v>2014</v>
          </cell>
          <cell r="I661" t="str">
            <v>CPT</v>
          </cell>
          <cell r="R661">
            <v>761300000</v>
          </cell>
        </row>
        <row r="662">
          <cell r="G662">
            <v>2014</v>
          </cell>
          <cell r="I662" t="str">
            <v>CPT</v>
          </cell>
          <cell r="R662">
            <v>13600000000</v>
          </cell>
        </row>
        <row r="663">
          <cell r="G663">
            <v>2015</v>
          </cell>
          <cell r="I663" t="str">
            <v>CPT</v>
          </cell>
          <cell r="R663">
            <v>6048740000</v>
          </cell>
        </row>
        <row r="664">
          <cell r="G664">
            <v>2015</v>
          </cell>
          <cell r="I664" t="str">
            <v>CPT</v>
          </cell>
          <cell r="R664">
            <v>20904000000</v>
          </cell>
        </row>
        <row r="665">
          <cell r="G665">
            <v>2015</v>
          </cell>
          <cell r="I665" t="str">
            <v>CPT</v>
          </cell>
          <cell r="R665">
            <v>27025500000</v>
          </cell>
        </row>
        <row r="666">
          <cell r="G666">
            <v>2015</v>
          </cell>
          <cell r="I666" t="str">
            <v>CPT</v>
          </cell>
          <cell r="R666">
            <v>8087140000</v>
          </cell>
        </row>
        <row r="667">
          <cell r="G667">
            <v>2015</v>
          </cell>
          <cell r="I667" t="str">
            <v>CPT</v>
          </cell>
          <cell r="R667">
            <v>901756800000</v>
          </cell>
        </row>
        <row r="668">
          <cell r="G668">
            <v>2015</v>
          </cell>
          <cell r="I668" t="str">
            <v>CPT</v>
          </cell>
          <cell r="R668">
            <v>7791110000</v>
          </cell>
        </row>
        <row r="669">
          <cell r="G669">
            <v>2015</v>
          </cell>
          <cell r="I669" t="str">
            <v>CPT</v>
          </cell>
          <cell r="R669">
            <v>38278800000</v>
          </cell>
        </row>
        <row r="670">
          <cell r="G670">
            <v>2015</v>
          </cell>
          <cell r="I670" t="str">
            <v>CTCP</v>
          </cell>
          <cell r="R670">
            <v>2705800000</v>
          </cell>
        </row>
        <row r="671">
          <cell r="G671">
            <v>2015</v>
          </cell>
          <cell r="I671" t="str">
            <v>CTCP</v>
          </cell>
          <cell r="R671">
            <v>31199620000</v>
          </cell>
        </row>
        <row r="672">
          <cell r="G672">
            <v>2015</v>
          </cell>
          <cell r="I672" t="str">
            <v>CTCP</v>
          </cell>
          <cell r="R672">
            <v>2106260000</v>
          </cell>
        </row>
        <row r="673">
          <cell r="G673">
            <v>2016</v>
          </cell>
          <cell r="I673" t="str">
            <v>MT</v>
          </cell>
          <cell r="R673">
            <v>4500000000</v>
          </cell>
        </row>
        <row r="674">
          <cell r="G674">
            <v>2016</v>
          </cell>
          <cell r="I674" t="str">
            <v>CPT</v>
          </cell>
          <cell r="R674">
            <v>45988800000</v>
          </cell>
        </row>
        <row r="675">
          <cell r="G675">
            <v>2016</v>
          </cell>
          <cell r="I675" t="str">
            <v>CPT</v>
          </cell>
          <cell r="R675">
            <v>1082108160000</v>
          </cell>
        </row>
        <row r="676">
          <cell r="G676">
            <v>2016</v>
          </cell>
          <cell r="I676" t="str">
            <v>CTCP</v>
          </cell>
          <cell r="R676">
            <v>1620000000</v>
          </cell>
        </row>
        <row r="677">
          <cell r="G677">
            <v>2016</v>
          </cell>
          <cell r="I677" t="str">
            <v>CPT</v>
          </cell>
          <cell r="R677">
            <v>35205980000</v>
          </cell>
        </row>
        <row r="678">
          <cell r="G678">
            <v>2016</v>
          </cell>
          <cell r="I678" t="str">
            <v>CTCP</v>
          </cell>
          <cell r="R678">
            <v>35879560000</v>
          </cell>
        </row>
        <row r="679">
          <cell r="G679">
            <v>2016</v>
          </cell>
          <cell r="I679" t="str">
            <v>CTCP</v>
          </cell>
          <cell r="R679">
            <v>62511670000</v>
          </cell>
        </row>
        <row r="680">
          <cell r="G680">
            <v>2016</v>
          </cell>
          <cell r="I680" t="str">
            <v>CTCP</v>
          </cell>
          <cell r="R680">
            <v>42106680000</v>
          </cell>
        </row>
        <row r="681">
          <cell r="G681">
            <v>2016</v>
          </cell>
          <cell r="I681" t="str">
            <v>CTCP</v>
          </cell>
          <cell r="R681">
            <v>7098480000</v>
          </cell>
        </row>
        <row r="682">
          <cell r="G682">
            <v>2016</v>
          </cell>
          <cell r="I682" t="str">
            <v>CTCP</v>
          </cell>
          <cell r="R682">
            <v>1774800000</v>
          </cell>
        </row>
        <row r="683">
          <cell r="G683">
            <v>2016</v>
          </cell>
          <cell r="I683" t="str">
            <v>CTCP</v>
          </cell>
          <cell r="R683">
            <v>1535400000</v>
          </cell>
        </row>
        <row r="684">
          <cell r="G684">
            <v>2016</v>
          </cell>
          <cell r="I684" t="str">
            <v>CPT</v>
          </cell>
          <cell r="R684">
            <v>27818000000</v>
          </cell>
        </row>
        <row r="685">
          <cell r="G685">
            <v>2016</v>
          </cell>
          <cell r="I685" t="str">
            <v>CPT</v>
          </cell>
          <cell r="R685">
            <v>50360850000</v>
          </cell>
        </row>
        <row r="686">
          <cell r="G686">
            <v>2016</v>
          </cell>
          <cell r="I686" t="str">
            <v>CPT</v>
          </cell>
          <cell r="R686">
            <v>136500000</v>
          </cell>
        </row>
        <row r="687">
          <cell r="G687">
            <v>2016</v>
          </cell>
          <cell r="I687" t="str">
            <v>CTCP</v>
          </cell>
          <cell r="R687">
            <v>84200000000</v>
          </cell>
        </row>
        <row r="688">
          <cell r="G688">
            <v>2016</v>
          </cell>
          <cell r="I688" t="str">
            <v>CPT</v>
          </cell>
          <cell r="R688">
            <v>2343350000</v>
          </cell>
        </row>
        <row r="689">
          <cell r="G689">
            <v>2016</v>
          </cell>
          <cell r="I689" t="str">
            <v>CTCP</v>
          </cell>
          <cell r="R689">
            <v>3472560000</v>
          </cell>
        </row>
        <row r="690">
          <cell r="G690">
            <v>2014</v>
          </cell>
          <cell r="I690" t="str">
            <v>MT</v>
          </cell>
          <cell r="R690">
            <v>5500000000</v>
          </cell>
        </row>
        <row r="691">
          <cell r="G691">
            <v>2017</v>
          </cell>
          <cell r="I691" t="str">
            <v>CTCP</v>
          </cell>
          <cell r="R691">
            <v>188586660000</v>
          </cell>
        </row>
        <row r="692">
          <cell r="G692">
            <v>2017</v>
          </cell>
          <cell r="I692" t="str">
            <v>CTCP</v>
          </cell>
          <cell r="R692">
            <v>105588030000</v>
          </cell>
        </row>
        <row r="693">
          <cell r="G693">
            <v>2017</v>
          </cell>
          <cell r="I693" t="str">
            <v>CTCP</v>
          </cell>
          <cell r="R693">
            <v>84210000000</v>
          </cell>
        </row>
        <row r="694">
          <cell r="G694">
            <v>2017</v>
          </cell>
          <cell r="I694" t="str">
            <v>CTCP</v>
          </cell>
          <cell r="R694">
            <v>68762840000</v>
          </cell>
        </row>
        <row r="695">
          <cell r="G695">
            <v>2017</v>
          </cell>
          <cell r="I695" t="str">
            <v>CTCP</v>
          </cell>
          <cell r="R695">
            <v>55186560000</v>
          </cell>
        </row>
        <row r="696">
          <cell r="G696">
            <v>2017</v>
          </cell>
          <cell r="I696" t="str">
            <v>CTCP</v>
          </cell>
          <cell r="R696">
            <v>41261500000</v>
          </cell>
        </row>
        <row r="697">
          <cell r="G697">
            <v>2017</v>
          </cell>
          <cell r="I697" t="str">
            <v>MT</v>
          </cell>
          <cell r="R697">
            <v>24856000000</v>
          </cell>
        </row>
        <row r="698">
          <cell r="G698">
            <v>2017</v>
          </cell>
          <cell r="I698" t="str">
            <v>CTCP</v>
          </cell>
          <cell r="R698">
            <v>24644180000</v>
          </cell>
        </row>
        <row r="699">
          <cell r="G699">
            <v>2017</v>
          </cell>
          <cell r="I699" t="str">
            <v>CTCP</v>
          </cell>
          <cell r="R699">
            <v>4609320000</v>
          </cell>
        </row>
        <row r="700">
          <cell r="G700">
            <v>2017</v>
          </cell>
          <cell r="I700" t="str">
            <v>CTCP</v>
          </cell>
          <cell r="R700">
            <v>2843450000</v>
          </cell>
        </row>
        <row r="701">
          <cell r="G701">
            <v>2017</v>
          </cell>
          <cell r="I701" t="str">
            <v>CTCP</v>
          </cell>
          <cell r="R701">
            <v>2316600000</v>
          </cell>
        </row>
        <row r="702">
          <cell r="G702">
            <v>2017</v>
          </cell>
          <cell r="I702" t="str">
            <v>CTCP</v>
          </cell>
          <cell r="R702">
            <v>1789330000</v>
          </cell>
        </row>
        <row r="703">
          <cell r="G703">
            <v>2017</v>
          </cell>
          <cell r="I703" t="str">
            <v>MT</v>
          </cell>
          <cell r="R703">
            <v>553000000</v>
          </cell>
        </row>
        <row r="704">
          <cell r="G704">
            <v>2017</v>
          </cell>
          <cell r="I704" t="str">
            <v>CTCP</v>
          </cell>
          <cell r="R704">
            <v>230860000</v>
          </cell>
        </row>
        <row r="705">
          <cell r="G705">
            <v>2017</v>
          </cell>
          <cell r="I705" t="str">
            <v>CTCP</v>
          </cell>
          <cell r="R705">
            <v>167460000</v>
          </cell>
        </row>
        <row r="706">
          <cell r="G706">
            <v>2017</v>
          </cell>
          <cell r="I706" t="str">
            <v>CTCP</v>
          </cell>
          <cell r="R706">
            <v>33070000</v>
          </cell>
        </row>
        <row r="707">
          <cell r="G707">
            <v>2017</v>
          </cell>
          <cell r="I707" t="str">
            <v>CTCP</v>
          </cell>
          <cell r="R707">
            <v>180000</v>
          </cell>
        </row>
        <row r="708">
          <cell r="G708">
            <v>2017</v>
          </cell>
          <cell r="I708" t="str">
            <v>CTCP</v>
          </cell>
          <cell r="R708">
            <v>14121250000</v>
          </cell>
        </row>
        <row r="709">
          <cell r="G709">
            <v>2018</v>
          </cell>
          <cell r="I709" t="str">
            <v>CTCP</v>
          </cell>
          <cell r="R709">
            <v>1045106390000</v>
          </cell>
        </row>
        <row r="710">
          <cell r="G710">
            <v>2018</v>
          </cell>
          <cell r="I710" t="str">
            <v>CTCP</v>
          </cell>
          <cell r="R710">
            <v>378195640000</v>
          </cell>
        </row>
        <row r="711">
          <cell r="G711">
            <v>2018</v>
          </cell>
          <cell r="I711" t="str">
            <v>CTCP</v>
          </cell>
          <cell r="R711">
            <v>335997900000</v>
          </cell>
        </row>
        <row r="712">
          <cell r="G712">
            <v>2018</v>
          </cell>
          <cell r="I712" t="str">
            <v>CTCP</v>
          </cell>
          <cell r="R712">
            <v>47450720000</v>
          </cell>
        </row>
        <row r="713">
          <cell r="G713">
            <v>2018</v>
          </cell>
          <cell r="I713" t="str">
            <v>CTCP</v>
          </cell>
          <cell r="R713">
            <v>6207920000</v>
          </cell>
        </row>
        <row r="714">
          <cell r="G714">
            <v>2018</v>
          </cell>
          <cell r="I714" t="str">
            <v>CTCP</v>
          </cell>
          <cell r="R714">
            <v>2617760000</v>
          </cell>
        </row>
        <row r="715">
          <cell r="G715">
            <v>2018</v>
          </cell>
          <cell r="I715" t="str">
            <v>CTCP</v>
          </cell>
          <cell r="R715">
            <v>736560000</v>
          </cell>
        </row>
        <row r="716">
          <cell r="G716">
            <v>2018</v>
          </cell>
          <cell r="I716" t="str">
            <v>CTCP</v>
          </cell>
          <cell r="R716">
            <v>530000</v>
          </cell>
        </row>
        <row r="717">
          <cell r="G717">
            <v>2018</v>
          </cell>
          <cell r="I717" t="str">
            <v>CTCP</v>
          </cell>
          <cell r="R717">
            <v>300000000</v>
          </cell>
        </row>
        <row r="718">
          <cell r="G718">
            <v>2019</v>
          </cell>
          <cell r="I718" t="str">
            <v>CTCP</v>
          </cell>
          <cell r="R718">
            <v>168352630000</v>
          </cell>
        </row>
        <row r="719">
          <cell r="G719">
            <v>2019</v>
          </cell>
          <cell r="I719" t="str">
            <v>CTCP</v>
          </cell>
          <cell r="R719">
            <v>113458690000</v>
          </cell>
        </row>
        <row r="720">
          <cell r="G720">
            <v>2019</v>
          </cell>
          <cell r="I720" t="str">
            <v>CTCP</v>
          </cell>
          <cell r="R720">
            <v>36378890000</v>
          </cell>
        </row>
        <row r="721">
          <cell r="G721">
            <v>2019</v>
          </cell>
          <cell r="I721" t="str">
            <v>CPT</v>
          </cell>
          <cell r="R721">
            <v>33111930000</v>
          </cell>
        </row>
        <row r="722">
          <cell r="G722">
            <v>2019</v>
          </cell>
          <cell r="I722" t="str">
            <v>CTCP</v>
          </cell>
          <cell r="R722">
            <v>7704000000</v>
          </cell>
        </row>
        <row r="723">
          <cell r="G723">
            <v>2019</v>
          </cell>
          <cell r="I723" t="str">
            <v>CTCP</v>
          </cell>
          <cell r="R723">
            <v>2275440000</v>
          </cell>
        </row>
        <row r="724">
          <cell r="G724">
            <v>2019</v>
          </cell>
          <cell r="I724" t="str">
            <v>CTCP</v>
          </cell>
          <cell r="R724">
            <v>1620530000</v>
          </cell>
        </row>
        <row r="725">
          <cell r="G725">
            <v>2019</v>
          </cell>
          <cell r="I725" t="str">
            <v>MT</v>
          </cell>
          <cell r="R725">
            <v>4700000000</v>
          </cell>
        </row>
        <row r="726">
          <cell r="G726">
            <v>2019</v>
          </cell>
          <cell r="I726" t="str">
            <v>CTCP</v>
          </cell>
          <cell r="R726">
            <v>760000</v>
          </cell>
        </row>
        <row r="727">
          <cell r="G727">
            <v>2020</v>
          </cell>
          <cell r="I727" t="str">
            <v>CTCP</v>
          </cell>
          <cell r="R727">
            <v>72846250000</v>
          </cell>
        </row>
        <row r="728">
          <cell r="G728">
            <v>2020</v>
          </cell>
          <cell r="I728" t="str">
            <v>CTCP</v>
          </cell>
          <cell r="R728">
            <v>1254127670000</v>
          </cell>
        </row>
        <row r="729">
          <cell r="G729">
            <v>2020</v>
          </cell>
          <cell r="I729" t="str">
            <v>CTCP</v>
          </cell>
          <cell r="R729">
            <v>2502980000</v>
          </cell>
        </row>
        <row r="730">
          <cell r="G730">
            <v>2020</v>
          </cell>
          <cell r="I730" t="str">
            <v>CTCP</v>
          </cell>
          <cell r="R730">
            <v>60025160000</v>
          </cell>
        </row>
        <row r="731">
          <cell r="G731">
            <v>2020</v>
          </cell>
          <cell r="I731" t="str">
            <v>CTCP</v>
          </cell>
          <cell r="R731">
            <v>124804560000</v>
          </cell>
        </row>
        <row r="732">
          <cell r="G732">
            <v>2020</v>
          </cell>
          <cell r="I732" t="str">
            <v>CTCP</v>
          </cell>
          <cell r="R732">
            <v>6652050000</v>
          </cell>
        </row>
        <row r="733">
          <cell r="G733">
            <v>2020</v>
          </cell>
          <cell r="I733" t="str">
            <v>CTCP</v>
          </cell>
          <cell r="R733">
            <v>1996020000</v>
          </cell>
        </row>
        <row r="734">
          <cell r="G734">
            <v>2020</v>
          </cell>
          <cell r="I734" t="str">
            <v>CTCP</v>
          </cell>
          <cell r="R734">
            <v>990000</v>
          </cell>
        </row>
        <row r="735">
          <cell r="G735">
            <v>2020</v>
          </cell>
          <cell r="I735" t="str">
            <v>CTCP</v>
          </cell>
          <cell r="R735">
            <v>340914070000</v>
          </cell>
        </row>
      </sheetData>
      <sheetData sheetId="18">
        <row r="70">
          <cell r="AO70" t="str">
            <v>Vốn đầu tư</v>
          </cell>
        </row>
      </sheetData>
      <sheetData sheetId="19" refreshError="1"/>
      <sheetData sheetId="20">
        <row r="4">
          <cell r="R4">
            <v>38812.807159718999</v>
          </cell>
        </row>
      </sheetData>
      <sheetData sheetId="21">
        <row r="32">
          <cell r="Q32">
            <v>11169.392992640502</v>
          </cell>
        </row>
        <row r="33">
          <cell r="Q33">
            <v>47306.159524770002</v>
          </cell>
        </row>
      </sheetData>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Q 4 nam"/>
      <sheetName val="all31122010"/>
      <sheetName val="Notes"/>
      <sheetName val="31122014"/>
      <sheetName val="31122013"/>
      <sheetName val="Bieu"/>
      <sheetName val="Hieu qua DTHH"/>
      <sheetName val="Giavon DTHH "/>
      <sheetName val="Tong hop DT"/>
      <sheetName val="LS"/>
      <sheetName val="DTHH da ban"/>
      <sheetName val="Hieu qua MT"/>
      <sheetName val="pivot DTHH"/>
      <sheetName val="965 DN"/>
      <sheetName val="BCTC 2012-2013"/>
      <sheetName val="30092014"/>
      <sheetName val=" CTCP"/>
      <sheetName val="Du phong TCKT"/>
      <sheetName val="ban von 06-14"/>
      <sheetName val="CTCP-CPT 2014"/>
      <sheetName val="Gia von TCKT"/>
      <sheetName val="FAST_CO"/>
      <sheetName val="Co tuc 2014"/>
      <sheetName val="all31122014"/>
      <sheetName val="Gia CK "/>
      <sheetName val="Da ban 2015"/>
      <sheetName val="100%VNN"/>
      <sheetName val="HH c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6">
          <cell r="K16">
            <v>178.86726999999999</v>
          </cell>
        </row>
        <row r="17">
          <cell r="K17">
            <v>953.13625806161292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122015"/>
      <sheetName val="Gia CK 31.3"/>
      <sheetName val="Bieu"/>
      <sheetName val="Tong hop DT "/>
      <sheetName val="NY 10-15"/>
      <sheetName val="Ban von 2015"/>
      <sheetName val="FAST_CO"/>
      <sheetName val="Giavon DTHH "/>
      <sheetName val="Doanh thu trái phiếu CP"/>
      <sheetName val="Co tuc 31.12.2015"/>
      <sheetName val="cu"/>
      <sheetName val="TON KHO 31.12.2015"/>
      <sheetName val="Du phong tckt"/>
    </sheetNames>
    <sheetDataSet>
      <sheetData sheetId="0" refreshError="1">
        <row r="15">
          <cell r="B15" t="str">
            <v>BCN04</v>
          </cell>
          <cell r="C15" t="str">
            <v>CTCP sữa Việt Nam</v>
          </cell>
          <cell r="D15" t="str">
            <v>QLVĐT3</v>
          </cell>
          <cell r="E15" t="str">
            <v>BCN04</v>
          </cell>
          <cell r="F15" t="str">
            <v>A1</v>
          </cell>
          <cell r="G15" t="str">
            <v>nguyendinhan</v>
          </cell>
          <cell r="H15">
            <v>12008963462400</v>
          </cell>
          <cell r="I15">
            <v>5410540800000</v>
          </cell>
          <cell r="J15">
            <v>0.4505418654108137</v>
          </cell>
          <cell r="K15">
            <v>0</v>
          </cell>
          <cell r="L15">
            <v>0</v>
          </cell>
          <cell r="M15" t="str">
            <v>BG</v>
          </cell>
          <cell r="N15" t="str">
            <v>VNM</v>
          </cell>
          <cell r="O15" t="str">
            <v>HOSE</v>
          </cell>
          <cell r="P15">
            <v>541054080</v>
          </cell>
          <cell r="Q15">
            <v>134000</v>
          </cell>
          <cell r="R15">
            <v>3323140800000</v>
          </cell>
          <cell r="S15">
            <v>72501246720000</v>
          </cell>
        </row>
        <row r="16">
          <cell r="B16" t="str">
            <v>CTH04</v>
          </cell>
          <cell r="C16" t="str">
            <v>CTCP Dược Hậu giang</v>
          </cell>
          <cell r="D16" t="str">
            <v>QLVĐT3</v>
          </cell>
          <cell r="E16" t="str">
            <v>CTH04</v>
          </cell>
          <cell r="F16" t="str">
            <v>A1</v>
          </cell>
          <cell r="G16" t="str">
            <v>nguyenphuongthao</v>
          </cell>
          <cell r="H16">
            <v>847293577000</v>
          </cell>
          <cell r="I16">
            <v>368070547000</v>
          </cell>
          <cell r="J16">
            <v>0.43440733765883371</v>
          </cell>
          <cell r="K16">
            <v>0</v>
          </cell>
          <cell r="L16">
            <v>0</v>
          </cell>
          <cell r="M16" t="str">
            <v>BG</v>
          </cell>
          <cell r="N16" t="str">
            <v>DHG</v>
          </cell>
          <cell r="O16" t="str">
            <v>HOSE</v>
          </cell>
          <cell r="P16">
            <v>36807054.700000003</v>
          </cell>
          <cell r="Q16">
            <v>84000</v>
          </cell>
          <cell r="R16">
            <v>225503694137</v>
          </cell>
          <cell r="S16">
            <v>3091792594800.0005</v>
          </cell>
        </row>
        <row r="17">
          <cell r="B17" t="str">
            <v>BKH02</v>
          </cell>
          <cell r="C17" t="str">
            <v>CTCP viễn thông FPT</v>
          </cell>
          <cell r="D17" t="str">
            <v>QLVĐT4</v>
          </cell>
          <cell r="E17" t="str">
            <v>BKH02</v>
          </cell>
          <cell r="F17" t="str">
            <v>A1</v>
          </cell>
          <cell r="G17" t="str">
            <v>nguyenhaivinh</v>
          </cell>
          <cell r="H17">
            <v>1246200350000</v>
          </cell>
          <cell r="I17">
            <v>625116780000</v>
          </cell>
          <cell r="J17">
            <v>0.50161820288366954</v>
          </cell>
          <cell r="K17">
            <v>2755965125478</v>
          </cell>
          <cell r="L17">
            <v>42369</v>
          </cell>
          <cell r="M17" t="str">
            <v>BG</v>
          </cell>
          <cell r="N17">
            <v>0</v>
          </cell>
          <cell r="O17">
            <v>0</v>
          </cell>
          <cell r="P17">
            <v>62511678</v>
          </cell>
          <cell r="Q17">
            <v>0</v>
          </cell>
          <cell r="R17">
            <v>422698020000</v>
          </cell>
          <cell r="S17">
            <v>1382442273452.3411</v>
          </cell>
        </row>
        <row r="18">
          <cell r="B18" t="str">
            <v>BCN05</v>
          </cell>
          <cell r="C18" t="str">
            <v>CTCP Nhựa Bình Minh</v>
          </cell>
          <cell r="D18" t="str">
            <v>QLVĐT3</v>
          </cell>
          <cell r="E18" t="str">
            <v>BCN05</v>
          </cell>
          <cell r="F18" t="str">
            <v>A1</v>
          </cell>
          <cell r="G18" t="str">
            <v>nguyenhongminh</v>
          </cell>
          <cell r="H18">
            <v>454784800000</v>
          </cell>
          <cell r="I18">
            <v>134221708000</v>
          </cell>
          <cell r="J18">
            <v>0.29513235270835791</v>
          </cell>
          <cell r="K18">
            <v>0</v>
          </cell>
          <cell r="L18">
            <v>0</v>
          </cell>
          <cell r="M18" t="str">
            <v>BG</v>
          </cell>
          <cell r="N18" t="str">
            <v>BMP</v>
          </cell>
          <cell r="O18" t="str">
            <v>HOSE</v>
          </cell>
          <cell r="P18">
            <v>13422170.800000001</v>
          </cell>
          <cell r="Q18">
            <v>145000</v>
          </cell>
          <cell r="R18">
            <v>144747226475</v>
          </cell>
          <cell r="S18">
            <v>1946214766000</v>
          </cell>
        </row>
        <row r="19">
          <cell r="B19" t="str">
            <v>BCN03</v>
          </cell>
          <cell r="C19" t="str">
            <v>CTCP Nhựa Thiếu Niên Tiền Phong</v>
          </cell>
          <cell r="D19" t="str">
            <v>QLVĐT3</v>
          </cell>
          <cell r="E19" t="str">
            <v>BCN03</v>
          </cell>
          <cell r="F19" t="str">
            <v>A1</v>
          </cell>
          <cell r="G19" t="str">
            <v>nguyenhongminh</v>
          </cell>
          <cell r="H19">
            <v>619733342800</v>
          </cell>
          <cell r="I19">
            <v>229944000000</v>
          </cell>
          <cell r="J19">
            <v>0.37103699949577734</v>
          </cell>
          <cell r="K19">
            <v>0</v>
          </cell>
          <cell r="L19">
            <v>0</v>
          </cell>
          <cell r="M19" t="str">
            <v>BG</v>
          </cell>
          <cell r="N19" t="str">
            <v>NTP</v>
          </cell>
          <cell r="O19" t="str">
            <v>HNX</v>
          </cell>
          <cell r="P19">
            <v>22994400</v>
          </cell>
          <cell r="Q19">
            <v>67500</v>
          </cell>
          <cell r="R19">
            <v>149544000000</v>
          </cell>
          <cell r="S19">
            <v>1552122000000</v>
          </cell>
        </row>
        <row r="20">
          <cell r="B20" t="str">
            <v>BTC05</v>
          </cell>
          <cell r="C20" t="str">
            <v>TCTCP Tái bảo hiểm Quốc Gia Việt Nam</v>
          </cell>
          <cell r="D20" t="str">
            <v>QLVĐT1</v>
          </cell>
          <cell r="E20" t="str">
            <v>BTC05</v>
          </cell>
          <cell r="F20" t="str">
            <v>A1</v>
          </cell>
          <cell r="G20" t="str">
            <v>phamthanhhoa</v>
          </cell>
          <cell r="H20">
            <v>1310759370000</v>
          </cell>
          <cell r="I20">
            <v>529060350000</v>
          </cell>
          <cell r="J20">
            <v>0.40362889032790206</v>
          </cell>
          <cell r="K20">
            <v>0</v>
          </cell>
          <cell r="L20">
            <v>0</v>
          </cell>
          <cell r="M20" t="str">
            <v>BG</v>
          </cell>
          <cell r="N20" t="str">
            <v>VNR</v>
          </cell>
          <cell r="O20" t="str">
            <v>HNX</v>
          </cell>
          <cell r="P20">
            <v>52906035</v>
          </cell>
          <cell r="Q20">
            <v>18500</v>
          </cell>
          <cell r="R20">
            <v>393403850000</v>
          </cell>
          <cell r="S20">
            <v>978761647500</v>
          </cell>
        </row>
        <row r="21">
          <cell r="B21" t="str">
            <v>BKH01</v>
          </cell>
          <cell r="C21" t="str">
            <v>CTCP FPT</v>
          </cell>
          <cell r="D21" t="str">
            <v>QLVĐT4</v>
          </cell>
          <cell r="E21" t="str">
            <v>BKH01</v>
          </cell>
          <cell r="F21" t="str">
            <v>A1</v>
          </cell>
          <cell r="G21" t="str">
            <v>nguyenhaivinh</v>
          </cell>
          <cell r="H21">
            <v>3975316400000</v>
          </cell>
          <cell r="I21">
            <v>239197120000</v>
          </cell>
          <cell r="J21">
            <v>6.017058667330228E-2</v>
          </cell>
          <cell r="K21">
            <v>0</v>
          </cell>
          <cell r="L21">
            <v>0</v>
          </cell>
          <cell r="M21" t="str">
            <v>BG</v>
          </cell>
          <cell r="N21" t="str">
            <v>FPT</v>
          </cell>
          <cell r="O21" t="str">
            <v>HOSE</v>
          </cell>
          <cell r="P21">
            <v>23919712</v>
          </cell>
          <cell r="Q21">
            <v>47100</v>
          </cell>
          <cell r="R21">
            <v>172637920000</v>
          </cell>
          <cell r="S21">
            <v>1126618435200</v>
          </cell>
        </row>
        <row r="22">
          <cell r="B22" t="str">
            <v>BXD02</v>
          </cell>
          <cell r="C22" t="str">
            <v>TCTCP XNK và xây dựng Vinaconex</v>
          </cell>
          <cell r="D22" t="str">
            <v>QLVĐT2</v>
          </cell>
          <cell r="E22" t="str">
            <v>BXD02</v>
          </cell>
          <cell r="F22" t="str">
            <v>B1</v>
          </cell>
          <cell r="G22" t="str">
            <v>kieubichhoa</v>
          </cell>
          <cell r="H22">
            <v>4417106730000</v>
          </cell>
          <cell r="I22">
            <v>2552511530000</v>
          </cell>
          <cell r="J22">
            <v>0.5778695616893097</v>
          </cell>
          <cell r="K22">
            <v>0</v>
          </cell>
          <cell r="L22">
            <v>0</v>
          </cell>
          <cell r="M22" t="str">
            <v>BG</v>
          </cell>
          <cell r="N22" t="str">
            <v>VCG</v>
          </cell>
          <cell r="O22" t="str">
            <v>HNX</v>
          </cell>
          <cell r="P22">
            <v>255251153</v>
          </cell>
          <cell r="Q22">
            <v>10200</v>
          </cell>
          <cell r="R22">
            <v>2552511530000</v>
          </cell>
          <cell r="S22">
            <v>2603561760600</v>
          </cell>
        </row>
        <row r="23">
          <cell r="B23" t="str">
            <v>BTC06</v>
          </cell>
          <cell r="C23" t="str">
            <v>TCT Cổ phần Bảo Minh</v>
          </cell>
          <cell r="D23" t="str">
            <v>QLVĐT1</v>
          </cell>
          <cell r="E23" t="str">
            <v>BTC06</v>
          </cell>
          <cell r="F23" t="str">
            <v>A1</v>
          </cell>
          <cell r="G23" t="str">
            <v>tranduchiep</v>
          </cell>
          <cell r="H23">
            <v>830506508875.73999</v>
          </cell>
          <cell r="I23">
            <v>421066800000</v>
          </cell>
          <cell r="J23">
            <v>0.50699999999999978</v>
          </cell>
          <cell r="K23">
            <v>0</v>
          </cell>
          <cell r="L23">
            <v>0</v>
          </cell>
          <cell r="M23" t="str">
            <v>BG</v>
          </cell>
          <cell r="N23" t="str">
            <v>BMI</v>
          </cell>
          <cell r="O23" t="str">
            <v>HOSE</v>
          </cell>
          <cell r="P23">
            <v>42106680</v>
          </cell>
          <cell r="Q23">
            <v>24500</v>
          </cell>
          <cell r="R23">
            <v>475750800000</v>
          </cell>
          <cell r="S23">
            <v>1031613660000</v>
          </cell>
        </row>
        <row r="24">
          <cell r="B24" t="str">
            <v>BGT01</v>
          </cell>
          <cell r="C24" t="str">
            <v>CTCP TRAPHACO</v>
          </cell>
          <cell r="D24" t="str">
            <v>QLVĐT3</v>
          </cell>
          <cell r="E24" t="str">
            <v>BGT01</v>
          </cell>
          <cell r="F24" t="str">
            <v>A1</v>
          </cell>
          <cell r="G24" t="str">
            <v>nguyenthiluongthanh</v>
          </cell>
          <cell r="H24">
            <v>246764330000</v>
          </cell>
          <cell r="I24">
            <v>88014960000</v>
          </cell>
          <cell r="J24">
            <v>0.3566761857355964</v>
          </cell>
          <cell r="K24">
            <v>0</v>
          </cell>
          <cell r="L24">
            <v>0</v>
          </cell>
          <cell r="M24" t="str">
            <v>BG</v>
          </cell>
          <cell r="N24" t="str">
            <v>TRA</v>
          </cell>
          <cell r="O24" t="str">
            <v>HOSE</v>
          </cell>
          <cell r="P24">
            <v>8801496</v>
          </cell>
          <cell r="Q24">
            <v>108000</v>
          </cell>
          <cell r="R24">
            <v>99994740000</v>
          </cell>
          <cell r="S24">
            <v>950561568000</v>
          </cell>
        </row>
        <row r="25">
          <cell r="B25" t="str">
            <v>MBB</v>
          </cell>
          <cell r="C25" t="str">
            <v>Ngân hàng TMCP Quân đội</v>
          </cell>
          <cell r="D25" t="str">
            <v>ĐTKD</v>
          </cell>
          <cell r="E25" t="str">
            <v>MBB</v>
          </cell>
          <cell r="F25" t="str">
            <v>A1</v>
          </cell>
          <cell r="G25" t="str">
            <v>nguyenthaidung</v>
          </cell>
          <cell r="H25">
            <v>16000000000000</v>
          </cell>
          <cell r="I25">
            <v>1600000000000</v>
          </cell>
          <cell r="J25">
            <v>0.1</v>
          </cell>
          <cell r="K25">
            <v>0</v>
          </cell>
          <cell r="L25">
            <v>0</v>
          </cell>
          <cell r="M25" t="str">
            <v>ĐTCP</v>
          </cell>
          <cell r="N25" t="str">
            <v>MBB</v>
          </cell>
          <cell r="O25" t="str">
            <v>HOSE</v>
          </cell>
          <cell r="P25">
            <v>160000000</v>
          </cell>
          <cell r="Q25">
            <v>14300</v>
          </cell>
          <cell r="R25">
            <v>1864800000000</v>
          </cell>
          <cell r="S25">
            <v>2288000000000</v>
          </cell>
        </row>
        <row r="26">
          <cell r="B26" t="str">
            <v>DTH01</v>
          </cell>
          <cell r="C26" t="str">
            <v>CTCP XNK Y tế DOMESCO</v>
          </cell>
          <cell r="D26" t="str">
            <v>QLVĐT3</v>
          </cell>
          <cell r="E26" t="str">
            <v>DTH01</v>
          </cell>
          <cell r="F26" t="str">
            <v>A1</v>
          </cell>
          <cell r="G26" t="str">
            <v>phanthethanh</v>
          </cell>
          <cell r="H26">
            <v>267140040000</v>
          </cell>
          <cell r="I26">
            <v>92726670000</v>
          </cell>
          <cell r="J26">
            <v>0.34710884223869998</v>
          </cell>
          <cell r="K26">
            <v>0</v>
          </cell>
          <cell r="L26">
            <v>0</v>
          </cell>
          <cell r="M26" t="str">
            <v>BG</v>
          </cell>
          <cell r="N26" t="str">
            <v>DMC</v>
          </cell>
          <cell r="O26" t="str">
            <v>HOSE</v>
          </cell>
          <cell r="P26">
            <v>9272667</v>
          </cell>
          <cell r="Q26">
            <v>70000</v>
          </cell>
          <cell r="R26">
            <v>98364700406</v>
          </cell>
          <cell r="S26">
            <v>649086690000</v>
          </cell>
        </row>
        <row r="27">
          <cell r="B27" t="str">
            <v>HGI01</v>
          </cell>
          <cell r="C27" t="str">
            <v>CTCP cơ khí và KS Hà Giang</v>
          </cell>
          <cell r="D27" t="str">
            <v>QLVĐT3</v>
          </cell>
          <cell r="E27" t="str">
            <v>HGI01</v>
          </cell>
          <cell r="F27" t="str">
            <v>A1</v>
          </cell>
          <cell r="G27" t="str">
            <v>nguyenthithanhnga</v>
          </cell>
          <cell r="H27">
            <v>126000000000</v>
          </cell>
          <cell r="I27">
            <v>58762800000</v>
          </cell>
          <cell r="J27">
            <v>0.46637142857142855</v>
          </cell>
          <cell r="K27">
            <v>0</v>
          </cell>
          <cell r="L27">
            <v>0</v>
          </cell>
          <cell r="M27" t="str">
            <v>BG</v>
          </cell>
          <cell r="N27" t="str">
            <v>HGM</v>
          </cell>
          <cell r="O27" t="str">
            <v>HNX</v>
          </cell>
          <cell r="P27">
            <v>5876280</v>
          </cell>
          <cell r="Q27">
            <v>39900</v>
          </cell>
          <cell r="R27">
            <v>58762800000</v>
          </cell>
          <cell r="S27">
            <v>234463572000</v>
          </cell>
        </row>
        <row r="28">
          <cell r="B28" t="str">
            <v>BCN15</v>
          </cell>
          <cell r="C28" t="str">
            <v>Tổng công ty Cổ phần Điện Tử và Tin học</v>
          </cell>
          <cell r="D28" t="str">
            <v>QLVĐT4</v>
          </cell>
          <cell r="E28" t="str">
            <v>BCN15</v>
          </cell>
          <cell r="F28" t="str">
            <v>B1</v>
          </cell>
          <cell r="G28" t="str">
            <v>phamvanchung</v>
          </cell>
          <cell r="H28">
            <v>438000000000</v>
          </cell>
          <cell r="I28">
            <v>385297500000</v>
          </cell>
          <cell r="J28">
            <v>0.87967465753424656</v>
          </cell>
          <cell r="K28">
            <v>543582615592</v>
          </cell>
          <cell r="L28">
            <v>42369</v>
          </cell>
          <cell r="M28" t="str">
            <v>BG</v>
          </cell>
          <cell r="N28">
            <v>0</v>
          </cell>
          <cell r="O28">
            <v>0</v>
          </cell>
          <cell r="P28">
            <v>38529750</v>
          </cell>
          <cell r="Q28">
            <v>0</v>
          </cell>
          <cell r="R28">
            <v>385297500000</v>
          </cell>
          <cell r="S28">
            <v>478175851212.46259</v>
          </cell>
        </row>
        <row r="29">
          <cell r="B29" t="str">
            <v>BXD03</v>
          </cell>
          <cell r="C29" t="str">
            <v>Công ty TNHH 2 thành viên Đầu tư thương mại Tràng Tiền</v>
          </cell>
          <cell r="D29" t="str">
            <v>QLVĐT4</v>
          </cell>
          <cell r="E29" t="str">
            <v>BXD03</v>
          </cell>
          <cell r="F29" t="str">
            <v>A1</v>
          </cell>
          <cell r="G29" t="str">
            <v>nguyenthevinh</v>
          </cell>
          <cell r="H29">
            <v>15000000000</v>
          </cell>
          <cell r="I29">
            <v>13500000000</v>
          </cell>
          <cell r="J29">
            <v>0.9</v>
          </cell>
          <cell r="K29">
            <v>118555063868</v>
          </cell>
          <cell r="L29">
            <v>42369</v>
          </cell>
          <cell r="M29" t="str">
            <v>BG</v>
          </cell>
          <cell r="N29">
            <v>0</v>
          </cell>
          <cell r="O29">
            <v>0</v>
          </cell>
          <cell r="P29">
            <v>1350000</v>
          </cell>
          <cell r="Q29">
            <v>0</v>
          </cell>
          <cell r="R29">
            <v>13500000000</v>
          </cell>
          <cell r="S29">
            <v>106699557481.2</v>
          </cell>
        </row>
        <row r="30">
          <cell r="B30" t="str">
            <v>KHO07</v>
          </cell>
          <cell r="C30" t="str">
            <v>CTCP Khoáng sản và Đầu tư Khánh Hòa</v>
          </cell>
          <cell r="D30" t="str">
            <v>QLVĐT3</v>
          </cell>
          <cell r="E30" t="str">
            <v>KHO07</v>
          </cell>
          <cell r="F30" t="str">
            <v>B1</v>
          </cell>
          <cell r="G30" t="str">
            <v>nguyendinhan</v>
          </cell>
          <cell r="H30">
            <v>140000000000</v>
          </cell>
          <cell r="I30">
            <v>125000000000</v>
          </cell>
          <cell r="J30">
            <v>0.8928571428571429</v>
          </cell>
          <cell r="K30">
            <v>180186405241</v>
          </cell>
          <cell r="L30">
            <v>42277</v>
          </cell>
          <cell r="M30" t="str">
            <v>BG</v>
          </cell>
          <cell r="N30">
            <v>0</v>
          </cell>
          <cell r="O30">
            <v>0</v>
          </cell>
          <cell r="P30">
            <v>12500000</v>
          </cell>
          <cell r="Q30">
            <v>0</v>
          </cell>
          <cell r="R30">
            <v>125000000000</v>
          </cell>
          <cell r="S30">
            <v>160880718965.17859</v>
          </cell>
        </row>
        <row r="31">
          <cell r="B31" t="str">
            <v>DTH04</v>
          </cell>
          <cell r="C31" t="str">
            <v>CTCP XNK Sa giang</v>
          </cell>
          <cell r="D31" t="str">
            <v>CNPN</v>
          </cell>
          <cell r="E31" t="str">
            <v>DTH04</v>
          </cell>
          <cell r="F31" t="str">
            <v>A1</v>
          </cell>
          <cell r="G31" t="str">
            <v>maithanhthuy</v>
          </cell>
          <cell r="H31">
            <v>71475800000</v>
          </cell>
          <cell r="I31">
            <v>35657590000</v>
          </cell>
          <cell r="J31">
            <v>0.49887640292238772</v>
          </cell>
          <cell r="K31">
            <v>0</v>
          </cell>
          <cell r="L31">
            <v>0</v>
          </cell>
          <cell r="M31" t="str">
            <v>BG</v>
          </cell>
          <cell r="N31" t="str">
            <v>SGC</v>
          </cell>
          <cell r="O31" t="str">
            <v>HNX</v>
          </cell>
          <cell r="P31">
            <v>3565759</v>
          </cell>
          <cell r="Q31">
            <v>33400</v>
          </cell>
          <cell r="R31">
            <v>29714660000</v>
          </cell>
          <cell r="S31">
            <v>119096350600</v>
          </cell>
        </row>
        <row r="32">
          <cell r="B32" t="str">
            <v>BDI02</v>
          </cell>
          <cell r="C32" t="str">
            <v>CTCP Thủy điện Vĩnh Sơn Sông Hinh</v>
          </cell>
          <cell r="D32" t="str">
            <v>QLVĐT2</v>
          </cell>
          <cell r="E32" t="str">
            <v>BDI02</v>
          </cell>
          <cell r="F32" t="str">
            <v>B1</v>
          </cell>
          <cell r="G32" t="str">
            <v>nguyenvietha</v>
          </cell>
          <cell r="H32">
            <v>2062413870000</v>
          </cell>
          <cell r="I32">
            <v>494979300000</v>
          </cell>
          <cell r="J32">
            <v>0.23999998603578049</v>
          </cell>
          <cell r="K32">
            <v>0</v>
          </cell>
          <cell r="L32">
            <v>0</v>
          </cell>
          <cell r="M32" t="str">
            <v>ĐTCP</v>
          </cell>
          <cell r="N32" t="str">
            <v>VSH</v>
          </cell>
          <cell r="O32" t="str">
            <v>HOSE</v>
          </cell>
          <cell r="P32">
            <v>49497930</v>
          </cell>
          <cell r="Q32">
            <v>16000</v>
          </cell>
          <cell r="R32">
            <v>904327181100</v>
          </cell>
          <cell r="S32">
            <v>791966880000</v>
          </cell>
        </row>
        <row r="33">
          <cell r="B33" t="str">
            <v>HCM07</v>
          </cell>
          <cell r="C33" t="str">
            <v>CTCP Gemadept</v>
          </cell>
          <cell r="D33" t="str">
            <v>ĐTKD</v>
          </cell>
          <cell r="E33" t="str">
            <v>HCM07</v>
          </cell>
          <cell r="F33" t="str">
            <v>B1</v>
          </cell>
          <cell r="G33" t="str">
            <v>trandieuly</v>
          </cell>
          <cell r="H33">
            <v>1196219940000</v>
          </cell>
          <cell r="I33">
            <v>100721700000</v>
          </cell>
          <cell r="J33">
            <v>8.4199984160103533E-2</v>
          </cell>
          <cell r="K33">
            <v>0</v>
          </cell>
          <cell r="L33">
            <v>0</v>
          </cell>
          <cell r="M33" t="str">
            <v>ĐTCP</v>
          </cell>
          <cell r="N33" t="str">
            <v>GMD</v>
          </cell>
          <cell r="O33" t="str">
            <v>HOSE</v>
          </cell>
          <cell r="P33">
            <v>10072170</v>
          </cell>
          <cell r="Q33">
            <v>39000</v>
          </cell>
          <cell r="R33">
            <v>362570769000</v>
          </cell>
          <cell r="S33">
            <v>392814630000</v>
          </cell>
        </row>
        <row r="34">
          <cell r="B34" t="str">
            <v>HNO06</v>
          </cell>
          <cell r="C34" t="str">
            <v>CTCP Hạ tầng và Bất động sản Việt Nam</v>
          </cell>
          <cell r="D34" t="str">
            <v>ĐTKD</v>
          </cell>
          <cell r="E34" t="str">
            <v>HNO06</v>
          </cell>
          <cell r="F34" t="str">
            <v>A1</v>
          </cell>
          <cell r="G34" t="str">
            <v>hoangmanhkhai</v>
          </cell>
          <cell r="H34">
            <v>336073280000</v>
          </cell>
          <cell r="I34">
            <v>160072600000</v>
          </cell>
          <cell r="J34">
            <v>0.47630266827520473</v>
          </cell>
          <cell r="K34">
            <v>514598747897</v>
          </cell>
          <cell r="L34">
            <v>42369</v>
          </cell>
          <cell r="M34" t="str">
            <v>TLM-DA</v>
          </cell>
          <cell r="N34">
            <v>0</v>
          </cell>
          <cell r="O34">
            <v>0</v>
          </cell>
          <cell r="P34">
            <v>16007260</v>
          </cell>
          <cell r="Q34">
            <v>0</v>
          </cell>
          <cell r="R34">
            <v>160072600000</v>
          </cell>
          <cell r="S34">
            <v>245104756714.4205</v>
          </cell>
        </row>
        <row r="35">
          <cell r="B35" t="str">
            <v>AGI03</v>
          </cell>
          <cell r="C35" t="str">
            <v>Cty TNHH Khai thác và chế biến đá An Giang</v>
          </cell>
          <cell r="D35" t="str">
            <v>CNPN</v>
          </cell>
          <cell r="E35" t="str">
            <v>AGI03</v>
          </cell>
          <cell r="F35" t="str">
            <v>A1</v>
          </cell>
          <cell r="G35" t="str">
            <v>nguyentantai</v>
          </cell>
          <cell r="H35">
            <v>24071000000</v>
          </cell>
          <cell r="I35">
            <v>24071000000</v>
          </cell>
          <cell r="J35">
            <v>1</v>
          </cell>
          <cell r="K35">
            <v>50476875780</v>
          </cell>
          <cell r="L35">
            <v>42369</v>
          </cell>
          <cell r="M35" t="str">
            <v>BG</v>
          </cell>
          <cell r="N35">
            <v>0</v>
          </cell>
          <cell r="O35">
            <v>0</v>
          </cell>
          <cell r="P35">
            <v>2407100</v>
          </cell>
          <cell r="Q35">
            <v>0</v>
          </cell>
          <cell r="R35">
            <v>29571000000</v>
          </cell>
          <cell r="S35">
            <v>50476875780</v>
          </cell>
        </row>
        <row r="36">
          <cell r="B36" t="str">
            <v>BTM23</v>
          </cell>
          <cell r="C36" t="str">
            <v>CTCP Tập đoàn Vinacontrol</v>
          </cell>
          <cell r="D36" t="str">
            <v>QLVĐT4</v>
          </cell>
          <cell r="E36" t="str">
            <v>BTM23</v>
          </cell>
          <cell r="F36" t="str">
            <v>B1</v>
          </cell>
          <cell r="G36" t="str">
            <v>tranhoanglam</v>
          </cell>
          <cell r="H36">
            <v>105000000000</v>
          </cell>
          <cell r="I36">
            <v>31500000000</v>
          </cell>
          <cell r="J36">
            <v>0.3</v>
          </cell>
          <cell r="K36">
            <v>0</v>
          </cell>
          <cell r="L36">
            <v>0</v>
          </cell>
          <cell r="M36" t="str">
            <v>BG</v>
          </cell>
          <cell r="N36" t="str">
            <v>VNC</v>
          </cell>
          <cell r="O36" t="str">
            <v>HNX</v>
          </cell>
          <cell r="P36">
            <v>3150000</v>
          </cell>
          <cell r="Q36">
            <v>35000</v>
          </cell>
          <cell r="R36">
            <v>39375000000</v>
          </cell>
          <cell r="S36">
            <v>110250000000</v>
          </cell>
        </row>
        <row r="37">
          <cell r="B37" t="str">
            <v>TVI01</v>
          </cell>
          <cell r="C37" t="str">
            <v>CTCP Dược phẩm  TVPharm</v>
          </cell>
          <cell r="D37" t="str">
            <v>CNPN</v>
          </cell>
          <cell r="E37" t="str">
            <v>TVI01</v>
          </cell>
          <cell r="F37" t="str">
            <v>B1</v>
          </cell>
          <cell r="G37" t="str">
            <v>ngolequangtin</v>
          </cell>
          <cell r="H37">
            <v>100800000000</v>
          </cell>
          <cell r="I37">
            <v>43819200000</v>
          </cell>
          <cell r="J37">
            <v>0.43471428571428572</v>
          </cell>
          <cell r="K37">
            <v>189412512489</v>
          </cell>
          <cell r="L37">
            <v>42369</v>
          </cell>
          <cell r="M37" t="str">
            <v>BG</v>
          </cell>
          <cell r="N37">
            <v>0</v>
          </cell>
          <cell r="O37">
            <v>0</v>
          </cell>
          <cell r="P37">
            <v>4381920</v>
          </cell>
          <cell r="Q37">
            <v>0</v>
          </cell>
          <cell r="R37">
            <v>45272700000</v>
          </cell>
          <cell r="S37">
            <v>82340325072.00386</v>
          </cell>
        </row>
        <row r="38">
          <cell r="B38" t="str">
            <v>CMA16</v>
          </cell>
          <cell r="C38" t="str">
            <v>CTCP Thương nghiệp Cà Mau</v>
          </cell>
          <cell r="D38" t="str">
            <v>CNPN</v>
          </cell>
          <cell r="E38" t="str">
            <v>CMA16</v>
          </cell>
          <cell r="F38" t="str">
            <v>B1</v>
          </cell>
          <cell r="G38" t="str">
            <v>nguyenhoangtuan</v>
          </cell>
          <cell r="H38">
            <v>121039120000</v>
          </cell>
          <cell r="I38">
            <v>44334250000</v>
          </cell>
          <cell r="J38">
            <v>0.36628033977775121</v>
          </cell>
          <cell r="K38">
            <v>0</v>
          </cell>
          <cell r="L38">
            <v>0</v>
          </cell>
          <cell r="M38" t="str">
            <v>BG</v>
          </cell>
          <cell r="N38" t="str">
            <v>CMV</v>
          </cell>
          <cell r="O38" t="str">
            <v>HOSE</v>
          </cell>
          <cell r="P38">
            <v>4433425</v>
          </cell>
          <cell r="Q38">
            <v>15500</v>
          </cell>
          <cell r="R38">
            <v>30800000000</v>
          </cell>
          <cell r="S38">
            <v>68718087500</v>
          </cell>
        </row>
        <row r="39">
          <cell r="B39" t="str">
            <v>AGI10</v>
          </cell>
          <cell r="C39" t="str">
            <v>CTCP Xuất nhập khẩu An Giang</v>
          </cell>
          <cell r="D39" t="str">
            <v>CNPN</v>
          </cell>
          <cell r="E39" t="str">
            <v>AGI10</v>
          </cell>
          <cell r="F39" t="str">
            <v>B1</v>
          </cell>
          <cell r="G39" t="str">
            <v>nguyentantai</v>
          </cell>
          <cell r="H39">
            <v>182000000000</v>
          </cell>
          <cell r="I39">
            <v>51265500000</v>
          </cell>
          <cell r="J39">
            <v>0.28167857142857144</v>
          </cell>
          <cell r="K39">
            <v>0</v>
          </cell>
          <cell r="L39">
            <v>0</v>
          </cell>
          <cell r="M39" t="str">
            <v>BG</v>
          </cell>
          <cell r="N39" t="str">
            <v>AGM</v>
          </cell>
          <cell r="O39" t="str">
            <v>HOSE</v>
          </cell>
          <cell r="P39">
            <v>5126550</v>
          </cell>
          <cell r="Q39">
            <v>13500</v>
          </cell>
          <cell r="R39">
            <v>17088500000</v>
          </cell>
          <cell r="S39">
            <v>69208425000</v>
          </cell>
        </row>
        <row r="40">
          <cell r="B40" t="str">
            <v>HUG03</v>
          </cell>
          <cell r="C40" t="str">
            <v>CTCP Mía đường Cần thơ</v>
          </cell>
          <cell r="D40" t="str">
            <v>CNPN</v>
          </cell>
          <cell r="E40" t="str">
            <v>HUG03</v>
          </cell>
          <cell r="F40" t="str">
            <v>B1</v>
          </cell>
          <cell r="G40" t="str">
            <v>chuthiphuonganh</v>
          </cell>
          <cell r="H40">
            <v>130805470000</v>
          </cell>
          <cell r="I40">
            <v>36091920000</v>
          </cell>
          <cell r="J40">
            <v>0.2759205712115862</v>
          </cell>
          <cell r="K40">
            <v>327955883560</v>
          </cell>
          <cell r="L40">
            <v>42369</v>
          </cell>
          <cell r="M40" t="str">
            <v>BG</v>
          </cell>
          <cell r="N40">
            <v>0</v>
          </cell>
          <cell r="O40">
            <v>0</v>
          </cell>
          <cell r="P40">
            <v>3609192</v>
          </cell>
          <cell r="Q40">
            <v>0</v>
          </cell>
          <cell r="R40">
            <v>22785300000</v>
          </cell>
          <cell r="S40">
            <v>90489774724.075653</v>
          </cell>
        </row>
        <row r="41">
          <cell r="B41" t="str">
            <v>HNO10</v>
          </cell>
          <cell r="C41" t="str">
            <v>CTCP Dược phẩm Thiết bị Y tế Hà Nội</v>
          </cell>
          <cell r="D41" t="str">
            <v>QLVĐT4</v>
          </cell>
          <cell r="E41" t="str">
            <v>HNO10</v>
          </cell>
          <cell r="F41" t="str">
            <v>B1</v>
          </cell>
          <cell r="G41" t="str">
            <v>nguyenhaivinh</v>
          </cell>
          <cell r="H41">
            <v>28350000000</v>
          </cell>
          <cell r="I41">
            <v>14458500000</v>
          </cell>
          <cell r="J41">
            <v>0.51</v>
          </cell>
          <cell r="K41">
            <v>145485417444</v>
          </cell>
          <cell r="L41">
            <v>42369</v>
          </cell>
          <cell r="M41" t="str">
            <v>BG</v>
          </cell>
          <cell r="N41">
            <v>0</v>
          </cell>
          <cell r="O41">
            <v>0</v>
          </cell>
          <cell r="P41">
            <v>1445850</v>
          </cell>
          <cell r="Q41">
            <v>0</v>
          </cell>
          <cell r="R41">
            <v>14458500000</v>
          </cell>
          <cell r="S41">
            <v>74197562896.440002</v>
          </cell>
        </row>
        <row r="42">
          <cell r="B42" t="str">
            <v>SIC</v>
          </cell>
          <cell r="C42" t="str">
            <v>Công ty TNHH MTV Đầu tư SCIC (SIC)</v>
          </cell>
          <cell r="D42" t="str">
            <v>ĐTKD</v>
          </cell>
          <cell r="E42" t="str">
            <v>sic</v>
          </cell>
          <cell r="F42" t="str">
            <v>A1</v>
          </cell>
          <cell r="G42" t="str">
            <v>Lê Hà Phương</v>
          </cell>
          <cell r="H42">
            <v>498101333289</v>
          </cell>
          <cell r="I42">
            <v>498101333289</v>
          </cell>
          <cell r="J42">
            <v>1</v>
          </cell>
          <cell r="K42">
            <v>541934605347</v>
          </cell>
          <cell r="L42">
            <v>42369</v>
          </cell>
          <cell r="M42" t="str">
            <v>TLM-DA</v>
          </cell>
          <cell r="N42">
            <v>0</v>
          </cell>
          <cell r="O42">
            <v>0</v>
          </cell>
          <cell r="P42">
            <v>49810133.328900002</v>
          </cell>
          <cell r="Q42">
            <v>0</v>
          </cell>
          <cell r="R42">
            <v>498101333289</v>
          </cell>
          <cell r="S42">
            <v>541934605347</v>
          </cell>
        </row>
        <row r="43">
          <cell r="B43" t="str">
            <v>BRV09</v>
          </cell>
          <cell r="C43" t="str">
            <v>CTCP Phát triển nhà Bà Rịa Vũng Tàu</v>
          </cell>
          <cell r="D43" t="str">
            <v>CNPN</v>
          </cell>
          <cell r="E43" t="str">
            <v>BRV09</v>
          </cell>
          <cell r="F43" t="str">
            <v>B2</v>
          </cell>
          <cell r="G43" t="str">
            <v>nguyenngocvuchuong</v>
          </cell>
          <cell r="H43">
            <v>411131990000</v>
          </cell>
          <cell r="I43">
            <v>47956810000</v>
          </cell>
          <cell r="J43">
            <v>0.11664577597087494</v>
          </cell>
          <cell r="K43">
            <v>0</v>
          </cell>
          <cell r="L43">
            <v>0</v>
          </cell>
          <cell r="M43" t="str">
            <v>BG</v>
          </cell>
          <cell r="N43" t="str">
            <v>HDC</v>
          </cell>
          <cell r="O43" t="str">
            <v>HOSE</v>
          </cell>
          <cell r="P43">
            <v>4795681</v>
          </cell>
          <cell r="Q43">
            <v>13200</v>
          </cell>
          <cell r="R43">
            <v>33714620000</v>
          </cell>
          <cell r="S43">
            <v>63302989200</v>
          </cell>
        </row>
        <row r="44">
          <cell r="B44" t="str">
            <v>BDU05</v>
          </cell>
          <cell r="C44" t="str">
            <v>CTCP Xây dựng tư vấn đầu tư Bình Dương</v>
          </cell>
          <cell r="D44" t="str">
            <v>CNPN</v>
          </cell>
          <cell r="E44" t="str">
            <v>BDU05</v>
          </cell>
          <cell r="F44" t="str">
            <v>B1</v>
          </cell>
          <cell r="G44" t="str">
            <v>nguyenkiencuong</v>
          </cell>
          <cell r="H44">
            <v>144000000000</v>
          </cell>
          <cell r="I44">
            <v>34700000000</v>
          </cell>
          <cell r="J44">
            <v>0.24097222222222223</v>
          </cell>
          <cell r="K44">
            <v>205246418035</v>
          </cell>
          <cell r="L44">
            <v>42277</v>
          </cell>
          <cell r="M44" t="str">
            <v>BG</v>
          </cell>
          <cell r="N44">
            <v>0</v>
          </cell>
          <cell r="O44">
            <v>0</v>
          </cell>
          <cell r="P44">
            <v>3470000</v>
          </cell>
          <cell r="Q44">
            <v>0</v>
          </cell>
          <cell r="R44">
            <v>36435000000</v>
          </cell>
          <cell r="S44">
            <v>49458685457.045143</v>
          </cell>
        </row>
        <row r="45">
          <cell r="B45" t="str">
            <v>HTI10</v>
          </cell>
          <cell r="C45" t="str">
            <v>CTCP Cảng Vũng Áng Việt Lào</v>
          </cell>
          <cell r="D45" t="str">
            <v>ĐTKD</v>
          </cell>
          <cell r="E45" t="str">
            <v>HTI10</v>
          </cell>
          <cell r="F45" t="str">
            <v>A1</v>
          </cell>
          <cell r="G45" t="str">
            <v>nguyenhuutri</v>
          </cell>
          <cell r="H45">
            <v>235000000000</v>
          </cell>
          <cell r="I45">
            <v>63450000000</v>
          </cell>
          <cell r="J45">
            <v>0.27</v>
          </cell>
          <cell r="K45">
            <v>336507451785</v>
          </cell>
          <cell r="L45">
            <v>42369</v>
          </cell>
          <cell r="M45" t="str">
            <v>ĐTCP</v>
          </cell>
          <cell r="N45">
            <v>0</v>
          </cell>
          <cell r="O45">
            <v>0</v>
          </cell>
          <cell r="P45">
            <v>6345000</v>
          </cell>
          <cell r="Q45">
            <v>0</v>
          </cell>
          <cell r="R45">
            <v>63450000000</v>
          </cell>
          <cell r="S45">
            <v>90857011981.950012</v>
          </cell>
        </row>
        <row r="46">
          <cell r="B46" t="str">
            <v>LDO08</v>
          </cell>
          <cell r="C46" t="str">
            <v>CTCP Dược Lâm Đồng</v>
          </cell>
          <cell r="D46" t="str">
            <v>CNMT</v>
          </cell>
          <cell r="E46" t="str">
            <v>LDO08</v>
          </cell>
          <cell r="F46" t="str">
            <v>B1</v>
          </cell>
          <cell r="G46" t="str">
            <v>phamvankhoa</v>
          </cell>
          <cell r="H46">
            <v>33999599000</v>
          </cell>
          <cell r="I46">
            <v>10837490000</v>
          </cell>
          <cell r="J46">
            <v>0.31875346529822307</v>
          </cell>
          <cell r="K46">
            <v>0</v>
          </cell>
          <cell r="L46">
            <v>0</v>
          </cell>
          <cell r="M46" t="str">
            <v>BG</v>
          </cell>
          <cell r="N46" t="str">
            <v>LDP</v>
          </cell>
          <cell r="O46" t="str">
            <v>HNX</v>
          </cell>
          <cell r="P46">
            <v>1083749</v>
          </cell>
          <cell r="Q46">
            <v>38000</v>
          </cell>
          <cell r="R46">
            <v>5418740000</v>
          </cell>
          <cell r="S46">
            <v>41182462000</v>
          </cell>
        </row>
        <row r="47">
          <cell r="B47" t="str">
            <v>BDU09</v>
          </cell>
          <cell r="C47" t="str">
            <v>CTCP Lâm sản XNK Tổng hợp Bình Dương</v>
          </cell>
          <cell r="D47" t="str">
            <v>CNPN</v>
          </cell>
          <cell r="E47" t="str">
            <v>BDU09</v>
          </cell>
          <cell r="F47" t="str">
            <v>B1</v>
          </cell>
          <cell r="G47" t="str">
            <v>nguyenkiencuong</v>
          </cell>
          <cell r="H47">
            <v>90000000000</v>
          </cell>
          <cell r="I47">
            <v>40575600000</v>
          </cell>
          <cell r="J47">
            <v>0.45084000000000002</v>
          </cell>
          <cell r="K47">
            <v>124763749045</v>
          </cell>
          <cell r="L47">
            <v>42277</v>
          </cell>
          <cell r="M47" t="str">
            <v>BG</v>
          </cell>
          <cell r="N47">
            <v>0</v>
          </cell>
          <cell r="O47">
            <v>0</v>
          </cell>
          <cell r="P47">
            <v>4057560</v>
          </cell>
          <cell r="Q47">
            <v>0</v>
          </cell>
          <cell r="R47">
            <v>38841600000</v>
          </cell>
          <cell r="S47">
            <v>56248488619.4478</v>
          </cell>
        </row>
        <row r="48">
          <cell r="B48" t="str">
            <v>AGI07</v>
          </cell>
          <cell r="C48" t="str">
            <v>CTCP Du lịch An Giang</v>
          </cell>
          <cell r="D48" t="str">
            <v>CNPN</v>
          </cell>
          <cell r="E48" t="str">
            <v>AGI07</v>
          </cell>
          <cell r="F48" t="str">
            <v>B2</v>
          </cell>
          <cell r="G48" t="str">
            <v>nguyentantai</v>
          </cell>
          <cell r="H48">
            <v>77893000000</v>
          </cell>
          <cell r="I48">
            <v>23373300000</v>
          </cell>
          <cell r="J48">
            <v>0.30006932587010388</v>
          </cell>
          <cell r="K48">
            <v>99986017526</v>
          </cell>
          <cell r="L48">
            <v>42369</v>
          </cell>
          <cell r="M48" t="str">
            <v>BG</v>
          </cell>
          <cell r="N48">
            <v>0</v>
          </cell>
          <cell r="O48">
            <v>0</v>
          </cell>
          <cell r="P48">
            <v>2337330</v>
          </cell>
          <cell r="Q48">
            <v>0</v>
          </cell>
          <cell r="R48">
            <v>20776290000</v>
          </cell>
          <cell r="S48">
            <v>30002736875.463211</v>
          </cell>
        </row>
        <row r="49">
          <cell r="B49" t="str">
            <v>QNA05</v>
          </cell>
          <cell r="C49" t="str">
            <v>CTCP Công trinh GTVT Quảng Nam</v>
          </cell>
          <cell r="D49" t="str">
            <v>CNMT</v>
          </cell>
          <cell r="E49" t="str">
            <v>QNA05</v>
          </cell>
          <cell r="F49" t="str">
            <v>B1</v>
          </cell>
          <cell r="G49" t="str">
            <v>lethikimnga</v>
          </cell>
          <cell r="H49">
            <v>27000000000</v>
          </cell>
          <cell r="I49">
            <v>14526000000</v>
          </cell>
          <cell r="J49">
            <v>0.53800000000000003</v>
          </cell>
          <cell r="K49">
            <v>0</v>
          </cell>
          <cell r="L49">
            <v>0</v>
          </cell>
          <cell r="M49" t="str">
            <v>BG</v>
          </cell>
          <cell r="N49" t="str">
            <v>QTC</v>
          </cell>
          <cell r="O49" t="str">
            <v>HNX</v>
          </cell>
          <cell r="P49">
            <v>1452600</v>
          </cell>
          <cell r="Q49">
            <v>22000</v>
          </cell>
          <cell r="R49">
            <v>14526000000</v>
          </cell>
          <cell r="S49">
            <v>31957200000</v>
          </cell>
        </row>
        <row r="50">
          <cell r="B50" t="str">
            <v>TVI06</v>
          </cell>
          <cell r="C50" t="str">
            <v>CTCP Trà Bắc</v>
          </cell>
          <cell r="D50" t="str">
            <v>CNPN</v>
          </cell>
          <cell r="E50" t="str">
            <v>TVI06</v>
          </cell>
          <cell r="F50" t="str">
            <v>B1</v>
          </cell>
          <cell r="G50" t="str">
            <v>ngolequangtin</v>
          </cell>
          <cell r="H50">
            <v>63356030000</v>
          </cell>
          <cell r="I50">
            <v>28938000000</v>
          </cell>
          <cell r="J50">
            <v>0.45675210394338156</v>
          </cell>
          <cell r="K50">
            <v>92918474515</v>
          </cell>
          <cell r="L50">
            <v>42277</v>
          </cell>
          <cell r="M50" t="str">
            <v>BG</v>
          </cell>
          <cell r="N50">
            <v>0</v>
          </cell>
          <cell r="O50">
            <v>0</v>
          </cell>
          <cell r="P50">
            <v>2893800</v>
          </cell>
          <cell r="Q50">
            <v>0</v>
          </cell>
          <cell r="R50">
            <v>23913860000</v>
          </cell>
          <cell r="S50">
            <v>42440708729.93573</v>
          </cell>
        </row>
        <row r="51">
          <cell r="B51" t="str">
            <v>BGT29</v>
          </cell>
          <cell r="C51" t="str">
            <v>CTCP Vận tải và thuê tàu</v>
          </cell>
          <cell r="D51" t="str">
            <v>QLVĐT2</v>
          </cell>
          <cell r="E51" t="str">
            <v>BGT29</v>
          </cell>
          <cell r="F51" t="str">
            <v>B2</v>
          </cell>
          <cell r="G51" t="str">
            <v>nguyentienlong</v>
          </cell>
          <cell r="H51">
            <v>150000000000</v>
          </cell>
          <cell r="I51">
            <v>11500000000</v>
          </cell>
          <cell r="J51">
            <v>7.6666666666666661E-2</v>
          </cell>
          <cell r="K51">
            <v>0</v>
          </cell>
          <cell r="L51">
            <v>0</v>
          </cell>
          <cell r="M51" t="str">
            <v>BG</v>
          </cell>
          <cell r="N51" t="str">
            <v>VFR</v>
          </cell>
          <cell r="O51" t="str">
            <v>HNX</v>
          </cell>
          <cell r="P51">
            <v>1150000</v>
          </cell>
          <cell r="Q51">
            <v>14800</v>
          </cell>
          <cell r="R51">
            <v>11850000000</v>
          </cell>
          <cell r="S51">
            <v>17020000000</v>
          </cell>
        </row>
        <row r="52">
          <cell r="B52" t="str">
            <v>BDU07</v>
          </cell>
          <cell r="C52" t="str">
            <v>CTCP Xây dựng và DV CC Bình Dương</v>
          </cell>
          <cell r="D52" t="str">
            <v>CNPN</v>
          </cell>
          <cell r="E52" t="str">
            <v>BDU07</v>
          </cell>
          <cell r="F52" t="str">
            <v>B1</v>
          </cell>
          <cell r="G52" t="str">
            <v>nguyenkiencuong</v>
          </cell>
          <cell r="H52">
            <v>54000000000</v>
          </cell>
          <cell r="I52">
            <v>16200000000</v>
          </cell>
          <cell r="J52">
            <v>0.3</v>
          </cell>
          <cell r="K52">
            <v>105184887129</v>
          </cell>
          <cell r="L52">
            <v>42369</v>
          </cell>
          <cell r="M52" t="str">
            <v>BG</v>
          </cell>
          <cell r="N52">
            <v>0</v>
          </cell>
          <cell r="O52">
            <v>0</v>
          </cell>
          <cell r="P52">
            <v>1620000</v>
          </cell>
          <cell r="Q52">
            <v>0</v>
          </cell>
          <cell r="R52">
            <v>10200000000</v>
          </cell>
          <cell r="S52">
            <v>31555466138.699997</v>
          </cell>
        </row>
        <row r="53">
          <cell r="B53" t="str">
            <v>DNA03</v>
          </cell>
          <cell r="C53" t="str">
            <v>CTCP Sách Thiết bị trường học Đà Nẵng</v>
          </cell>
          <cell r="D53" t="str">
            <v>CNMT</v>
          </cell>
          <cell r="E53" t="str">
            <v>DNA03</v>
          </cell>
          <cell r="F53" t="str">
            <v>B1</v>
          </cell>
          <cell r="G53" t="str">
            <v>ngothithucmy</v>
          </cell>
          <cell r="H53">
            <v>30000000000</v>
          </cell>
          <cell r="I53">
            <v>11152800000</v>
          </cell>
          <cell r="J53">
            <v>0.37175999999999998</v>
          </cell>
          <cell r="K53">
            <v>0</v>
          </cell>
          <cell r="L53">
            <v>0</v>
          </cell>
          <cell r="M53" t="str">
            <v>BG</v>
          </cell>
          <cell r="N53" t="str">
            <v>BED</v>
          </cell>
          <cell r="O53" t="str">
            <v>HNX</v>
          </cell>
          <cell r="P53">
            <v>1115280</v>
          </cell>
          <cell r="Q53">
            <v>37400</v>
          </cell>
          <cell r="R53">
            <v>11152800000</v>
          </cell>
          <cell r="S53">
            <v>41711472000</v>
          </cell>
        </row>
        <row r="54">
          <cell r="B54" t="str">
            <v>BGT27</v>
          </cell>
          <cell r="C54" t="str">
            <v>CTCP Quản lý đường sông số 6</v>
          </cell>
          <cell r="D54" t="str">
            <v>QLVĐT4</v>
          </cell>
          <cell r="E54" t="str">
            <v>BGT27</v>
          </cell>
          <cell r="F54" t="str">
            <v>A2</v>
          </cell>
          <cell r="G54" t="str">
            <v>nguyenletramy</v>
          </cell>
          <cell r="H54">
            <v>13140000000</v>
          </cell>
          <cell r="I54">
            <v>9092000000</v>
          </cell>
          <cell r="J54">
            <v>0.69193302891933028</v>
          </cell>
          <cell r="K54">
            <v>34996092705</v>
          </cell>
          <cell r="L54">
            <v>42369</v>
          </cell>
          <cell r="M54" t="str">
            <v>BG</v>
          </cell>
          <cell r="N54">
            <v>0</v>
          </cell>
          <cell r="O54">
            <v>0</v>
          </cell>
          <cell r="P54">
            <v>909200</v>
          </cell>
          <cell r="Q54">
            <v>0</v>
          </cell>
          <cell r="R54">
            <v>9092000000</v>
          </cell>
          <cell r="S54">
            <v>24214952425.71233</v>
          </cell>
        </row>
        <row r="55">
          <cell r="B55" t="str">
            <v>BTR06</v>
          </cell>
          <cell r="C55" t="str">
            <v>CTCP Vật liệu Xây dựng Bến Tre</v>
          </cell>
          <cell r="D55" t="str">
            <v>CNPN</v>
          </cell>
          <cell r="E55" t="str">
            <v>BTR06</v>
          </cell>
          <cell r="F55" t="str">
            <v>B1</v>
          </cell>
          <cell r="G55" t="str">
            <v>maithanhthuy</v>
          </cell>
          <cell r="H55">
            <v>40490060000</v>
          </cell>
          <cell r="I55">
            <v>20146260000</v>
          </cell>
          <cell r="J55">
            <v>0.49756063586964305</v>
          </cell>
          <cell r="K55">
            <v>0</v>
          </cell>
          <cell r="L55">
            <v>0</v>
          </cell>
          <cell r="M55" t="str">
            <v>BG</v>
          </cell>
          <cell r="N55" t="str">
            <v>VXB</v>
          </cell>
          <cell r="O55" t="str">
            <v>HNX</v>
          </cell>
          <cell r="P55">
            <v>2014626</v>
          </cell>
          <cell r="Q55">
            <v>10900</v>
          </cell>
          <cell r="R55">
            <v>22160886000</v>
          </cell>
          <cell r="S55">
            <v>21959423400</v>
          </cell>
        </row>
        <row r="56">
          <cell r="B56" t="str">
            <v>BTM22</v>
          </cell>
          <cell r="C56" t="str">
            <v>CTCP Xuất nhập khẩu tạp phẩm</v>
          </cell>
          <cell r="D56" t="str">
            <v>QLVĐT4</v>
          </cell>
          <cell r="E56" t="str">
            <v>BTM22</v>
          </cell>
          <cell r="F56" t="str">
            <v>B2</v>
          </cell>
          <cell r="G56" t="str">
            <v>dangnguyetthao</v>
          </cell>
          <cell r="H56">
            <v>34000000000</v>
          </cell>
          <cell r="I56">
            <v>10013000000</v>
          </cell>
          <cell r="J56">
            <v>0.29449999999999998</v>
          </cell>
          <cell r="K56">
            <v>76697279927</v>
          </cell>
          <cell r="L56">
            <v>42004</v>
          </cell>
          <cell r="M56" t="str">
            <v>BG</v>
          </cell>
          <cell r="N56">
            <v>0</v>
          </cell>
          <cell r="O56">
            <v>0</v>
          </cell>
          <cell r="P56">
            <v>1001300</v>
          </cell>
          <cell r="Q56">
            <v>0</v>
          </cell>
          <cell r="R56">
            <v>10013000000</v>
          </cell>
          <cell r="S56">
            <v>22587348938.501499</v>
          </cell>
        </row>
        <row r="57">
          <cell r="B57" t="str">
            <v>BTM05</v>
          </cell>
          <cell r="C57" t="str">
            <v>CTCP Nông sản Agrexim</v>
          </cell>
          <cell r="D57" t="str">
            <v>QLVĐT4</v>
          </cell>
          <cell r="E57" t="str">
            <v>BTM05</v>
          </cell>
          <cell r="F57" t="str">
            <v>B1</v>
          </cell>
          <cell r="G57" t="str">
            <v>hoanganhtrung</v>
          </cell>
          <cell r="H57">
            <v>40363600000</v>
          </cell>
          <cell r="I57">
            <v>12415850000</v>
          </cell>
          <cell r="J57">
            <v>0.30760016450465272</v>
          </cell>
          <cell r="K57">
            <v>50710285780</v>
          </cell>
          <cell r="L57">
            <v>42369</v>
          </cell>
          <cell r="M57" t="str">
            <v>BG</v>
          </cell>
          <cell r="N57">
            <v>0</v>
          </cell>
          <cell r="O57">
            <v>0</v>
          </cell>
          <cell r="P57">
            <v>1241585</v>
          </cell>
          <cell r="Q57">
            <v>0</v>
          </cell>
          <cell r="R57">
            <v>11733660000</v>
          </cell>
          <cell r="S57">
            <v>15598492248.005951</v>
          </cell>
        </row>
        <row r="58">
          <cell r="B58" t="str">
            <v>AGI06</v>
          </cell>
          <cell r="C58" t="str">
            <v>CTCP Xuất nhập khẩu thuỷ sản An Giang</v>
          </cell>
          <cell r="D58" t="str">
            <v>CNPN</v>
          </cell>
          <cell r="E58" t="str">
            <v>AGI06</v>
          </cell>
          <cell r="F58" t="str">
            <v>B2</v>
          </cell>
          <cell r="G58" t="str">
            <v>nguyentantai</v>
          </cell>
          <cell r="H58">
            <v>281097430000</v>
          </cell>
          <cell r="I58">
            <v>23168920000</v>
          </cell>
          <cell r="J58">
            <v>8.242309436980623E-2</v>
          </cell>
          <cell r="K58">
            <v>0</v>
          </cell>
          <cell r="L58">
            <v>0</v>
          </cell>
          <cell r="M58" t="str">
            <v>BG</v>
          </cell>
          <cell r="N58" t="str">
            <v>AGF</v>
          </cell>
          <cell r="O58" t="str">
            <v>HOSE</v>
          </cell>
          <cell r="P58">
            <v>2316892</v>
          </cell>
          <cell r="Q58">
            <v>11800</v>
          </cell>
          <cell r="R58">
            <v>25275186000</v>
          </cell>
          <cell r="S58">
            <v>27339325600</v>
          </cell>
        </row>
        <row r="59">
          <cell r="B59" t="str">
            <v>BTM15</v>
          </cell>
          <cell r="C59" t="str">
            <v>CTCP XNK chuyên gia lao động và kỹ thuật</v>
          </cell>
          <cell r="D59" t="str">
            <v>QLVĐT4</v>
          </cell>
          <cell r="E59" t="str">
            <v>BTM15</v>
          </cell>
          <cell r="F59" t="str">
            <v>B1</v>
          </cell>
          <cell r="G59" t="str">
            <v>tranhoanglam</v>
          </cell>
          <cell r="H59">
            <v>11310000000</v>
          </cell>
          <cell r="I59">
            <v>5768100000</v>
          </cell>
          <cell r="J59">
            <v>0.51</v>
          </cell>
          <cell r="K59">
            <v>25907548254</v>
          </cell>
          <cell r="L59">
            <v>42369</v>
          </cell>
          <cell r="M59" t="str">
            <v>BG</v>
          </cell>
          <cell r="N59">
            <v>0</v>
          </cell>
          <cell r="O59">
            <v>0</v>
          </cell>
          <cell r="P59">
            <v>576810</v>
          </cell>
          <cell r="Q59">
            <v>0</v>
          </cell>
          <cell r="R59">
            <v>4437000000</v>
          </cell>
          <cell r="S59">
            <v>13212849609.540001</v>
          </cell>
        </row>
        <row r="60">
          <cell r="B60" t="str">
            <v>CTH23</v>
          </cell>
          <cell r="C60" t="str">
            <v>Công ty Cổ phần nông sản TPXK Cần Thơ</v>
          </cell>
          <cell r="D60" t="str">
            <v>CNPN</v>
          </cell>
          <cell r="E60" t="str">
            <v>CTH23</v>
          </cell>
          <cell r="F60" t="str">
            <v>B2</v>
          </cell>
          <cell r="G60" t="str">
            <v>daoquyphuc</v>
          </cell>
          <cell r="H60">
            <v>110000000000</v>
          </cell>
          <cell r="I60">
            <v>108144500000</v>
          </cell>
          <cell r="J60">
            <v>0.98313181818181816</v>
          </cell>
          <cell r="K60">
            <v>130612627764</v>
          </cell>
          <cell r="L60">
            <v>42369</v>
          </cell>
          <cell r="M60" t="str">
            <v>BG</v>
          </cell>
          <cell r="N60">
            <v>0</v>
          </cell>
          <cell r="O60">
            <v>0</v>
          </cell>
          <cell r="P60">
            <v>10814450</v>
          </cell>
          <cell r="Q60">
            <v>0</v>
          </cell>
          <cell r="R60">
            <v>108144500000</v>
          </cell>
          <cell r="S60">
            <v>128409430211.12634</v>
          </cell>
        </row>
        <row r="61">
          <cell r="B61" t="str">
            <v>BTH10</v>
          </cell>
          <cell r="C61" t="str">
            <v>CTCP vật liệu xây dựng khoáng sản Bình Thuận</v>
          </cell>
          <cell r="D61" t="str">
            <v>CNMT</v>
          </cell>
          <cell r="E61" t="str">
            <v>BTH10</v>
          </cell>
          <cell r="F61" t="str">
            <v>B2</v>
          </cell>
          <cell r="G61" t="str">
            <v>phamvankhoa</v>
          </cell>
          <cell r="H61">
            <v>24845180000</v>
          </cell>
          <cell r="I61">
            <v>16526960000</v>
          </cell>
          <cell r="J61">
            <v>0.66519783716600156</v>
          </cell>
          <cell r="K61">
            <v>39047459854</v>
          </cell>
          <cell r="L61">
            <v>42369</v>
          </cell>
          <cell r="M61" t="str">
            <v>BG</v>
          </cell>
          <cell r="N61">
            <v>0</v>
          </cell>
          <cell r="O61">
            <v>0</v>
          </cell>
          <cell r="P61">
            <v>1652696</v>
          </cell>
          <cell r="Q61">
            <v>0</v>
          </cell>
          <cell r="R61">
            <v>16526960000</v>
          </cell>
          <cell r="S61">
            <v>25974285841.707073</v>
          </cell>
        </row>
        <row r="62">
          <cell r="B62" t="str">
            <v>HTA06</v>
          </cell>
          <cell r="C62" t="str">
            <v>CTCP Xi măng Sài Sơn</v>
          </cell>
          <cell r="D62" t="str">
            <v>QLVĐT1</v>
          </cell>
          <cell r="E62" t="str">
            <v>HTA06</v>
          </cell>
          <cell r="F62" t="str">
            <v>B2</v>
          </cell>
          <cell r="G62" t="str">
            <v>nguyenhoangquyen</v>
          </cell>
          <cell r="H62">
            <v>195160000000</v>
          </cell>
          <cell r="I62">
            <v>32089300000</v>
          </cell>
          <cell r="J62">
            <v>0.16442559950809593</v>
          </cell>
          <cell r="K62">
            <v>0</v>
          </cell>
          <cell r="L62">
            <v>0</v>
          </cell>
          <cell r="M62" t="str">
            <v>BG</v>
          </cell>
          <cell r="N62" t="str">
            <v>SCJ</v>
          </cell>
          <cell r="O62" t="str">
            <v>HNX</v>
          </cell>
          <cell r="P62">
            <v>3208930</v>
          </cell>
          <cell r="Q62">
            <v>7300</v>
          </cell>
          <cell r="R62">
            <v>36902690000</v>
          </cell>
          <cell r="S62">
            <v>23425189000</v>
          </cell>
        </row>
        <row r="63">
          <cell r="B63" t="str">
            <v>CTH24</v>
          </cell>
          <cell r="C63" t="str">
            <v>CTCP In Tổng hợp Cần Thơ</v>
          </cell>
          <cell r="D63" t="str">
            <v>CNPN</v>
          </cell>
          <cell r="E63" t="str">
            <v>CTH24</v>
          </cell>
          <cell r="F63" t="str">
            <v>A2</v>
          </cell>
          <cell r="G63" t="str">
            <v>Nguyễn Ngọc Vũ Chương</v>
          </cell>
          <cell r="H63">
            <v>75715000000</v>
          </cell>
          <cell r="I63">
            <v>72891000000</v>
          </cell>
          <cell r="J63">
            <v>0.96270223865812588</v>
          </cell>
          <cell r="K63">
            <v>94994407279</v>
          </cell>
          <cell r="L63">
            <v>42277</v>
          </cell>
          <cell r="M63" t="str">
            <v>BG</v>
          </cell>
          <cell r="N63">
            <v>0</v>
          </cell>
          <cell r="O63">
            <v>0</v>
          </cell>
          <cell r="P63">
            <v>7289100</v>
          </cell>
          <cell r="Q63">
            <v>0</v>
          </cell>
          <cell r="R63">
            <v>72891170000</v>
          </cell>
          <cell r="S63">
            <v>91451328547.495071</v>
          </cell>
        </row>
        <row r="64">
          <cell r="B64" t="str">
            <v>THO11</v>
          </cell>
          <cell r="C64" t="str">
            <v>CTCP Mía đường Thanh Hoá</v>
          </cell>
          <cell r="D64" t="str">
            <v>QLVĐT1</v>
          </cell>
          <cell r="E64" t="str">
            <v>THO11</v>
          </cell>
          <cell r="F64" t="str">
            <v>B2</v>
          </cell>
          <cell r="G64" t="str">
            <v>phamthihuong</v>
          </cell>
          <cell r="H64">
            <v>1803100000</v>
          </cell>
          <cell r="I64">
            <v>500000000</v>
          </cell>
          <cell r="J64">
            <v>0.27730020520215187</v>
          </cell>
          <cell r="K64">
            <v>60484541859</v>
          </cell>
          <cell r="L64">
            <v>42369</v>
          </cell>
          <cell r="M64" t="str">
            <v>BG</v>
          </cell>
          <cell r="N64">
            <v>0</v>
          </cell>
          <cell r="O64">
            <v>0</v>
          </cell>
          <cell r="P64">
            <v>50000</v>
          </cell>
          <cell r="Q64">
            <v>0</v>
          </cell>
          <cell r="R64">
            <v>500000000</v>
          </cell>
          <cell r="S64">
            <v>16772375869.058844</v>
          </cell>
        </row>
        <row r="65">
          <cell r="B65" t="str">
            <v>QNA12</v>
          </cell>
          <cell r="C65" t="str">
            <v>CTCP Lâm đặc sản xuất khẩu Quảng Nam</v>
          </cell>
          <cell r="D65" t="str">
            <v>CNMT</v>
          </cell>
          <cell r="E65" t="str">
            <v>QNA12</v>
          </cell>
          <cell r="F65" t="str">
            <v>B2</v>
          </cell>
          <cell r="G65" t="str">
            <v>phamngoctien</v>
          </cell>
          <cell r="H65">
            <v>30000000000</v>
          </cell>
          <cell r="I65">
            <v>19518000000</v>
          </cell>
          <cell r="J65">
            <v>0.65059999999999996</v>
          </cell>
          <cell r="K65">
            <v>34495419953</v>
          </cell>
          <cell r="L65">
            <v>42369</v>
          </cell>
          <cell r="M65" t="str">
            <v>BG</v>
          </cell>
          <cell r="N65">
            <v>0</v>
          </cell>
          <cell r="O65">
            <v>0</v>
          </cell>
          <cell r="P65">
            <v>1951800</v>
          </cell>
          <cell r="Q65">
            <v>0</v>
          </cell>
          <cell r="R65">
            <v>19518000000</v>
          </cell>
          <cell r="S65">
            <v>22442720221.421799</v>
          </cell>
        </row>
        <row r="66">
          <cell r="B66" t="str">
            <v>BNN20</v>
          </cell>
          <cell r="C66" t="str">
            <v>Tổng công ty Cơ điện Xây dựng - CTCP</v>
          </cell>
          <cell r="D66" t="str">
            <v>QLVĐT3</v>
          </cell>
          <cell r="E66" t="str">
            <v>BNN20</v>
          </cell>
          <cell r="F66" t="str">
            <v>B1</v>
          </cell>
          <cell r="G66">
            <v>0</v>
          </cell>
          <cell r="H66">
            <v>215000000000</v>
          </cell>
          <cell r="I66">
            <v>62350000000</v>
          </cell>
          <cell r="J66">
            <v>0.28999999999999998</v>
          </cell>
          <cell r="K66">
            <v>246964235950</v>
          </cell>
          <cell r="L66">
            <v>42277</v>
          </cell>
          <cell r="M66" t="str">
            <v>BG</v>
          </cell>
          <cell r="N66">
            <v>0</v>
          </cell>
          <cell r="O66">
            <v>0</v>
          </cell>
          <cell r="P66">
            <v>0</v>
          </cell>
          <cell r="Q66">
            <v>0</v>
          </cell>
          <cell r="R66">
            <v>62350000000</v>
          </cell>
          <cell r="S66">
            <v>71619628425.5</v>
          </cell>
        </row>
        <row r="67">
          <cell r="B67" t="str">
            <v>BGT36</v>
          </cell>
          <cell r="C67" t="str">
            <v>CTCP Quản lý và Xây dựng đường bộ Quảng Trị</v>
          </cell>
          <cell r="D67" t="str">
            <v>CNMT</v>
          </cell>
          <cell r="E67" t="str">
            <v>BGT36</v>
          </cell>
          <cell r="F67" t="str">
            <v>A2</v>
          </cell>
          <cell r="G67" t="str">
            <v>phamvankhoa</v>
          </cell>
          <cell r="H67">
            <v>9174230000</v>
          </cell>
          <cell r="I67">
            <v>3913200000</v>
          </cell>
          <cell r="J67">
            <v>0.42654260902549862</v>
          </cell>
          <cell r="K67">
            <v>25871883003</v>
          </cell>
          <cell r="L67">
            <v>42277</v>
          </cell>
          <cell r="M67" t="str">
            <v>BG</v>
          </cell>
          <cell r="N67">
            <v>0</v>
          </cell>
          <cell r="O67">
            <v>0</v>
          </cell>
          <cell r="P67">
            <v>391320</v>
          </cell>
          <cell r="Q67">
            <v>0</v>
          </cell>
          <cell r="R67">
            <v>3913200000</v>
          </cell>
          <cell r="S67">
            <v>11035460476.502071</v>
          </cell>
        </row>
        <row r="68">
          <cell r="B68" t="str">
            <v>BGT40</v>
          </cell>
          <cell r="C68" t="str">
            <v>Ngân hàng TMCP Hàng Hải</v>
          </cell>
          <cell r="D68" t="str">
            <v>QLVĐT1</v>
          </cell>
          <cell r="E68" t="str">
            <v>BGT40</v>
          </cell>
          <cell r="F68" t="str">
            <v>B2</v>
          </cell>
          <cell r="G68" t="str">
            <v>hathibichngoc</v>
          </cell>
          <cell r="H68">
            <v>8000000000000</v>
          </cell>
          <cell r="I68">
            <v>24023250000</v>
          </cell>
          <cell r="J68">
            <v>3.0029062499999999E-3</v>
          </cell>
          <cell r="K68">
            <v>9411307000000</v>
          </cell>
          <cell r="L68">
            <v>42185</v>
          </cell>
          <cell r="M68" t="str">
            <v>BG</v>
          </cell>
          <cell r="N68">
            <v>0</v>
          </cell>
          <cell r="O68">
            <v>0</v>
          </cell>
          <cell r="P68">
            <v>2402325</v>
          </cell>
          <cell r="Q68">
            <v>0</v>
          </cell>
          <cell r="R68">
            <v>23086211000</v>
          </cell>
          <cell r="S68">
            <v>28261272610.96875</v>
          </cell>
        </row>
        <row r="69">
          <cell r="B69" t="str">
            <v>BGT35</v>
          </cell>
          <cell r="C69" t="str">
            <v>CTCP Quản lý và Xây dựng đường bộ Bình Định</v>
          </cell>
          <cell r="D69" t="str">
            <v>CNMT</v>
          </cell>
          <cell r="E69" t="str">
            <v>BGT35</v>
          </cell>
          <cell r="F69" t="str">
            <v>A2</v>
          </cell>
          <cell r="G69" t="str">
            <v>vovandat</v>
          </cell>
          <cell r="H69">
            <v>10000000000</v>
          </cell>
          <cell r="I69">
            <v>2100000000</v>
          </cell>
          <cell r="J69">
            <v>0.21</v>
          </cell>
          <cell r="K69">
            <v>17574834715</v>
          </cell>
          <cell r="L69">
            <v>42277</v>
          </cell>
          <cell r="M69" t="str">
            <v>BG</v>
          </cell>
          <cell r="N69">
            <v>0</v>
          </cell>
          <cell r="O69">
            <v>0</v>
          </cell>
          <cell r="P69">
            <v>210000</v>
          </cell>
          <cell r="Q69">
            <v>0</v>
          </cell>
          <cell r="R69">
            <v>3000000000</v>
          </cell>
          <cell r="S69">
            <v>3690715290.1500001</v>
          </cell>
        </row>
        <row r="70">
          <cell r="B70" t="str">
            <v>BTM14</v>
          </cell>
          <cell r="C70" t="str">
            <v>CTCP Thương mại và Đầu tư BAROTEX Việt Nam</v>
          </cell>
          <cell r="D70" t="str">
            <v>QLVĐT4</v>
          </cell>
          <cell r="E70" t="str">
            <v>BTM14</v>
          </cell>
          <cell r="F70" t="str">
            <v>B2</v>
          </cell>
          <cell r="G70" t="str">
            <v>nguyenthanhhuong</v>
          </cell>
          <cell r="H70">
            <v>100000000000</v>
          </cell>
          <cell r="I70">
            <v>19972740000</v>
          </cell>
          <cell r="J70">
            <v>0.1997274</v>
          </cell>
          <cell r="K70">
            <v>113025626625</v>
          </cell>
          <cell r="L70">
            <v>42369</v>
          </cell>
          <cell r="M70" t="str">
            <v>BG</v>
          </cell>
          <cell r="N70">
            <v>0</v>
          </cell>
          <cell r="O70">
            <v>0</v>
          </cell>
          <cell r="P70">
            <v>1997274</v>
          </cell>
          <cell r="Q70">
            <v>0</v>
          </cell>
          <cell r="R70">
            <v>21172740000</v>
          </cell>
          <cell r="S70">
            <v>22574314539.182026</v>
          </cell>
        </row>
        <row r="71">
          <cell r="B71" t="str">
            <v>BNN05</v>
          </cell>
          <cell r="C71" t="str">
            <v>CTCP Tư vấn Xây dựng Thủy lợi II</v>
          </cell>
          <cell r="D71" t="str">
            <v>CNPN</v>
          </cell>
          <cell r="E71" t="str">
            <v>BNN05</v>
          </cell>
          <cell r="F71" t="str">
            <v>B1</v>
          </cell>
          <cell r="G71" t="str">
            <v>nguyentienmanh</v>
          </cell>
          <cell r="H71">
            <v>42000000000</v>
          </cell>
          <cell r="I71">
            <v>4500000000</v>
          </cell>
          <cell r="J71">
            <v>0.10714285714285714</v>
          </cell>
          <cell r="K71">
            <v>73027694407</v>
          </cell>
          <cell r="L71">
            <v>42369</v>
          </cell>
          <cell r="M71" t="str">
            <v>BG</v>
          </cell>
          <cell r="N71">
            <v>0</v>
          </cell>
          <cell r="O71">
            <v>0</v>
          </cell>
          <cell r="P71">
            <v>450000</v>
          </cell>
          <cell r="Q71">
            <v>0</v>
          </cell>
          <cell r="R71">
            <v>4500000000</v>
          </cell>
          <cell r="S71">
            <v>7824395829.3214283</v>
          </cell>
        </row>
        <row r="72">
          <cell r="B72" t="str">
            <v>BGT43</v>
          </cell>
          <cell r="C72" t="str">
            <v>CTCP TRAENCO</v>
          </cell>
          <cell r="D72" t="str">
            <v>QLVĐT4</v>
          </cell>
          <cell r="E72" t="str">
            <v>BGT43</v>
          </cell>
          <cell r="F72" t="str">
            <v>B2</v>
          </cell>
          <cell r="G72" t="str">
            <v>nguyenletramy</v>
          </cell>
          <cell r="H72">
            <v>16603400000</v>
          </cell>
          <cell r="I72">
            <v>3216380000</v>
          </cell>
          <cell r="J72">
            <v>0.19371815411301299</v>
          </cell>
          <cell r="K72">
            <v>12386255612</v>
          </cell>
          <cell r="L72">
            <v>42369</v>
          </cell>
          <cell r="M72" t="str">
            <v>BG</v>
          </cell>
          <cell r="N72">
            <v>0</v>
          </cell>
          <cell r="O72">
            <v>0</v>
          </cell>
          <cell r="P72">
            <v>321638</v>
          </cell>
          <cell r="Q72">
            <v>0</v>
          </cell>
          <cell r="R72">
            <v>3216380000</v>
          </cell>
          <cell r="S72">
            <v>2399442573.5285878</v>
          </cell>
        </row>
        <row r="73">
          <cell r="B73" t="str">
            <v>BTS01</v>
          </cell>
          <cell r="C73" t="str">
            <v>CTCP tư vấn Biển Việt</v>
          </cell>
          <cell r="D73" t="str">
            <v>QLVĐT4</v>
          </cell>
          <cell r="E73" t="str">
            <v>BTS01</v>
          </cell>
          <cell r="F73" t="str">
            <v>B2</v>
          </cell>
          <cell r="G73" t="str">
            <v>vuthithuhang</v>
          </cell>
          <cell r="H73">
            <v>6037500000</v>
          </cell>
          <cell r="I73">
            <v>765000000</v>
          </cell>
          <cell r="J73">
            <v>0.1267080745341615</v>
          </cell>
          <cell r="K73">
            <v>41190478772</v>
          </cell>
          <cell r="L73">
            <v>42369</v>
          </cell>
          <cell r="M73" t="str">
            <v>BG</v>
          </cell>
          <cell r="N73">
            <v>0</v>
          </cell>
          <cell r="O73">
            <v>0</v>
          </cell>
          <cell r="P73">
            <v>76500</v>
          </cell>
          <cell r="Q73">
            <v>0</v>
          </cell>
          <cell r="R73">
            <v>559500000</v>
          </cell>
          <cell r="S73">
            <v>5219166254.340373</v>
          </cell>
        </row>
        <row r="74">
          <cell r="B74" t="str">
            <v>BGT34</v>
          </cell>
          <cell r="C74" t="str">
            <v>CTCP Quản lý và xây dựng đường bộ Khánh Hoà</v>
          </cell>
          <cell r="D74" t="str">
            <v>CNMT</v>
          </cell>
          <cell r="E74" t="str">
            <v>BGT34</v>
          </cell>
          <cell r="F74" t="str">
            <v>A2</v>
          </cell>
          <cell r="G74" t="str">
            <v>phamvankhoa</v>
          </cell>
          <cell r="H74">
            <v>10100000000</v>
          </cell>
          <cell r="I74">
            <v>4040000000</v>
          </cell>
          <cell r="J74">
            <v>0.4</v>
          </cell>
          <cell r="K74">
            <v>13421136707</v>
          </cell>
          <cell r="L74">
            <v>42185</v>
          </cell>
          <cell r="M74" t="str">
            <v>BG</v>
          </cell>
          <cell r="N74">
            <v>0</v>
          </cell>
          <cell r="O74">
            <v>0</v>
          </cell>
          <cell r="P74">
            <v>404000</v>
          </cell>
          <cell r="Q74">
            <v>0</v>
          </cell>
          <cell r="R74">
            <v>3800000000</v>
          </cell>
          <cell r="S74">
            <v>5368454682.8000002</v>
          </cell>
        </row>
        <row r="75">
          <cell r="B75" t="str">
            <v>TNI14</v>
          </cell>
          <cell r="C75" t="str">
            <v>CTCP Xây dựng giao thông Tây Ninh</v>
          </cell>
          <cell r="D75" t="str">
            <v>CNPN</v>
          </cell>
          <cell r="E75" t="str">
            <v>TNI14</v>
          </cell>
          <cell r="F75" t="str">
            <v>A2</v>
          </cell>
          <cell r="G75" t="str">
            <v>luuhoainam</v>
          </cell>
          <cell r="H75">
            <v>7958100000</v>
          </cell>
          <cell r="I75">
            <v>5677930000</v>
          </cell>
          <cell r="J75">
            <v>0.71347809150425356</v>
          </cell>
          <cell r="K75">
            <v>11366838846</v>
          </cell>
          <cell r="L75">
            <v>42185</v>
          </cell>
          <cell r="M75" t="str">
            <v>BG</v>
          </cell>
          <cell r="N75">
            <v>0</v>
          </cell>
          <cell r="O75">
            <v>0</v>
          </cell>
          <cell r="P75">
            <v>567793</v>
          </cell>
          <cell r="Q75">
            <v>0</v>
          </cell>
          <cell r="R75">
            <v>5677930000</v>
          </cell>
          <cell r="S75">
            <v>8109990486.2804918</v>
          </cell>
        </row>
        <row r="76">
          <cell r="B76" t="str">
            <v>AGI11</v>
          </cell>
          <cell r="C76" t="str">
            <v>CTCP Cảng An Giang</v>
          </cell>
          <cell r="D76" t="str">
            <v>CNPN</v>
          </cell>
          <cell r="E76" t="str">
            <v>AGI11</v>
          </cell>
          <cell r="F76" t="str">
            <v>A2</v>
          </cell>
          <cell r="G76">
            <v>0</v>
          </cell>
          <cell r="H76">
            <v>138000000000</v>
          </cell>
          <cell r="I76">
            <v>73116000000</v>
          </cell>
          <cell r="J76">
            <v>0.52982608695652178</v>
          </cell>
          <cell r="K76">
            <v>153384268793</v>
          </cell>
          <cell r="L76">
            <v>42277</v>
          </cell>
          <cell r="M76" t="str">
            <v>BG</v>
          </cell>
          <cell r="N76">
            <v>0</v>
          </cell>
          <cell r="O76">
            <v>0</v>
          </cell>
          <cell r="P76">
            <v>0</v>
          </cell>
          <cell r="Q76">
            <v>0</v>
          </cell>
          <cell r="R76">
            <v>73116000000</v>
          </cell>
          <cell r="S76">
            <v>81266986935.282532</v>
          </cell>
        </row>
        <row r="77">
          <cell r="B77" t="str">
            <v>CTH15</v>
          </cell>
          <cell r="C77" t="str">
            <v>CTCP Thương nghiệp tổng hợp Cần Thơ</v>
          </cell>
          <cell r="D77" t="str">
            <v>CNPN</v>
          </cell>
          <cell r="E77" t="str">
            <v>CTH15</v>
          </cell>
          <cell r="F77" t="str">
            <v>B1</v>
          </cell>
          <cell r="G77" t="str">
            <v>daoquyphuc</v>
          </cell>
          <cell r="H77">
            <v>33000000000</v>
          </cell>
          <cell r="I77">
            <v>6507430000</v>
          </cell>
          <cell r="J77">
            <v>0.19719484848484847</v>
          </cell>
          <cell r="K77">
            <v>50463121239</v>
          </cell>
          <cell r="L77">
            <v>42369</v>
          </cell>
          <cell r="M77" t="str">
            <v>BG</v>
          </cell>
          <cell r="N77">
            <v>0</v>
          </cell>
          <cell r="O77">
            <v>0</v>
          </cell>
          <cell r="P77">
            <v>650743</v>
          </cell>
          <cell r="Q77">
            <v>0</v>
          </cell>
          <cell r="R77">
            <v>6507430000</v>
          </cell>
          <cell r="S77">
            <v>9951067546.7971439</v>
          </cell>
        </row>
        <row r="78">
          <cell r="B78" t="str">
            <v>KTU01</v>
          </cell>
          <cell r="C78" t="str">
            <v>CTCP XD và QLCT giao thông KonTum</v>
          </cell>
          <cell r="D78" t="str">
            <v>CNMT</v>
          </cell>
          <cell r="E78" t="str">
            <v>KTU01</v>
          </cell>
          <cell r="F78" t="str">
            <v>A2</v>
          </cell>
          <cell r="G78" t="str">
            <v>lehuyhoang</v>
          </cell>
          <cell r="H78">
            <v>10212140000</v>
          </cell>
          <cell r="I78">
            <v>5388640000</v>
          </cell>
          <cell r="J78">
            <v>0.52767000844093404</v>
          </cell>
          <cell r="K78">
            <v>11308158990</v>
          </cell>
          <cell r="L78">
            <v>42185</v>
          </cell>
          <cell r="M78" t="str">
            <v>BG</v>
          </cell>
          <cell r="N78">
            <v>0</v>
          </cell>
          <cell r="O78">
            <v>0</v>
          </cell>
          <cell r="P78">
            <v>538864</v>
          </cell>
          <cell r="Q78">
            <v>0</v>
          </cell>
          <cell r="R78">
            <v>5388640000</v>
          </cell>
          <cell r="S78">
            <v>5966976349.7047243</v>
          </cell>
        </row>
        <row r="79">
          <cell r="B79" t="str">
            <v>CTH22</v>
          </cell>
          <cell r="C79" t="str">
            <v>CTCP Đầu tư và Xây lắp Cần Thơ</v>
          </cell>
          <cell r="D79" t="str">
            <v>CNPN</v>
          </cell>
          <cell r="E79" t="str">
            <v>CTH22</v>
          </cell>
          <cell r="F79" t="str">
            <v>B1</v>
          </cell>
          <cell r="G79" t="str">
            <v>nguyentienmanh</v>
          </cell>
          <cell r="H79">
            <v>12330000000</v>
          </cell>
          <cell r="I79">
            <v>5118000000</v>
          </cell>
          <cell r="J79">
            <v>0.41508515815085156</v>
          </cell>
          <cell r="K79">
            <v>21383890505</v>
          </cell>
          <cell r="L79">
            <v>42277</v>
          </cell>
          <cell r="M79" t="str">
            <v>BG</v>
          </cell>
          <cell r="N79">
            <v>0</v>
          </cell>
          <cell r="O79">
            <v>0</v>
          </cell>
          <cell r="P79">
            <v>511800</v>
          </cell>
          <cell r="Q79">
            <v>0</v>
          </cell>
          <cell r="R79">
            <v>5118000000</v>
          </cell>
          <cell r="S79">
            <v>8876135572.1484184</v>
          </cell>
        </row>
        <row r="80">
          <cell r="B80" t="str">
            <v>BRV07</v>
          </cell>
          <cell r="C80" t="str">
            <v>CTCP Xây lắp và Địa ốc Vũng Tàu</v>
          </cell>
          <cell r="D80" t="str">
            <v>CNPN</v>
          </cell>
          <cell r="E80" t="str">
            <v>BRV07</v>
          </cell>
          <cell r="F80" t="str">
            <v>B2</v>
          </cell>
          <cell r="G80" t="str">
            <v>nguyenngocvuchuong</v>
          </cell>
          <cell r="H80">
            <v>145047620000</v>
          </cell>
          <cell r="I80">
            <v>11838330000</v>
          </cell>
          <cell r="J80">
            <v>8.161685107277182E-2</v>
          </cell>
          <cell r="K80">
            <v>0</v>
          </cell>
          <cell r="L80">
            <v>0</v>
          </cell>
          <cell r="M80" t="str">
            <v>BG</v>
          </cell>
          <cell r="N80" t="str">
            <v>VRC</v>
          </cell>
          <cell r="O80" t="str">
            <v>HOSE</v>
          </cell>
          <cell r="P80">
            <v>1183833</v>
          </cell>
          <cell r="Q80">
            <v>6600</v>
          </cell>
          <cell r="R80">
            <v>8130734110</v>
          </cell>
          <cell r="S80">
            <v>7813297800</v>
          </cell>
        </row>
        <row r="81">
          <cell r="B81" t="str">
            <v>BGT32</v>
          </cell>
          <cell r="C81" t="str">
            <v>CTCP Đầu tư và xây dựng công trình 742</v>
          </cell>
          <cell r="D81" t="str">
            <v>CNPN</v>
          </cell>
          <cell r="E81" t="str">
            <v>BGT32</v>
          </cell>
          <cell r="F81" t="str">
            <v>B1</v>
          </cell>
          <cell r="G81" t="str">
            <v>luuhoainam</v>
          </cell>
          <cell r="H81">
            <v>9500000000</v>
          </cell>
          <cell r="I81">
            <v>6222490000</v>
          </cell>
          <cell r="J81">
            <v>0.65499894736842101</v>
          </cell>
          <cell r="K81">
            <v>10937678732</v>
          </cell>
          <cell r="L81">
            <v>42369</v>
          </cell>
          <cell r="M81" t="str">
            <v>BG</v>
          </cell>
          <cell r="N81">
            <v>0</v>
          </cell>
          <cell r="O81">
            <v>0</v>
          </cell>
          <cell r="P81">
            <v>622249</v>
          </cell>
          <cell r="Q81">
            <v>0</v>
          </cell>
          <cell r="R81">
            <v>6222490000</v>
          </cell>
          <cell r="S81">
            <v>7164168056.113966</v>
          </cell>
        </row>
        <row r="82">
          <cell r="B82" t="str">
            <v>CTH13</v>
          </cell>
          <cell r="C82" t="str">
            <v>CTCP Bia - Nước giải khát Cần Thơ</v>
          </cell>
          <cell r="D82" t="str">
            <v>CNPN</v>
          </cell>
          <cell r="E82" t="str">
            <v>CTH13</v>
          </cell>
          <cell r="F82" t="str">
            <v>B2</v>
          </cell>
          <cell r="G82" t="str">
            <v>daoquyphuc</v>
          </cell>
          <cell r="H82">
            <v>23900000000</v>
          </cell>
          <cell r="I82">
            <v>19039000000</v>
          </cell>
          <cell r="J82">
            <v>0.79661087866108782</v>
          </cell>
          <cell r="K82">
            <v>27431393890</v>
          </cell>
          <cell r="L82">
            <v>42369</v>
          </cell>
          <cell r="M82" t="str">
            <v>BG</v>
          </cell>
          <cell r="N82">
            <v>0</v>
          </cell>
          <cell r="O82">
            <v>0</v>
          </cell>
          <cell r="P82">
            <v>1903900</v>
          </cell>
          <cell r="Q82">
            <v>0</v>
          </cell>
          <cell r="R82">
            <v>19039000000</v>
          </cell>
          <cell r="S82">
            <v>21852146789.611298</v>
          </cell>
        </row>
        <row r="83">
          <cell r="B83" t="str">
            <v>DBI07</v>
          </cell>
          <cell r="C83" t="str">
            <v>Cty TNHH TM và dịch vụ tổng hợp tỉnh Điện Biên</v>
          </cell>
          <cell r="D83" t="str">
            <v>QLVĐT3</v>
          </cell>
          <cell r="E83" t="str">
            <v>DBI07</v>
          </cell>
          <cell r="F83" t="str">
            <v>A2</v>
          </cell>
          <cell r="G83" t="str">
            <v>nguyenphuongthao</v>
          </cell>
          <cell r="H83">
            <v>15350000000</v>
          </cell>
          <cell r="I83">
            <v>7828500000</v>
          </cell>
          <cell r="J83">
            <v>0.51</v>
          </cell>
          <cell r="K83">
            <v>14259034648</v>
          </cell>
          <cell r="L83">
            <v>42369</v>
          </cell>
          <cell r="M83" t="str">
            <v>BG</v>
          </cell>
          <cell r="N83">
            <v>0</v>
          </cell>
          <cell r="O83">
            <v>0</v>
          </cell>
          <cell r="P83">
            <v>782850</v>
          </cell>
          <cell r="Q83">
            <v>0</v>
          </cell>
          <cell r="R83">
            <v>7828500000</v>
          </cell>
          <cell r="S83">
            <v>7272107670.4800005</v>
          </cell>
        </row>
        <row r="84">
          <cell r="B84" t="str">
            <v>BDU06</v>
          </cell>
          <cell r="C84" t="str">
            <v>CTCP Xây dựng Giao thông thủy lợi Bình Dương</v>
          </cell>
          <cell r="D84" t="str">
            <v>CNPN</v>
          </cell>
          <cell r="E84" t="str">
            <v>BDU06</v>
          </cell>
          <cell r="F84" t="str">
            <v>B1</v>
          </cell>
          <cell r="G84" t="str">
            <v>nguyenkiencuong</v>
          </cell>
          <cell r="H84">
            <v>7800000000</v>
          </cell>
          <cell r="I84">
            <v>2340000000</v>
          </cell>
          <cell r="J84">
            <v>0.3</v>
          </cell>
          <cell r="K84">
            <v>8602609796</v>
          </cell>
          <cell r="L84">
            <v>42277</v>
          </cell>
          <cell r="M84" t="str">
            <v>BG</v>
          </cell>
          <cell r="N84">
            <v>0</v>
          </cell>
          <cell r="O84">
            <v>0</v>
          </cell>
          <cell r="P84">
            <v>234000</v>
          </cell>
          <cell r="Q84">
            <v>0</v>
          </cell>
          <cell r="R84">
            <v>2340000000</v>
          </cell>
          <cell r="S84">
            <v>2580782938.7999997</v>
          </cell>
        </row>
        <row r="85">
          <cell r="B85" t="str">
            <v>VLO07</v>
          </cell>
          <cell r="C85" t="str">
            <v>CTCP Địa ốc Vĩnh Long</v>
          </cell>
          <cell r="D85" t="str">
            <v>CNPN</v>
          </cell>
          <cell r="E85" t="str">
            <v>VLO07</v>
          </cell>
          <cell r="F85" t="str">
            <v>B2</v>
          </cell>
          <cell r="G85" t="str">
            <v>dangthimaihuong</v>
          </cell>
          <cell r="H85">
            <v>26535500000</v>
          </cell>
          <cell r="I85">
            <v>19377700000</v>
          </cell>
          <cell r="J85">
            <v>0.73025569520076883</v>
          </cell>
          <cell r="K85">
            <v>26054402952</v>
          </cell>
          <cell r="L85">
            <v>42185</v>
          </cell>
          <cell r="M85" t="str">
            <v>BG</v>
          </cell>
          <cell r="N85">
            <v>0</v>
          </cell>
          <cell r="O85">
            <v>0</v>
          </cell>
          <cell r="P85">
            <v>1937770</v>
          </cell>
          <cell r="Q85">
            <v>0</v>
          </cell>
          <cell r="R85">
            <v>19377700000</v>
          </cell>
          <cell r="S85">
            <v>19026376140.753723</v>
          </cell>
        </row>
        <row r="86">
          <cell r="B86" t="str">
            <v>BNN21</v>
          </cell>
          <cell r="C86" t="str">
            <v>Tổng công ty tư vấn xây dựng thủy lợi Việt Nam</v>
          </cell>
          <cell r="D86" t="str">
            <v>QLVĐT3</v>
          </cell>
          <cell r="E86" t="str">
            <v>BNN21</v>
          </cell>
          <cell r="F86" t="str">
            <v>B2</v>
          </cell>
          <cell r="G86">
            <v>0</v>
          </cell>
          <cell r="H86">
            <v>44000000000</v>
          </cell>
          <cell r="I86">
            <v>21560000000</v>
          </cell>
          <cell r="J86">
            <v>0.49</v>
          </cell>
          <cell r="K86">
            <v>55994484003</v>
          </cell>
          <cell r="L86">
            <v>42185</v>
          </cell>
          <cell r="M86" t="str">
            <v>BG</v>
          </cell>
          <cell r="N86">
            <v>0</v>
          </cell>
          <cell r="O86">
            <v>0</v>
          </cell>
          <cell r="P86">
            <v>0</v>
          </cell>
          <cell r="Q86">
            <v>0</v>
          </cell>
          <cell r="R86">
            <v>21560000000</v>
          </cell>
          <cell r="S86">
            <v>27437297161.470001</v>
          </cell>
        </row>
        <row r="87">
          <cell r="B87" t="str">
            <v>TVI04</v>
          </cell>
          <cell r="C87" t="str">
            <v>CTCP Phát triển điện nông thôn Trà Vinh</v>
          </cell>
          <cell r="D87" t="str">
            <v>CNPN</v>
          </cell>
          <cell r="E87" t="str">
            <v>TVI04</v>
          </cell>
          <cell r="F87" t="str">
            <v>B1</v>
          </cell>
          <cell r="G87" t="str">
            <v>ngolequangtin</v>
          </cell>
          <cell r="H87">
            <v>52800000000</v>
          </cell>
          <cell r="I87">
            <v>34849720000</v>
          </cell>
          <cell r="J87">
            <v>0.66003257575757579</v>
          </cell>
          <cell r="K87">
            <v>0</v>
          </cell>
          <cell r="L87">
            <v>0</v>
          </cell>
          <cell r="M87" t="str">
            <v>BG</v>
          </cell>
          <cell r="N87" t="str">
            <v>DTV</v>
          </cell>
          <cell r="O87" t="str">
            <v>UPCOM</v>
          </cell>
          <cell r="P87">
            <v>3484972</v>
          </cell>
          <cell r="Q87">
            <v>1100</v>
          </cell>
          <cell r="R87">
            <v>34849720000</v>
          </cell>
          <cell r="S87">
            <v>3833469200</v>
          </cell>
        </row>
        <row r="88">
          <cell r="B88" t="str">
            <v>BRV08</v>
          </cell>
          <cell r="C88" t="str">
            <v>CTCP Thương mại tổng hợp Bà Rịa Vũng Tàu</v>
          </cell>
          <cell r="D88" t="str">
            <v>CNPN</v>
          </cell>
          <cell r="E88" t="str">
            <v>BRV08</v>
          </cell>
          <cell r="F88" t="str">
            <v>B1</v>
          </cell>
          <cell r="G88" t="str">
            <v>nguyenngocvuchuong</v>
          </cell>
          <cell r="H88">
            <v>30135540000</v>
          </cell>
          <cell r="I88">
            <v>4617160000</v>
          </cell>
          <cell r="J88">
            <v>0.15321311647310784</v>
          </cell>
          <cell r="K88">
            <v>38855399024</v>
          </cell>
          <cell r="L88">
            <v>42277</v>
          </cell>
          <cell r="M88" t="str">
            <v>BG</v>
          </cell>
          <cell r="N88">
            <v>0</v>
          </cell>
          <cell r="O88">
            <v>0</v>
          </cell>
          <cell r="P88">
            <v>461716</v>
          </cell>
          <cell r="Q88">
            <v>0</v>
          </cell>
          <cell r="R88">
            <v>4617160000</v>
          </cell>
          <cell r="S88">
            <v>5953156776.2731924</v>
          </cell>
        </row>
        <row r="89">
          <cell r="B89" t="str">
            <v>NAN30</v>
          </cell>
          <cell r="C89" t="str">
            <v>CTCP Đầu tư và Phát triển miền Trung</v>
          </cell>
          <cell r="D89" t="str">
            <v>QLVĐT2</v>
          </cell>
          <cell r="E89" t="str">
            <v>NAN30</v>
          </cell>
          <cell r="F89" t="str">
            <v>B2</v>
          </cell>
          <cell r="G89" t="str">
            <v>thaithuytrang</v>
          </cell>
          <cell r="H89">
            <v>45242310000</v>
          </cell>
          <cell r="I89">
            <v>12161060000</v>
          </cell>
          <cell r="J89">
            <v>0.26879838805755057</v>
          </cell>
          <cell r="K89">
            <v>63282095795</v>
          </cell>
          <cell r="L89">
            <v>42369</v>
          </cell>
          <cell r="M89" t="str">
            <v>BG</v>
          </cell>
          <cell r="N89">
            <v>0</v>
          </cell>
          <cell r="O89">
            <v>0</v>
          </cell>
          <cell r="P89">
            <v>1216106</v>
          </cell>
          <cell r="Q89">
            <v>0</v>
          </cell>
          <cell r="R89">
            <v>11938592215</v>
          </cell>
          <cell r="S89">
            <v>17010125342.599499</v>
          </cell>
        </row>
        <row r="90">
          <cell r="B90" t="str">
            <v>LDO10</v>
          </cell>
          <cell r="C90" t="str">
            <v>CTCP Dịch vụ du lịch Đà Lạt</v>
          </cell>
          <cell r="D90" t="str">
            <v>CNMT</v>
          </cell>
          <cell r="E90" t="str">
            <v>LDO10</v>
          </cell>
          <cell r="F90" t="str">
            <v>B2</v>
          </cell>
          <cell r="G90" t="str">
            <v>phanminhdung</v>
          </cell>
          <cell r="H90">
            <v>59132500000</v>
          </cell>
          <cell r="I90">
            <v>6086850000</v>
          </cell>
          <cell r="J90">
            <v>0.10293577981651376</v>
          </cell>
          <cell r="K90">
            <v>99652978606</v>
          </cell>
          <cell r="L90">
            <v>42277</v>
          </cell>
          <cell r="M90" t="str">
            <v>BG</v>
          </cell>
          <cell r="N90">
            <v>0</v>
          </cell>
          <cell r="O90">
            <v>0</v>
          </cell>
          <cell r="P90">
            <v>608685</v>
          </cell>
          <cell r="Q90">
            <v>0</v>
          </cell>
          <cell r="R90">
            <v>5610000000</v>
          </cell>
          <cell r="S90">
            <v>10257857063.846973</v>
          </cell>
        </row>
        <row r="91">
          <cell r="B91" t="str">
            <v>BGT31</v>
          </cell>
          <cell r="C91" t="str">
            <v>CTCP Đầu tư và xây dựng công trình 717</v>
          </cell>
          <cell r="D91" t="str">
            <v>CNPN</v>
          </cell>
          <cell r="E91" t="str">
            <v>BGT31</v>
          </cell>
          <cell r="F91" t="str">
            <v>A2</v>
          </cell>
          <cell r="G91" t="str">
            <v>dangthimaihuong</v>
          </cell>
          <cell r="H91">
            <v>8897650000</v>
          </cell>
          <cell r="I91">
            <v>4130060000</v>
          </cell>
          <cell r="J91">
            <v>0.46417424825656212</v>
          </cell>
          <cell r="K91">
            <v>8555643813</v>
          </cell>
          <cell r="L91">
            <v>42277</v>
          </cell>
          <cell r="M91" t="str">
            <v>BG</v>
          </cell>
          <cell r="N91">
            <v>0</v>
          </cell>
          <cell r="O91">
            <v>0</v>
          </cell>
          <cell r="P91">
            <v>413006</v>
          </cell>
          <cell r="Q91">
            <v>0</v>
          </cell>
          <cell r="R91">
            <v>3664739422</v>
          </cell>
          <cell r="S91">
            <v>3971309535.2501817</v>
          </cell>
        </row>
        <row r="92">
          <cell r="B92" t="str">
            <v>GLA13</v>
          </cell>
          <cell r="C92" t="str">
            <v>CTCP Gia Lai</v>
          </cell>
          <cell r="D92" t="str">
            <v>CNMT</v>
          </cell>
          <cell r="E92" t="str">
            <v>GLA13</v>
          </cell>
          <cell r="F92" t="str">
            <v>B2</v>
          </cell>
          <cell r="G92" t="str">
            <v>phanminhdung</v>
          </cell>
          <cell r="H92">
            <v>87999260000</v>
          </cell>
          <cell r="I92">
            <v>15525840000</v>
          </cell>
          <cell r="J92">
            <v>0.17643148362838507</v>
          </cell>
          <cell r="K92">
            <v>0</v>
          </cell>
          <cell r="L92">
            <v>0</v>
          </cell>
          <cell r="M92" t="str">
            <v>BG</v>
          </cell>
          <cell r="N92" t="str">
            <v>CTC</v>
          </cell>
          <cell r="O92" t="str">
            <v>HNX</v>
          </cell>
          <cell r="P92">
            <v>1552584</v>
          </cell>
          <cell r="Q92">
            <v>7700</v>
          </cell>
          <cell r="R92">
            <v>14114400000</v>
          </cell>
          <cell r="S92">
            <v>11954896800</v>
          </cell>
        </row>
        <row r="93">
          <cell r="B93" t="str">
            <v>QNA01</v>
          </cell>
          <cell r="C93" t="str">
            <v>CTCP Kỹ nghệ khoáng sản Quảng Nam</v>
          </cell>
          <cell r="D93" t="str">
            <v>QLVĐT3</v>
          </cell>
          <cell r="E93" t="str">
            <v>QNA01</v>
          </cell>
          <cell r="F93" t="str">
            <v>B2</v>
          </cell>
          <cell r="G93" t="str">
            <v>phanthethanh</v>
          </cell>
          <cell r="H93">
            <v>55449460000</v>
          </cell>
          <cell r="I93">
            <v>589000000</v>
          </cell>
          <cell r="J93">
            <v>1.0622285591239301E-2</v>
          </cell>
          <cell r="K93">
            <v>0</v>
          </cell>
          <cell r="L93">
            <v>0</v>
          </cell>
          <cell r="M93" t="str">
            <v>BG</v>
          </cell>
          <cell r="N93" t="str">
            <v>MIC</v>
          </cell>
          <cell r="O93" t="str">
            <v>HNX</v>
          </cell>
          <cell r="P93">
            <v>58900</v>
          </cell>
          <cell r="Q93">
            <v>7400</v>
          </cell>
          <cell r="R93">
            <v>710223196</v>
          </cell>
          <cell r="S93">
            <v>435860000</v>
          </cell>
        </row>
        <row r="94">
          <cell r="B94" t="str">
            <v>BVS01</v>
          </cell>
          <cell r="C94" t="str">
            <v>CTCP Đầu tư Bảo Việt - SCIC</v>
          </cell>
          <cell r="D94" t="str">
            <v>ĐTKD</v>
          </cell>
          <cell r="E94" t="str">
            <v>BVS01</v>
          </cell>
          <cell r="F94" t="str">
            <v>A1</v>
          </cell>
          <cell r="G94" t="str">
            <v>nguyenanhngoc</v>
          </cell>
          <cell r="H94">
            <v>380000000000</v>
          </cell>
          <cell r="I94">
            <v>70000000000</v>
          </cell>
          <cell r="J94">
            <v>0.18421052631578946</v>
          </cell>
          <cell r="K94">
            <v>148697925238</v>
          </cell>
          <cell r="L94">
            <v>42369</v>
          </cell>
          <cell r="M94" t="str">
            <v>TLM-DA</v>
          </cell>
          <cell r="N94">
            <v>0</v>
          </cell>
          <cell r="O94">
            <v>0</v>
          </cell>
          <cell r="P94">
            <v>7000000</v>
          </cell>
          <cell r="Q94">
            <v>0</v>
          </cell>
          <cell r="R94">
            <v>70000000000</v>
          </cell>
          <cell r="S94">
            <v>27391723070.157894</v>
          </cell>
        </row>
        <row r="95">
          <cell r="B95" t="str">
            <v>AGI12</v>
          </cell>
          <cell r="C95" t="str">
            <v>CTCP Rau quả thực phẩm An Giang</v>
          </cell>
          <cell r="D95" t="str">
            <v>CNPN</v>
          </cell>
          <cell r="E95" t="str">
            <v>AGI12</v>
          </cell>
          <cell r="F95" t="str">
            <v>B1</v>
          </cell>
          <cell r="G95">
            <v>0</v>
          </cell>
          <cell r="H95">
            <v>60000000000</v>
          </cell>
          <cell r="I95">
            <v>29424000000</v>
          </cell>
          <cell r="J95">
            <v>0.4904</v>
          </cell>
          <cell r="K95">
            <v>68847783963</v>
          </cell>
          <cell r="L95">
            <v>42369</v>
          </cell>
          <cell r="M95" t="str">
            <v>BG</v>
          </cell>
          <cell r="N95">
            <v>0</v>
          </cell>
          <cell r="O95">
            <v>0</v>
          </cell>
          <cell r="P95">
            <v>0</v>
          </cell>
          <cell r="Q95">
            <v>0</v>
          </cell>
          <cell r="R95">
            <v>29424000000</v>
          </cell>
          <cell r="S95">
            <v>33762953255.4552</v>
          </cell>
        </row>
        <row r="96">
          <cell r="B96" t="str">
            <v>AGI13</v>
          </cell>
          <cell r="C96" t="str">
            <v>CTCP XNK Nông sản thực phẩm An Giang</v>
          </cell>
          <cell r="D96" t="str">
            <v>CNPN</v>
          </cell>
          <cell r="E96" t="str">
            <v>AGI13</v>
          </cell>
          <cell r="F96" t="str">
            <v>B2</v>
          </cell>
          <cell r="G96">
            <v>0</v>
          </cell>
          <cell r="H96">
            <v>350000000000</v>
          </cell>
          <cell r="I96">
            <v>178500000000</v>
          </cell>
          <cell r="J96">
            <v>0.51</v>
          </cell>
          <cell r="K96">
            <v>358381998284</v>
          </cell>
          <cell r="L96">
            <v>42369</v>
          </cell>
          <cell r="M96" t="str">
            <v>BG</v>
          </cell>
          <cell r="N96">
            <v>0</v>
          </cell>
          <cell r="O96">
            <v>0</v>
          </cell>
          <cell r="P96">
            <v>0</v>
          </cell>
          <cell r="Q96">
            <v>0</v>
          </cell>
          <cell r="R96">
            <v>178500000000</v>
          </cell>
          <cell r="S96">
            <v>182774819124.84</v>
          </cell>
        </row>
        <row r="97">
          <cell r="B97" t="str">
            <v>VLO05</v>
          </cell>
          <cell r="C97" t="str">
            <v>CTCP Cảng Vĩnh Long</v>
          </cell>
          <cell r="D97" t="str">
            <v>CNPN</v>
          </cell>
          <cell r="E97" t="str">
            <v>VLO05</v>
          </cell>
          <cell r="F97" t="str">
            <v>A2</v>
          </cell>
          <cell r="G97" t="str">
            <v>dangthimaihuong</v>
          </cell>
          <cell r="H97">
            <v>20000000000</v>
          </cell>
          <cell r="I97">
            <v>10200000000</v>
          </cell>
          <cell r="J97">
            <v>0.51</v>
          </cell>
          <cell r="K97">
            <v>23905952065</v>
          </cell>
          <cell r="L97">
            <v>42369</v>
          </cell>
          <cell r="M97" t="str">
            <v>BG</v>
          </cell>
          <cell r="N97">
            <v>0</v>
          </cell>
          <cell r="O97">
            <v>0</v>
          </cell>
          <cell r="P97">
            <v>1020000</v>
          </cell>
          <cell r="Q97">
            <v>0</v>
          </cell>
          <cell r="R97">
            <v>10200000000</v>
          </cell>
          <cell r="S97">
            <v>12192035553.15</v>
          </cell>
        </row>
        <row r="98">
          <cell r="B98" t="str">
            <v>BVH05</v>
          </cell>
          <cell r="C98" t="str">
            <v>CTCP In Khoa học kỹ thuật</v>
          </cell>
          <cell r="D98" t="str">
            <v>QLVĐT4</v>
          </cell>
          <cell r="E98" t="str">
            <v>BVH05</v>
          </cell>
          <cell r="F98" t="str">
            <v>B2</v>
          </cell>
          <cell r="G98" t="str">
            <v>nguyenletramy</v>
          </cell>
          <cell r="H98">
            <v>15710000000</v>
          </cell>
          <cell r="I98">
            <v>8007600000</v>
          </cell>
          <cell r="J98">
            <v>0.50971355824315723</v>
          </cell>
          <cell r="K98">
            <v>17803729172</v>
          </cell>
          <cell r="L98">
            <v>42369</v>
          </cell>
          <cell r="M98" t="str">
            <v>BG</v>
          </cell>
          <cell r="N98">
            <v>0</v>
          </cell>
          <cell r="O98">
            <v>0</v>
          </cell>
          <cell r="P98">
            <v>800760</v>
          </cell>
          <cell r="Q98">
            <v>0</v>
          </cell>
          <cell r="R98">
            <v>8007600000</v>
          </cell>
          <cell r="S98">
            <v>9074802146.2576199</v>
          </cell>
        </row>
        <row r="99">
          <cell r="B99" t="str">
            <v>BGT33</v>
          </cell>
          <cell r="C99" t="str">
            <v>CTCP Đầu tư và xây dựng công trình 79</v>
          </cell>
          <cell r="D99" t="str">
            <v>CNPN</v>
          </cell>
          <cell r="E99" t="str">
            <v>BGT33</v>
          </cell>
          <cell r="F99" t="str">
            <v>B2</v>
          </cell>
          <cell r="G99" t="str">
            <v>nguyentienmanh</v>
          </cell>
          <cell r="H99">
            <v>10000000000</v>
          </cell>
          <cell r="I99">
            <v>7449000000</v>
          </cell>
          <cell r="J99">
            <v>0.74490000000000001</v>
          </cell>
          <cell r="K99">
            <v>8922174462</v>
          </cell>
          <cell r="L99">
            <v>42369</v>
          </cell>
          <cell r="M99" t="str">
            <v>BG</v>
          </cell>
          <cell r="N99">
            <v>0</v>
          </cell>
          <cell r="O99">
            <v>0</v>
          </cell>
          <cell r="P99">
            <v>744900</v>
          </cell>
          <cell r="Q99">
            <v>0</v>
          </cell>
          <cell r="R99">
            <v>7449000000</v>
          </cell>
          <cell r="S99">
            <v>6646127756.7438002</v>
          </cell>
        </row>
        <row r="100">
          <cell r="B100" t="str">
            <v>KHO27</v>
          </cell>
          <cell r="C100" t="str">
            <v>CTCP Xây lắp và Vật liệu xây dựng Khánh Hòa</v>
          </cell>
          <cell r="D100" t="str">
            <v>CNMT</v>
          </cell>
          <cell r="E100" t="str">
            <v>KHO27</v>
          </cell>
          <cell r="F100" t="str">
            <v>B2</v>
          </cell>
          <cell r="G100" t="str">
            <v>phanminhdung</v>
          </cell>
          <cell r="H100">
            <v>4663000000</v>
          </cell>
          <cell r="I100">
            <v>1232000000</v>
          </cell>
          <cell r="J100">
            <v>0.26420759167917651</v>
          </cell>
          <cell r="K100">
            <v>14314347024</v>
          </cell>
          <cell r="L100">
            <v>42185</v>
          </cell>
          <cell r="M100" t="str">
            <v>BG</v>
          </cell>
          <cell r="N100">
            <v>0</v>
          </cell>
          <cell r="O100">
            <v>0</v>
          </cell>
          <cell r="P100">
            <v>123200</v>
          </cell>
          <cell r="Q100">
            <v>0</v>
          </cell>
          <cell r="R100">
            <v>1232000000</v>
          </cell>
          <cell r="S100">
            <v>3781959153.6710277</v>
          </cell>
        </row>
        <row r="101">
          <cell r="B101" t="str">
            <v>THO19</v>
          </cell>
          <cell r="C101" t="str">
            <v>CT TNHH Nông công nghiệp Hà Trung</v>
          </cell>
          <cell r="D101" t="str">
            <v>QLVĐT1</v>
          </cell>
          <cell r="E101" t="str">
            <v>THO19</v>
          </cell>
          <cell r="F101" t="str">
            <v>B1</v>
          </cell>
          <cell r="G101" t="str">
            <v>leminhtuyet</v>
          </cell>
          <cell r="H101">
            <v>75000000000</v>
          </cell>
          <cell r="I101">
            <v>6891640000</v>
          </cell>
          <cell r="J101">
            <v>9.1888533333333328E-2</v>
          </cell>
          <cell r="K101">
            <v>70669945327</v>
          </cell>
          <cell r="L101">
            <v>42004</v>
          </cell>
          <cell r="M101" t="str">
            <v>BG</v>
          </cell>
          <cell r="N101">
            <v>0</v>
          </cell>
          <cell r="O101">
            <v>0</v>
          </cell>
          <cell r="P101">
            <v>689164</v>
          </cell>
          <cell r="Q101">
            <v>0</v>
          </cell>
          <cell r="R101">
            <v>6891635966</v>
          </cell>
          <cell r="S101">
            <v>6493757626.844883</v>
          </cell>
        </row>
        <row r="102">
          <cell r="B102" t="str">
            <v>VLO09</v>
          </cell>
          <cell r="C102" t="str">
            <v>CTCP Đầu tư xây dựng Cửu Long</v>
          </cell>
          <cell r="D102" t="str">
            <v>CNPN</v>
          </cell>
          <cell r="E102" t="str">
            <v>VLO09</v>
          </cell>
          <cell r="F102" t="str">
            <v>B2</v>
          </cell>
          <cell r="G102" t="str">
            <v>dangthimaihuong</v>
          </cell>
          <cell r="H102">
            <v>18000000000</v>
          </cell>
          <cell r="I102">
            <v>1800000000</v>
          </cell>
          <cell r="J102">
            <v>0.1</v>
          </cell>
          <cell r="K102">
            <v>22802698428</v>
          </cell>
          <cell r="L102">
            <v>42277</v>
          </cell>
          <cell r="M102" t="str">
            <v>BG</v>
          </cell>
          <cell r="N102">
            <v>0</v>
          </cell>
          <cell r="O102">
            <v>0</v>
          </cell>
          <cell r="P102">
            <v>180000</v>
          </cell>
          <cell r="Q102">
            <v>0</v>
          </cell>
          <cell r="R102">
            <v>1600000000</v>
          </cell>
          <cell r="S102">
            <v>2280269842.8000002</v>
          </cell>
        </row>
        <row r="103">
          <cell r="B103" t="str">
            <v>BVH12</v>
          </cell>
          <cell r="C103" t="str">
            <v>CTCP Điện ảnh truyền hình</v>
          </cell>
          <cell r="D103" t="str">
            <v>QLVĐT4</v>
          </cell>
          <cell r="E103" t="str">
            <v>BVH12</v>
          </cell>
          <cell r="F103" t="str">
            <v>B2</v>
          </cell>
          <cell r="G103" t="str">
            <v>nguyenthanhhuong</v>
          </cell>
          <cell r="H103">
            <v>31250000000</v>
          </cell>
          <cell r="I103">
            <v>4375000000</v>
          </cell>
          <cell r="J103">
            <v>0.14000000000000001</v>
          </cell>
          <cell r="K103">
            <v>40638523057</v>
          </cell>
          <cell r="L103">
            <v>42369</v>
          </cell>
          <cell r="M103" t="str">
            <v>BG</v>
          </cell>
          <cell r="N103">
            <v>0</v>
          </cell>
          <cell r="O103">
            <v>0</v>
          </cell>
          <cell r="P103">
            <v>437500</v>
          </cell>
          <cell r="Q103">
            <v>0</v>
          </cell>
          <cell r="R103">
            <v>4375000000</v>
          </cell>
          <cell r="S103">
            <v>5689393227.9800005</v>
          </cell>
        </row>
        <row r="104">
          <cell r="B104" t="str">
            <v>DLA16</v>
          </cell>
          <cell r="C104" t="str">
            <v>CTCP Du lịch ĐăkLak</v>
          </cell>
          <cell r="D104" t="str">
            <v>QLVĐT3</v>
          </cell>
          <cell r="E104" t="str">
            <v>DLA16</v>
          </cell>
          <cell r="F104" t="str">
            <v>B2</v>
          </cell>
          <cell r="G104" t="str">
            <v>phanthethanh</v>
          </cell>
          <cell r="H104">
            <v>93074150000</v>
          </cell>
          <cell r="I104">
            <v>26862520000</v>
          </cell>
          <cell r="J104">
            <v>0.28861418557139656</v>
          </cell>
          <cell r="K104">
            <v>0</v>
          </cell>
          <cell r="L104">
            <v>0</v>
          </cell>
          <cell r="M104" t="str">
            <v>BG</v>
          </cell>
          <cell r="N104" t="str">
            <v>DLD</v>
          </cell>
          <cell r="O104" t="str">
            <v>UPCOM</v>
          </cell>
          <cell r="P104">
            <v>2686252</v>
          </cell>
          <cell r="Q104">
            <v>10000</v>
          </cell>
          <cell r="R104">
            <v>26862520000</v>
          </cell>
          <cell r="S104">
            <v>26862520000</v>
          </cell>
        </row>
        <row r="105">
          <cell r="B105" t="str">
            <v>HTA05</v>
          </cell>
          <cell r="C105" t="str">
            <v>CTCP Xi măng Tiên Sơn</v>
          </cell>
          <cell r="D105" t="str">
            <v>QLVĐT1</v>
          </cell>
          <cell r="E105" t="str">
            <v>HTA05</v>
          </cell>
          <cell r="F105" t="str">
            <v>B2</v>
          </cell>
          <cell r="G105" t="str">
            <v>nguyenhoangquyen</v>
          </cell>
          <cell r="H105">
            <v>29361400000</v>
          </cell>
          <cell r="I105">
            <v>8507000000</v>
          </cell>
          <cell r="J105">
            <v>0.28973414074260762</v>
          </cell>
          <cell r="K105">
            <v>22631602659</v>
          </cell>
          <cell r="L105">
            <v>42277</v>
          </cell>
          <cell r="M105" t="str">
            <v>BG</v>
          </cell>
          <cell r="N105" t="str">
            <v>TSM</v>
          </cell>
          <cell r="O105" t="str">
            <v>HNX</v>
          </cell>
          <cell r="P105">
            <v>850700</v>
          </cell>
          <cell r="Q105">
            <v>2500</v>
          </cell>
          <cell r="R105">
            <v>7677300000</v>
          </cell>
          <cell r="S105">
            <v>2126750000</v>
          </cell>
        </row>
        <row r="106">
          <cell r="B106" t="str">
            <v>VLO06</v>
          </cell>
          <cell r="C106" t="str">
            <v>CTCP Xây dựng Vĩnh Long</v>
          </cell>
          <cell r="D106" t="str">
            <v>CNPN</v>
          </cell>
          <cell r="E106" t="str">
            <v>VLO06</v>
          </cell>
          <cell r="F106" t="str">
            <v>B2</v>
          </cell>
          <cell r="G106" t="str">
            <v>dangthimaihuong</v>
          </cell>
          <cell r="H106">
            <v>6297200000</v>
          </cell>
          <cell r="I106">
            <v>3406000000</v>
          </cell>
          <cell r="J106">
            <v>0.54087530966143682</v>
          </cell>
          <cell r="K106">
            <v>5115442070</v>
          </cell>
          <cell r="L106">
            <v>42369</v>
          </cell>
          <cell r="M106" t="str">
            <v>BG</v>
          </cell>
          <cell r="N106">
            <v>0</v>
          </cell>
          <cell r="O106">
            <v>0</v>
          </cell>
          <cell r="P106">
            <v>340600</v>
          </cell>
          <cell r="Q106">
            <v>0</v>
          </cell>
          <cell r="R106">
            <v>3406000000</v>
          </cell>
          <cell r="S106">
            <v>2766816313.6663914</v>
          </cell>
        </row>
        <row r="107">
          <cell r="B107" t="str">
            <v>CBA15</v>
          </cell>
          <cell r="C107" t="str">
            <v>CTCP quản lý đường bộ Cao Bằng (tên mới)</v>
          </cell>
          <cell r="D107" t="str">
            <v>QLVĐT3</v>
          </cell>
          <cell r="E107" t="str">
            <v>CBA15</v>
          </cell>
          <cell r="F107" t="str">
            <v>A2</v>
          </cell>
          <cell r="G107" t="str">
            <v>nguyendinhan</v>
          </cell>
          <cell r="H107">
            <v>3100000000</v>
          </cell>
          <cell r="I107">
            <v>1581000000</v>
          </cell>
          <cell r="J107">
            <v>0.51</v>
          </cell>
          <cell r="K107">
            <v>5309657769</v>
          </cell>
          <cell r="L107">
            <v>42004</v>
          </cell>
          <cell r="M107" t="str">
            <v>BG</v>
          </cell>
          <cell r="N107">
            <v>0</v>
          </cell>
          <cell r="O107">
            <v>0</v>
          </cell>
          <cell r="P107">
            <v>158100</v>
          </cell>
          <cell r="Q107">
            <v>0</v>
          </cell>
          <cell r="R107">
            <v>1581000000</v>
          </cell>
          <cell r="S107">
            <v>2707925462.1900001</v>
          </cell>
        </row>
        <row r="108">
          <cell r="B108" t="str">
            <v>BGT38</v>
          </cell>
          <cell r="C108" t="str">
            <v>CTCP Quản lý và Xây dựng đường bộ 26 - Đắk Lắk</v>
          </cell>
          <cell r="D108" t="str">
            <v>CNMT</v>
          </cell>
          <cell r="E108" t="str">
            <v>BGT38</v>
          </cell>
          <cell r="F108" t="str">
            <v>A2</v>
          </cell>
          <cell r="G108" t="str">
            <v>phamvankhoa</v>
          </cell>
          <cell r="H108">
            <v>10000000000</v>
          </cell>
          <cell r="I108">
            <v>3162900000</v>
          </cell>
          <cell r="J108">
            <v>0.31629000000000002</v>
          </cell>
          <cell r="K108">
            <v>0</v>
          </cell>
          <cell r="L108">
            <v>0</v>
          </cell>
          <cell r="M108" t="str">
            <v>BG</v>
          </cell>
          <cell r="N108" t="str">
            <v>D26</v>
          </cell>
          <cell r="O108" t="str">
            <v>UPCOM</v>
          </cell>
          <cell r="P108">
            <v>316290</v>
          </cell>
          <cell r="Q108">
            <v>5100</v>
          </cell>
          <cell r="R108">
            <v>3162900490</v>
          </cell>
          <cell r="S108">
            <v>1613079000</v>
          </cell>
        </row>
        <row r="109">
          <cell r="B109" t="str">
            <v>BKA03</v>
          </cell>
          <cell r="C109" t="str">
            <v>CTCP Tư vấn xây dựng Bắc Kạn</v>
          </cell>
          <cell r="D109" t="str">
            <v>QLVĐT2</v>
          </cell>
          <cell r="E109" t="str">
            <v>BKA03</v>
          </cell>
          <cell r="F109" t="str">
            <v>B2</v>
          </cell>
          <cell r="G109" t="str">
            <v>dangngoctuanhiep</v>
          </cell>
          <cell r="H109">
            <v>3855001737</v>
          </cell>
          <cell r="I109">
            <v>1156500000</v>
          </cell>
          <cell r="J109">
            <v>0.29999986482496366</v>
          </cell>
          <cell r="K109">
            <v>5791990743</v>
          </cell>
          <cell r="L109">
            <v>42004</v>
          </cell>
          <cell r="M109" t="str">
            <v>BG</v>
          </cell>
          <cell r="N109">
            <v>0</v>
          </cell>
          <cell r="O109">
            <v>0</v>
          </cell>
          <cell r="P109">
            <v>115650</v>
          </cell>
          <cell r="Q109">
            <v>0</v>
          </cell>
          <cell r="R109">
            <v>1156500000</v>
          </cell>
          <cell r="S109">
            <v>1737596439.9674408</v>
          </cell>
        </row>
        <row r="110">
          <cell r="B110" t="str">
            <v>HUE07</v>
          </cell>
          <cell r="C110" t="str">
            <v>CTCP Cảng Thuận An</v>
          </cell>
          <cell r="D110" t="str">
            <v>CNMT</v>
          </cell>
          <cell r="E110" t="str">
            <v>HUE07</v>
          </cell>
          <cell r="F110" t="str">
            <v>A2</v>
          </cell>
          <cell r="G110" t="str">
            <v>lethanhthao</v>
          </cell>
          <cell r="H110">
            <v>4600000000</v>
          </cell>
          <cell r="I110">
            <v>3042570000</v>
          </cell>
          <cell r="J110">
            <v>0.66142826086956519</v>
          </cell>
          <cell r="K110">
            <v>6125740290</v>
          </cell>
          <cell r="L110">
            <v>42369</v>
          </cell>
          <cell r="M110" t="str">
            <v>BG</v>
          </cell>
          <cell r="N110">
            <v>0</v>
          </cell>
          <cell r="O110">
            <v>0</v>
          </cell>
          <cell r="P110">
            <v>304257</v>
          </cell>
          <cell r="Q110">
            <v>0</v>
          </cell>
          <cell r="R110">
            <v>3009500000</v>
          </cell>
          <cell r="S110">
            <v>4051737746.5533261</v>
          </cell>
        </row>
        <row r="111">
          <cell r="B111" t="str">
            <v>BKH06</v>
          </cell>
          <cell r="C111" t="str">
            <v>CTCP Xuất nhập khẩu Công nghệ mới</v>
          </cell>
          <cell r="D111" t="str">
            <v>QLVĐT4</v>
          </cell>
          <cell r="E111" t="str">
            <v>BKH06</v>
          </cell>
          <cell r="F111" t="str">
            <v>B2</v>
          </cell>
          <cell r="G111" t="str">
            <v>nguyenletramy</v>
          </cell>
          <cell r="H111">
            <v>10000050000</v>
          </cell>
          <cell r="I111">
            <v>3275440000</v>
          </cell>
          <cell r="J111">
            <v>0.32754236228818856</v>
          </cell>
          <cell r="K111">
            <v>6134359612</v>
          </cell>
          <cell r="L111">
            <v>42369</v>
          </cell>
          <cell r="M111" t="str">
            <v>BG</v>
          </cell>
          <cell r="N111">
            <v>0</v>
          </cell>
          <cell r="O111">
            <v>0</v>
          </cell>
          <cell r="P111">
            <v>327544</v>
          </cell>
          <cell r="Q111">
            <v>0</v>
          </cell>
          <cell r="R111">
            <v>3275440000</v>
          </cell>
          <cell r="S111">
            <v>2009262638.4397359</v>
          </cell>
        </row>
        <row r="112">
          <cell r="B112" t="str">
            <v>HCM01</v>
          </cell>
          <cell r="C112" t="str">
            <v>CTCP Trang thiết bị Kỹ thuật Y tế TP. Hồ Chí Minh</v>
          </cell>
          <cell r="D112" t="str">
            <v>CNPN</v>
          </cell>
          <cell r="E112" t="str">
            <v>HCM01</v>
          </cell>
          <cell r="F112" t="str">
            <v>B2</v>
          </cell>
          <cell r="G112" t="str">
            <v>doandangquian</v>
          </cell>
          <cell r="H112">
            <v>29304830000</v>
          </cell>
          <cell r="I112">
            <v>2457600000</v>
          </cell>
          <cell r="J112">
            <v>8.3863308539923284E-2</v>
          </cell>
          <cell r="K112">
            <v>33675651263</v>
          </cell>
          <cell r="L112">
            <v>42277</v>
          </cell>
          <cell r="M112" t="str">
            <v>BG</v>
          </cell>
          <cell r="N112">
            <v>0</v>
          </cell>
          <cell r="O112">
            <v>0</v>
          </cell>
          <cell r="P112">
            <v>245760</v>
          </cell>
          <cell r="Q112">
            <v>0</v>
          </cell>
          <cell r="R112">
            <v>2344900000</v>
          </cell>
          <cell r="S112">
            <v>2824151532.1518264</v>
          </cell>
        </row>
        <row r="113">
          <cell r="B113" t="str">
            <v>CBA09</v>
          </cell>
          <cell r="C113" t="str">
            <v>CTCP Xây lắp Cao Bằng</v>
          </cell>
          <cell r="D113" t="str">
            <v>QLVĐT3</v>
          </cell>
          <cell r="E113" t="str">
            <v>CBA09</v>
          </cell>
          <cell r="F113" t="str">
            <v>B1</v>
          </cell>
          <cell r="G113" t="str">
            <v>nguyendinhan</v>
          </cell>
          <cell r="H113">
            <v>6856700000</v>
          </cell>
          <cell r="I113">
            <v>1119300000</v>
          </cell>
          <cell r="J113">
            <v>0.16324179269911182</v>
          </cell>
          <cell r="K113">
            <v>10925245899</v>
          </cell>
          <cell r="L113">
            <v>42004</v>
          </cell>
          <cell r="M113" t="str">
            <v>BG</v>
          </cell>
          <cell r="N113">
            <v>0</v>
          </cell>
          <cell r="O113">
            <v>0</v>
          </cell>
          <cell r="P113">
            <v>111930</v>
          </cell>
          <cell r="Q113">
            <v>0</v>
          </cell>
          <cell r="R113">
            <v>1119300000</v>
          </cell>
          <cell r="S113">
            <v>1783456726.2313795</v>
          </cell>
        </row>
        <row r="114">
          <cell r="B114" t="str">
            <v>BKH07</v>
          </cell>
          <cell r="C114" t="str">
            <v>CTCP Công nghệ Điện tử Cơ khí và Môi trường (EMECO)</v>
          </cell>
          <cell r="D114" t="str">
            <v>QLVĐT4</v>
          </cell>
          <cell r="E114" t="str">
            <v>BKH07</v>
          </cell>
          <cell r="F114" t="str">
            <v>B2</v>
          </cell>
          <cell r="G114">
            <v>0</v>
          </cell>
          <cell r="H114">
            <v>3000000000</v>
          </cell>
          <cell r="I114">
            <v>600000000</v>
          </cell>
          <cell r="J114">
            <v>0.2</v>
          </cell>
          <cell r="K114">
            <v>10825687200</v>
          </cell>
          <cell r="L114">
            <v>42369</v>
          </cell>
          <cell r="M114" t="str">
            <v>BG</v>
          </cell>
          <cell r="N114">
            <v>0</v>
          </cell>
          <cell r="O114">
            <v>0</v>
          </cell>
          <cell r="P114">
            <v>0</v>
          </cell>
          <cell r="Q114">
            <v>0</v>
          </cell>
          <cell r="R114">
            <v>600000000</v>
          </cell>
          <cell r="S114">
            <v>2165137440</v>
          </cell>
        </row>
        <row r="115">
          <cell r="B115" t="str">
            <v>KTU08</v>
          </cell>
          <cell r="C115" t="str">
            <v>CTCP Bến xe Kon Tum</v>
          </cell>
          <cell r="D115" t="str">
            <v>CNMT</v>
          </cell>
          <cell r="E115" t="str">
            <v>KTU08</v>
          </cell>
          <cell r="F115" t="str">
            <v>B2</v>
          </cell>
          <cell r="G115" t="str">
            <v>vovandat</v>
          </cell>
          <cell r="H115">
            <v>32797400000</v>
          </cell>
          <cell r="I115">
            <v>31822900000</v>
          </cell>
          <cell r="J115">
            <v>0.97028727886966648</v>
          </cell>
          <cell r="K115">
            <v>33565881247</v>
          </cell>
          <cell r="L115">
            <v>42277</v>
          </cell>
          <cell r="M115" t="str">
            <v>BG</v>
          </cell>
          <cell r="N115">
            <v>0</v>
          </cell>
          <cell r="O115">
            <v>0</v>
          </cell>
          <cell r="P115">
            <v>3182290</v>
          </cell>
          <cell r="Q115">
            <v>0</v>
          </cell>
          <cell r="R115">
            <v>31822900000</v>
          </cell>
          <cell r="S115">
            <v>32568547578.013996</v>
          </cell>
        </row>
        <row r="116">
          <cell r="B116" t="str">
            <v>DLA14</v>
          </cell>
          <cell r="C116" t="str">
            <v>CTCP Đầu tư Xây dựng và Kinh doanh nhà Đak Lak</v>
          </cell>
          <cell r="D116" t="str">
            <v>CNMT</v>
          </cell>
          <cell r="E116" t="str">
            <v>DLA14</v>
          </cell>
          <cell r="F116" t="str">
            <v>B1</v>
          </cell>
          <cell r="G116" t="str">
            <v>phamvankhoa</v>
          </cell>
          <cell r="H116">
            <v>6498000000</v>
          </cell>
          <cell r="I116">
            <v>1039730000</v>
          </cell>
          <cell r="J116">
            <v>0.1600076946752847</v>
          </cell>
          <cell r="K116">
            <v>9621952265</v>
          </cell>
          <cell r="L116">
            <v>42369</v>
          </cell>
          <cell r="M116" t="str">
            <v>BG</v>
          </cell>
          <cell r="N116">
            <v>0</v>
          </cell>
          <cell r="O116">
            <v>0</v>
          </cell>
          <cell r="P116">
            <v>103973</v>
          </cell>
          <cell r="Q116">
            <v>0</v>
          </cell>
          <cell r="R116">
            <v>1039730000</v>
          </cell>
          <cell r="S116">
            <v>1539586400.1982839</v>
          </cell>
        </row>
        <row r="117">
          <cell r="B117" t="str">
            <v>HUE15</v>
          </cell>
          <cell r="C117" t="str">
            <v>CTCP Đầu tư Xây dựng giao thông - thủy lợi Thừa Thiên huế</v>
          </cell>
          <cell r="D117" t="str">
            <v>CNMT</v>
          </cell>
          <cell r="E117" t="str">
            <v>HUE15</v>
          </cell>
          <cell r="F117" t="str">
            <v>B2</v>
          </cell>
          <cell r="G117" t="str">
            <v>lethikimnga</v>
          </cell>
          <cell r="H117">
            <v>17029080000</v>
          </cell>
          <cell r="I117">
            <v>2940290000</v>
          </cell>
          <cell r="J117">
            <v>0.17266288020257115</v>
          </cell>
          <cell r="K117">
            <v>17114680822</v>
          </cell>
          <cell r="L117">
            <v>42369</v>
          </cell>
          <cell r="M117" t="str">
            <v>BG</v>
          </cell>
          <cell r="N117">
            <v>0</v>
          </cell>
          <cell r="O117">
            <v>0</v>
          </cell>
          <cell r="P117">
            <v>294029</v>
          </cell>
          <cell r="Q117">
            <v>0</v>
          </cell>
          <cell r="R117">
            <v>2685200000</v>
          </cell>
          <cell r="S117">
            <v>2955070084.4742279</v>
          </cell>
        </row>
        <row r="118">
          <cell r="B118" t="str">
            <v>CBA11</v>
          </cell>
          <cell r="C118" t="str">
            <v>CTCP Khảo sát, Thiết kế, Xây dựng Cao Bằng</v>
          </cell>
          <cell r="D118" t="str">
            <v>QLVĐT3</v>
          </cell>
          <cell r="E118" t="str">
            <v>CBA11</v>
          </cell>
          <cell r="F118" t="str">
            <v>B1</v>
          </cell>
          <cell r="G118" t="str">
            <v>nguyenkimngoc</v>
          </cell>
          <cell r="H118">
            <v>2000000000</v>
          </cell>
          <cell r="I118">
            <v>240000000</v>
          </cell>
          <cell r="J118">
            <v>0.12</v>
          </cell>
          <cell r="K118">
            <v>6282099384</v>
          </cell>
          <cell r="L118">
            <v>42369</v>
          </cell>
          <cell r="M118" t="str">
            <v>BG</v>
          </cell>
          <cell r="N118">
            <v>0</v>
          </cell>
          <cell r="O118">
            <v>0</v>
          </cell>
          <cell r="P118">
            <v>24000</v>
          </cell>
          <cell r="Q118">
            <v>0</v>
          </cell>
          <cell r="R118">
            <v>240000000</v>
          </cell>
          <cell r="S118">
            <v>753851926.07999992</v>
          </cell>
        </row>
        <row r="119">
          <cell r="B119" t="str">
            <v>QNA16</v>
          </cell>
          <cell r="C119" t="str">
            <v>CTCP Giao thông công chính Tam Kỳ</v>
          </cell>
          <cell r="D119" t="str">
            <v>CNMT</v>
          </cell>
          <cell r="E119" t="str">
            <v>QNA16</v>
          </cell>
          <cell r="F119" t="str">
            <v>B2</v>
          </cell>
          <cell r="G119" t="str">
            <v>lethikimnga</v>
          </cell>
          <cell r="H119">
            <v>3500000000</v>
          </cell>
          <cell r="I119">
            <v>500000000</v>
          </cell>
          <cell r="J119">
            <v>0.14285714285714285</v>
          </cell>
          <cell r="K119">
            <v>3983135164</v>
          </cell>
          <cell r="L119">
            <v>42369</v>
          </cell>
          <cell r="M119" t="str">
            <v>BG</v>
          </cell>
          <cell r="N119">
            <v>0</v>
          </cell>
          <cell r="O119">
            <v>0</v>
          </cell>
          <cell r="P119">
            <v>50000</v>
          </cell>
          <cell r="Q119">
            <v>0</v>
          </cell>
          <cell r="R119">
            <v>500000000</v>
          </cell>
          <cell r="S119">
            <v>569019309.14285707</v>
          </cell>
        </row>
        <row r="120">
          <cell r="B120" t="str">
            <v>BTM27</v>
          </cell>
          <cell r="C120" t="str">
            <v>CTCP Thiết bị phụ tùng Sài Gòn</v>
          </cell>
          <cell r="D120" t="str">
            <v>CNPN</v>
          </cell>
          <cell r="E120" t="str">
            <v>BTM27</v>
          </cell>
          <cell r="F120" t="str">
            <v>B2</v>
          </cell>
          <cell r="G120" t="str">
            <v>nguyenngocvuchuong</v>
          </cell>
          <cell r="H120">
            <v>161200000000</v>
          </cell>
          <cell r="I120">
            <v>4092000000</v>
          </cell>
          <cell r="J120">
            <v>2.5384615384615384E-2</v>
          </cell>
          <cell r="K120">
            <v>0</v>
          </cell>
          <cell r="L120">
            <v>0</v>
          </cell>
          <cell r="M120" t="str">
            <v>BG</v>
          </cell>
          <cell r="N120" t="str">
            <v>SMA</v>
          </cell>
          <cell r="O120" t="str">
            <v>HOSE</v>
          </cell>
          <cell r="P120">
            <v>409200</v>
          </cell>
          <cell r="Q120">
            <v>5200</v>
          </cell>
          <cell r="R120">
            <v>4092000000</v>
          </cell>
          <cell r="S120">
            <v>2127840000</v>
          </cell>
        </row>
        <row r="121">
          <cell r="B121" t="str">
            <v>BMT02</v>
          </cell>
          <cell r="C121" t="str">
            <v>CTCP Công nghệ Địa vật lý</v>
          </cell>
          <cell r="D121" t="str">
            <v>QLVĐT4</v>
          </cell>
          <cell r="E121" t="str">
            <v>BMT02</v>
          </cell>
          <cell r="F121" t="str">
            <v>B2</v>
          </cell>
          <cell r="G121" t="str">
            <v>vuthithuhang</v>
          </cell>
          <cell r="H121">
            <v>12000000000</v>
          </cell>
          <cell r="I121">
            <v>1519000000</v>
          </cell>
          <cell r="J121">
            <v>0.12658333333333333</v>
          </cell>
          <cell r="K121">
            <v>16886029731</v>
          </cell>
          <cell r="L121">
            <v>42004</v>
          </cell>
          <cell r="M121" t="str">
            <v>BG</v>
          </cell>
          <cell r="N121">
            <v>0</v>
          </cell>
          <cell r="O121">
            <v>0</v>
          </cell>
          <cell r="P121">
            <v>151900</v>
          </cell>
          <cell r="Q121">
            <v>0</v>
          </cell>
          <cell r="R121">
            <v>1519000000</v>
          </cell>
          <cell r="S121">
            <v>2137489930.1157498</v>
          </cell>
        </row>
        <row r="122">
          <cell r="B122" t="str">
            <v>VLO12</v>
          </cell>
          <cell r="C122" t="str">
            <v>CTCP In Nguyễn Văn Thảnh</v>
          </cell>
          <cell r="D122" t="str">
            <v>CNPN</v>
          </cell>
          <cell r="E122" t="str">
            <v>VLO12</v>
          </cell>
          <cell r="F122" t="str">
            <v>B1</v>
          </cell>
          <cell r="G122" t="str">
            <v>dangthimaihuong</v>
          </cell>
          <cell r="H122">
            <v>4000000000</v>
          </cell>
          <cell r="I122">
            <v>2040000000</v>
          </cell>
          <cell r="J122">
            <v>0.51</v>
          </cell>
          <cell r="K122">
            <v>5400569734</v>
          </cell>
          <cell r="L122">
            <v>42369</v>
          </cell>
          <cell r="M122" t="str">
            <v>BG</v>
          </cell>
          <cell r="N122">
            <v>0</v>
          </cell>
          <cell r="O122">
            <v>0</v>
          </cell>
          <cell r="P122">
            <v>204000</v>
          </cell>
          <cell r="Q122">
            <v>0</v>
          </cell>
          <cell r="R122">
            <v>2040000000</v>
          </cell>
          <cell r="S122">
            <v>2754290564.3400002</v>
          </cell>
        </row>
        <row r="123">
          <cell r="B123" t="str">
            <v>GLA10</v>
          </cell>
          <cell r="C123" t="str">
            <v>CTCP Xây dựng và Quản lý sửa chữa cầu đường Gia Lai</v>
          </cell>
          <cell r="D123" t="str">
            <v>CNMT</v>
          </cell>
          <cell r="E123" t="str">
            <v>GLA10</v>
          </cell>
          <cell r="F123" t="str">
            <v>B2</v>
          </cell>
          <cell r="G123" t="str">
            <v>lehuyhoang</v>
          </cell>
          <cell r="H123">
            <v>4500000000</v>
          </cell>
          <cell r="I123">
            <v>2193040000</v>
          </cell>
          <cell r="J123">
            <v>0.48734222222222223</v>
          </cell>
          <cell r="K123">
            <v>4620243527</v>
          </cell>
          <cell r="L123">
            <v>42004</v>
          </cell>
          <cell r="M123" t="str">
            <v>BG</v>
          </cell>
          <cell r="N123">
            <v>0</v>
          </cell>
          <cell r="O123">
            <v>0</v>
          </cell>
          <cell r="P123">
            <v>219304</v>
          </cell>
          <cell r="Q123">
            <v>0</v>
          </cell>
          <cell r="R123">
            <v>2193040000</v>
          </cell>
          <cell r="S123">
            <v>2251639747.6560178</v>
          </cell>
        </row>
        <row r="124">
          <cell r="B124" t="str">
            <v>LDO13</v>
          </cell>
          <cell r="C124" t="str">
            <v>CTCP Chè Lâm Đồng</v>
          </cell>
          <cell r="D124" t="str">
            <v>CNMT</v>
          </cell>
          <cell r="E124" t="str">
            <v>LDO13</v>
          </cell>
          <cell r="F124" t="str">
            <v>B2</v>
          </cell>
          <cell r="G124" t="str">
            <v>Phạm Văn Khoa</v>
          </cell>
          <cell r="H124">
            <v>45000000000</v>
          </cell>
          <cell r="I124">
            <v>20250000000</v>
          </cell>
          <cell r="J124">
            <v>0.45</v>
          </cell>
          <cell r="K124">
            <v>47124899121</v>
          </cell>
          <cell r="L124">
            <v>42369</v>
          </cell>
          <cell r="M124" t="str">
            <v>BG</v>
          </cell>
          <cell r="N124">
            <v>0</v>
          </cell>
          <cell r="O124">
            <v>0</v>
          </cell>
          <cell r="P124">
            <v>2025000</v>
          </cell>
          <cell r="Q124">
            <v>0</v>
          </cell>
          <cell r="R124">
            <v>20250000000</v>
          </cell>
          <cell r="S124">
            <v>21206204604.450001</v>
          </cell>
        </row>
        <row r="125">
          <cell r="B125" t="str">
            <v>THO23</v>
          </cell>
          <cell r="C125" t="str">
            <v>CTCP CẢNG THANH HÓA</v>
          </cell>
          <cell r="D125" t="str">
            <v>QLVĐT1</v>
          </cell>
          <cell r="E125" t="str">
            <v>THO23</v>
          </cell>
          <cell r="F125" t="str">
            <v>B2</v>
          </cell>
          <cell r="G125">
            <v>0</v>
          </cell>
          <cell r="H125">
            <v>41000000000</v>
          </cell>
          <cell r="I125">
            <v>20910000000</v>
          </cell>
          <cell r="J125">
            <v>0.51</v>
          </cell>
          <cell r="K125">
            <v>42795627598</v>
          </cell>
          <cell r="L125">
            <v>42369</v>
          </cell>
          <cell r="M125" t="str">
            <v>BG</v>
          </cell>
          <cell r="N125">
            <v>0</v>
          </cell>
          <cell r="O125">
            <v>0</v>
          </cell>
          <cell r="P125">
            <v>0</v>
          </cell>
          <cell r="Q125">
            <v>0</v>
          </cell>
          <cell r="R125">
            <v>20910000000</v>
          </cell>
          <cell r="S125">
            <v>21825770074.98</v>
          </cell>
        </row>
        <row r="126">
          <cell r="B126" t="str">
            <v>TNG15</v>
          </cell>
          <cell r="C126" t="str">
            <v>CTCP Xuất nhập khẩu Thái Nguyên</v>
          </cell>
          <cell r="D126" t="str">
            <v>QLV ĐT2</v>
          </cell>
          <cell r="E126" t="str">
            <v>TNG15</v>
          </cell>
          <cell r="F126" t="str">
            <v>B2</v>
          </cell>
          <cell r="G126">
            <v>0</v>
          </cell>
          <cell r="H126">
            <v>43200000000</v>
          </cell>
          <cell r="I126">
            <v>6702000000</v>
          </cell>
          <cell r="J126">
            <v>0.15513888888888888</v>
          </cell>
          <cell r="K126">
            <v>48788154610</v>
          </cell>
          <cell r="L126">
            <v>42369</v>
          </cell>
          <cell r="M126" t="str">
            <v>BG</v>
          </cell>
          <cell r="N126">
            <v>0</v>
          </cell>
          <cell r="O126">
            <v>0</v>
          </cell>
          <cell r="P126">
            <v>0</v>
          </cell>
          <cell r="Q126">
            <v>0</v>
          </cell>
          <cell r="R126">
            <v>6702000000</v>
          </cell>
          <cell r="S126">
            <v>7568940097.1347218</v>
          </cell>
        </row>
        <row r="127">
          <cell r="B127" t="str">
            <v>NTH02</v>
          </cell>
          <cell r="C127" t="str">
            <v>CTCP Phương Hải</v>
          </cell>
          <cell r="D127" t="str">
            <v>CNMT</v>
          </cell>
          <cell r="E127" t="str">
            <v>NTH02</v>
          </cell>
          <cell r="F127" t="str">
            <v>B2</v>
          </cell>
          <cell r="G127" t="str">
            <v>lehuyhoang</v>
          </cell>
          <cell r="H127">
            <v>9502000000</v>
          </cell>
          <cell r="I127">
            <v>2741140000</v>
          </cell>
          <cell r="J127">
            <v>0.28848031993264578</v>
          </cell>
          <cell r="K127">
            <v>7345869085</v>
          </cell>
          <cell r="L127">
            <v>42369</v>
          </cell>
          <cell r="M127" t="str">
            <v>BG</v>
          </cell>
          <cell r="N127">
            <v>0</v>
          </cell>
          <cell r="O127">
            <v>0</v>
          </cell>
          <cell r="P127">
            <v>274114</v>
          </cell>
          <cell r="Q127">
            <v>0</v>
          </cell>
          <cell r="R127">
            <v>2741140000</v>
          </cell>
          <cell r="S127">
            <v>2119138663.824132</v>
          </cell>
        </row>
        <row r="128">
          <cell r="B128" t="str">
            <v>HNO09</v>
          </cell>
          <cell r="C128" t="str">
            <v>CTCP CNTT, VT và tự động hóa dầu khí PVTech</v>
          </cell>
          <cell r="D128" t="str">
            <v>QLVĐT4</v>
          </cell>
          <cell r="E128" t="str">
            <v>HNO09</v>
          </cell>
          <cell r="F128" t="str">
            <v>B2</v>
          </cell>
          <cell r="G128" t="str">
            <v>dangnguyetthao</v>
          </cell>
          <cell r="H128">
            <v>42352900000</v>
          </cell>
          <cell r="I128">
            <v>5761200000</v>
          </cell>
          <cell r="J128">
            <v>0.13602846558323042</v>
          </cell>
          <cell r="K128">
            <v>40982750251</v>
          </cell>
          <cell r="L128">
            <v>42369</v>
          </cell>
          <cell r="M128" t="str">
            <v>TLM-DA</v>
          </cell>
          <cell r="N128">
            <v>0</v>
          </cell>
          <cell r="O128">
            <v>0</v>
          </cell>
          <cell r="P128">
            <v>576120</v>
          </cell>
          <cell r="Q128">
            <v>0</v>
          </cell>
          <cell r="R128">
            <v>5761200000</v>
          </cell>
          <cell r="S128">
            <v>5574820632.0242815</v>
          </cell>
        </row>
        <row r="129">
          <cell r="B129" t="str">
            <v>BKA04</v>
          </cell>
          <cell r="C129" t="str">
            <v>CTCP Vận tải, dịch vụ và xây dựng Bác Kạn</v>
          </cell>
          <cell r="D129" t="str">
            <v>QLVĐT2</v>
          </cell>
          <cell r="E129" t="str">
            <v>BKA04</v>
          </cell>
          <cell r="F129" t="str">
            <v>B2</v>
          </cell>
          <cell r="G129" t="str">
            <v>dangngoctuanhiep</v>
          </cell>
          <cell r="H129">
            <v>2094718013</v>
          </cell>
          <cell r="I129">
            <v>300420000</v>
          </cell>
          <cell r="J129">
            <v>0.14341787206467299</v>
          </cell>
          <cell r="K129">
            <v>2041483105</v>
          </cell>
          <cell r="L129">
            <v>42004</v>
          </cell>
          <cell r="M129" t="str">
            <v>BG</v>
          </cell>
          <cell r="N129">
            <v>0</v>
          </cell>
          <cell r="O129">
            <v>0</v>
          </cell>
          <cell r="P129">
            <v>30042</v>
          </cell>
          <cell r="Q129">
            <v>0</v>
          </cell>
          <cell r="R129">
            <v>300418013</v>
          </cell>
          <cell r="S129">
            <v>292785162.7750814</v>
          </cell>
        </row>
        <row r="130">
          <cell r="B130" t="str">
            <v>BTC11</v>
          </cell>
          <cell r="C130" t="str">
            <v>CTCP Thông tin và Thẩm định giá Miền Nam</v>
          </cell>
          <cell r="D130" t="str">
            <v>CNPN</v>
          </cell>
          <cell r="E130" t="str">
            <v>BTC11</v>
          </cell>
          <cell r="F130" t="str">
            <v>B1</v>
          </cell>
          <cell r="G130" t="str">
            <v>tranthithutra</v>
          </cell>
          <cell r="H130">
            <v>6131890000</v>
          </cell>
          <cell r="I130">
            <v>224890000</v>
          </cell>
          <cell r="J130">
            <v>3.6675478522935019E-2</v>
          </cell>
          <cell r="K130">
            <v>8932126402</v>
          </cell>
          <cell r="L130">
            <v>42277</v>
          </cell>
          <cell r="M130" t="str">
            <v>BG</v>
          </cell>
          <cell r="N130">
            <v>0</v>
          </cell>
          <cell r="O130">
            <v>0</v>
          </cell>
          <cell r="P130">
            <v>22489</v>
          </cell>
          <cell r="Q130">
            <v>0</v>
          </cell>
          <cell r="R130">
            <v>213824584</v>
          </cell>
          <cell r="S130">
            <v>327590010.02069187</v>
          </cell>
        </row>
        <row r="131">
          <cell r="B131" t="str">
            <v>AGI05</v>
          </cell>
          <cell r="C131" t="str">
            <v>CTCP Tư vấn xây dựng An Giang</v>
          </cell>
          <cell r="D131" t="str">
            <v>CNPN</v>
          </cell>
          <cell r="E131" t="str">
            <v>AGI05</v>
          </cell>
          <cell r="F131" t="str">
            <v>B2</v>
          </cell>
          <cell r="G131" t="str">
            <v>nguyentantai</v>
          </cell>
          <cell r="H131">
            <v>3356350000</v>
          </cell>
          <cell r="I131">
            <v>2279150000</v>
          </cell>
          <cell r="J131">
            <v>0.67905611750860306</v>
          </cell>
          <cell r="K131">
            <v>3038629422</v>
          </cell>
          <cell r="L131">
            <v>42004</v>
          </cell>
          <cell r="M131" t="str">
            <v>BG</v>
          </cell>
          <cell r="N131">
            <v>0</v>
          </cell>
          <cell r="O131">
            <v>0</v>
          </cell>
          <cell r="P131">
            <v>227915</v>
          </cell>
          <cell r="Q131">
            <v>0</v>
          </cell>
          <cell r="R131">
            <v>2279150000</v>
          </cell>
          <cell r="S131">
            <v>2063399897.8507307</v>
          </cell>
        </row>
        <row r="132">
          <cell r="B132" t="str">
            <v>BMT03</v>
          </cell>
          <cell r="C132" t="str">
            <v>CTCP Thiệt bị Khí tượng Thủy văn và Môi trường Việt Nam (Hymetco)</v>
          </cell>
          <cell r="D132" t="str">
            <v>QLVĐT4</v>
          </cell>
          <cell r="E132" t="str">
            <v>BMT03</v>
          </cell>
          <cell r="F132" t="str">
            <v>B2</v>
          </cell>
          <cell r="G132">
            <v>0</v>
          </cell>
          <cell r="H132">
            <v>3500000000</v>
          </cell>
          <cell r="I132">
            <v>1575000000</v>
          </cell>
          <cell r="J132">
            <v>0.45</v>
          </cell>
          <cell r="K132">
            <v>4245278061</v>
          </cell>
          <cell r="L132">
            <v>42369</v>
          </cell>
          <cell r="M132" t="str">
            <v>BG</v>
          </cell>
          <cell r="N132">
            <v>0</v>
          </cell>
          <cell r="O132">
            <v>0</v>
          </cell>
          <cell r="P132">
            <v>0</v>
          </cell>
          <cell r="Q132">
            <v>0</v>
          </cell>
          <cell r="R132">
            <v>1575000000</v>
          </cell>
          <cell r="S132">
            <v>1910375127.45</v>
          </cell>
        </row>
        <row r="133">
          <cell r="B133" t="str">
            <v>CBA13</v>
          </cell>
          <cell r="C133" t="str">
            <v>CTCP Tư vấn Xây dựng Cao Bằng</v>
          </cell>
          <cell r="D133" t="str">
            <v>QLVĐT3</v>
          </cell>
          <cell r="E133" t="str">
            <v>CBA13</v>
          </cell>
          <cell r="F133" t="str">
            <v>B1</v>
          </cell>
          <cell r="G133" t="str">
            <v>nguyenkimngoc</v>
          </cell>
          <cell r="H133">
            <v>2000000000</v>
          </cell>
          <cell r="I133">
            <v>450000000</v>
          </cell>
          <cell r="J133">
            <v>0.22500000000000001</v>
          </cell>
          <cell r="K133">
            <v>1861190909</v>
          </cell>
          <cell r="L133">
            <v>42185</v>
          </cell>
          <cell r="M133" t="str">
            <v>BG</v>
          </cell>
          <cell r="N133">
            <v>0</v>
          </cell>
          <cell r="O133">
            <v>0</v>
          </cell>
          <cell r="P133">
            <v>45000</v>
          </cell>
          <cell r="Q133">
            <v>0</v>
          </cell>
          <cell r="R133">
            <v>450000000</v>
          </cell>
          <cell r="S133">
            <v>418767954.52500004</v>
          </cell>
        </row>
        <row r="134">
          <cell r="B134" t="str">
            <v>THO20</v>
          </cell>
          <cell r="C134" t="str">
            <v xml:space="preserve">CTCP Quản lý và xây dựng đường bộ I Thanh Hóa </v>
          </cell>
          <cell r="D134" t="str">
            <v>QLVĐT1</v>
          </cell>
          <cell r="E134" t="str">
            <v>THO20</v>
          </cell>
          <cell r="F134" t="str">
            <v>B2</v>
          </cell>
          <cell r="G134">
            <v>0</v>
          </cell>
          <cell r="H134">
            <v>7000000000</v>
          </cell>
          <cell r="I134">
            <v>4007970000</v>
          </cell>
          <cell r="J134">
            <v>0.57256714285714283</v>
          </cell>
          <cell r="K134">
            <v>7403008411</v>
          </cell>
          <cell r="L134">
            <v>42185</v>
          </cell>
          <cell r="M134" t="str">
            <v>BG</v>
          </cell>
          <cell r="N134">
            <v>0</v>
          </cell>
          <cell r="O134">
            <v>0</v>
          </cell>
          <cell r="P134">
            <v>0</v>
          </cell>
          <cell r="Q134">
            <v>0</v>
          </cell>
          <cell r="R134">
            <v>4007970000</v>
          </cell>
          <cell r="S134">
            <v>4238719374.4336667</v>
          </cell>
        </row>
        <row r="135">
          <cell r="B135" t="str">
            <v>BVH14</v>
          </cell>
          <cell r="C135" t="str">
            <v xml:space="preserve">CTCP FAFIM Việt Nam </v>
          </cell>
          <cell r="D135" t="str">
            <v>QLVĐT4</v>
          </cell>
          <cell r="E135" t="str">
            <v>BVH14</v>
          </cell>
          <cell r="F135" t="str">
            <v>B2</v>
          </cell>
          <cell r="G135">
            <v>0</v>
          </cell>
          <cell r="H135">
            <v>96738280000</v>
          </cell>
          <cell r="I135">
            <v>29024480000</v>
          </cell>
          <cell r="J135">
            <v>0.30003097015989949</v>
          </cell>
          <cell r="K135">
            <v>97506823369</v>
          </cell>
          <cell r="L135">
            <v>42004</v>
          </cell>
          <cell r="M135" t="str">
            <v>BG</v>
          </cell>
          <cell r="N135">
            <v>0</v>
          </cell>
          <cell r="O135">
            <v>0</v>
          </cell>
          <cell r="P135">
            <v>0</v>
          </cell>
          <cell r="Q135">
            <v>0</v>
          </cell>
          <cell r="R135">
            <v>29024480000</v>
          </cell>
          <cell r="S135">
            <v>29255066812.611031</v>
          </cell>
        </row>
        <row r="136">
          <cell r="B136" t="str">
            <v>LDO06</v>
          </cell>
          <cell r="C136" t="str">
            <v>CTCP In và Phát hành sách Lâm Đồng</v>
          </cell>
          <cell r="D136" t="str">
            <v>CNMT</v>
          </cell>
          <cell r="E136" t="str">
            <v>LDO06</v>
          </cell>
          <cell r="F136" t="str">
            <v>B2</v>
          </cell>
          <cell r="G136" t="str">
            <v>phanminhdung</v>
          </cell>
          <cell r="H136">
            <v>8332810000</v>
          </cell>
          <cell r="I136">
            <v>290000000</v>
          </cell>
          <cell r="J136">
            <v>3.4802185577254251E-2</v>
          </cell>
          <cell r="K136">
            <v>7455359483</v>
          </cell>
          <cell r="L136">
            <v>42369</v>
          </cell>
          <cell r="M136" t="str">
            <v>BG</v>
          </cell>
          <cell r="N136">
            <v>0</v>
          </cell>
          <cell r="O136">
            <v>0</v>
          </cell>
          <cell r="P136">
            <v>29000</v>
          </cell>
          <cell r="Q136">
            <v>0</v>
          </cell>
          <cell r="R136">
            <v>290000000</v>
          </cell>
          <cell r="S136">
            <v>259462804.27250829</v>
          </cell>
        </row>
        <row r="137">
          <cell r="B137" t="str">
            <v>QBI02</v>
          </cell>
          <cell r="C137" t="str">
            <v>CTCP Cảng Quảng Bình</v>
          </cell>
          <cell r="D137" t="str">
            <v>CNMT</v>
          </cell>
          <cell r="E137" t="str">
            <v>QBI02</v>
          </cell>
          <cell r="F137" t="str">
            <v>A2</v>
          </cell>
          <cell r="G137" t="str">
            <v>vovandat</v>
          </cell>
          <cell r="H137">
            <v>8900000000</v>
          </cell>
          <cell r="I137">
            <v>7966000000</v>
          </cell>
          <cell r="J137">
            <v>0.89505617977528085</v>
          </cell>
          <cell r="K137">
            <v>9016253331</v>
          </cell>
          <cell r="L137">
            <v>42369</v>
          </cell>
          <cell r="M137" t="str">
            <v>BG</v>
          </cell>
          <cell r="N137">
            <v>0</v>
          </cell>
          <cell r="O137">
            <v>0</v>
          </cell>
          <cell r="P137">
            <v>796600</v>
          </cell>
          <cell r="Q137">
            <v>0</v>
          </cell>
          <cell r="R137">
            <v>7966000000</v>
          </cell>
          <cell r="S137">
            <v>8070053262.3310108</v>
          </cell>
        </row>
        <row r="138">
          <cell r="B138" t="str">
            <v>BGI06</v>
          </cell>
          <cell r="C138" t="str">
            <v>CTCP Xây lắp điện Bắc Giang</v>
          </cell>
          <cell r="D138" t="str">
            <v>QLVĐT1</v>
          </cell>
          <cell r="E138" t="str">
            <v>BGI06</v>
          </cell>
          <cell r="F138" t="str">
            <v>B2</v>
          </cell>
          <cell r="G138" t="str">
            <v>tranductrung</v>
          </cell>
          <cell r="H138">
            <v>4000000000</v>
          </cell>
          <cell r="I138">
            <v>634750000</v>
          </cell>
          <cell r="J138">
            <v>0.15868750000000001</v>
          </cell>
          <cell r="K138">
            <v>4863497713</v>
          </cell>
          <cell r="L138">
            <v>42369</v>
          </cell>
          <cell r="M138" t="str">
            <v>BG</v>
          </cell>
          <cell r="N138">
            <v>0</v>
          </cell>
          <cell r="O138">
            <v>0</v>
          </cell>
          <cell r="P138">
            <v>63475</v>
          </cell>
          <cell r="Q138">
            <v>0</v>
          </cell>
          <cell r="R138">
            <v>634745818</v>
          </cell>
          <cell r="S138">
            <v>771776293.33168757</v>
          </cell>
        </row>
        <row r="139">
          <cell r="B139" t="str">
            <v>HUG01</v>
          </cell>
          <cell r="C139" t="str">
            <v>CTCP Sách - Thiết bị trường học Hậu giang</v>
          </cell>
          <cell r="D139" t="str">
            <v>CNPN</v>
          </cell>
          <cell r="E139" t="str">
            <v>HUG01</v>
          </cell>
          <cell r="F139" t="str">
            <v>B1</v>
          </cell>
          <cell r="G139" t="str">
            <v>chuthiphuonganh</v>
          </cell>
          <cell r="H139">
            <v>3000000000</v>
          </cell>
          <cell r="I139">
            <v>285000000</v>
          </cell>
          <cell r="J139">
            <v>9.5000000000000001E-2</v>
          </cell>
          <cell r="K139">
            <v>4433202659</v>
          </cell>
          <cell r="L139">
            <v>42369</v>
          </cell>
          <cell r="M139" t="str">
            <v>BG</v>
          </cell>
          <cell r="N139">
            <v>0</v>
          </cell>
          <cell r="O139">
            <v>0</v>
          </cell>
          <cell r="P139">
            <v>28500</v>
          </cell>
          <cell r="Q139">
            <v>0</v>
          </cell>
          <cell r="R139">
            <v>285000000</v>
          </cell>
          <cell r="S139">
            <v>421154252.60500002</v>
          </cell>
        </row>
        <row r="140">
          <cell r="B140" t="str">
            <v>THO21</v>
          </cell>
          <cell r="C140" t="str">
            <v>CTCP Quản lý đường bộ II Thanh Hóa</v>
          </cell>
          <cell r="D140" t="str">
            <v>QLVĐT1</v>
          </cell>
          <cell r="E140" t="str">
            <v>THO21</v>
          </cell>
          <cell r="F140" t="str">
            <v>B2</v>
          </cell>
          <cell r="G140">
            <v>0</v>
          </cell>
          <cell r="H140">
            <v>8000000000</v>
          </cell>
          <cell r="I140">
            <v>4498270000</v>
          </cell>
          <cell r="J140">
            <v>0.56228374999999997</v>
          </cell>
          <cell r="K140">
            <v>8209545963</v>
          </cell>
          <cell r="L140">
            <v>42369</v>
          </cell>
          <cell r="M140" t="str">
            <v>BG</v>
          </cell>
          <cell r="N140">
            <v>0</v>
          </cell>
          <cell r="O140">
            <v>0</v>
          </cell>
          <cell r="P140">
            <v>0</v>
          </cell>
          <cell r="Q140">
            <v>0</v>
          </cell>
          <cell r="R140">
            <v>4498270000</v>
          </cell>
          <cell r="S140">
            <v>4616094289.8730011</v>
          </cell>
        </row>
        <row r="141">
          <cell r="B141" t="str">
            <v>CBA16</v>
          </cell>
          <cell r="C141" t="str">
            <v>CTCP Cơ khí, Xây lắp công nghiệp Cao Bằng</v>
          </cell>
          <cell r="D141" t="str">
            <v>QLVĐT3</v>
          </cell>
          <cell r="E141" t="str">
            <v>CBA16</v>
          </cell>
          <cell r="F141" t="str">
            <v>B2</v>
          </cell>
          <cell r="G141" t="str">
            <v>nguyenhongminh</v>
          </cell>
          <cell r="H141">
            <v>2271800000</v>
          </cell>
          <cell r="I141">
            <v>768000000</v>
          </cell>
          <cell r="J141">
            <v>0.33805792763447484</v>
          </cell>
          <cell r="K141">
            <v>1760469857</v>
          </cell>
          <cell r="L141">
            <v>41455</v>
          </cell>
          <cell r="M141" t="str">
            <v>BG</v>
          </cell>
          <cell r="N141">
            <v>0</v>
          </cell>
          <cell r="O141">
            <v>0</v>
          </cell>
          <cell r="P141">
            <v>76800</v>
          </cell>
          <cell r="Q141">
            <v>0</v>
          </cell>
          <cell r="R141">
            <v>768000000</v>
          </cell>
          <cell r="S141">
            <v>595140791.52038026</v>
          </cell>
        </row>
        <row r="142">
          <cell r="B142" t="str">
            <v>BGI05</v>
          </cell>
          <cell r="C142" t="str">
            <v>CTCP Xây lắp thủy lợi Bắc Giang</v>
          </cell>
          <cell r="D142" t="str">
            <v>QLVĐT1</v>
          </cell>
          <cell r="E142" t="str">
            <v>BGI05</v>
          </cell>
          <cell r="F142" t="str">
            <v>B2</v>
          </cell>
          <cell r="G142" t="str">
            <v>tranduchiep</v>
          </cell>
          <cell r="H142">
            <v>4000000000</v>
          </cell>
          <cell r="I142">
            <v>1150000000</v>
          </cell>
          <cell r="J142">
            <v>0.28749999999999998</v>
          </cell>
          <cell r="K142">
            <v>3775474847</v>
          </cell>
          <cell r="L142">
            <v>41547</v>
          </cell>
          <cell r="M142" t="str">
            <v>BG</v>
          </cell>
          <cell r="N142">
            <v>0</v>
          </cell>
          <cell r="O142">
            <v>0</v>
          </cell>
          <cell r="P142">
            <v>115000</v>
          </cell>
          <cell r="Q142">
            <v>0</v>
          </cell>
          <cell r="R142">
            <v>1150000000</v>
          </cell>
          <cell r="S142">
            <v>1085449018.5124998</v>
          </cell>
        </row>
        <row r="143">
          <cell r="B143" t="str">
            <v>BVH13</v>
          </cell>
          <cell r="C143" t="str">
            <v>CTCP Phát hành sách Thanh Hóa</v>
          </cell>
          <cell r="D143" t="str">
            <v>QLVĐT1</v>
          </cell>
          <cell r="E143" t="str">
            <v>BVH13</v>
          </cell>
          <cell r="F143" t="str">
            <v>B2</v>
          </cell>
          <cell r="G143">
            <v>0</v>
          </cell>
          <cell r="H143">
            <v>1301320000</v>
          </cell>
          <cell r="I143">
            <v>78410000</v>
          </cell>
          <cell r="J143">
            <v>6.0254203424215412E-2</v>
          </cell>
          <cell r="K143">
            <v>1700780160</v>
          </cell>
          <cell r="L143">
            <v>42369</v>
          </cell>
          <cell r="M143" t="str">
            <v>BG</v>
          </cell>
          <cell r="N143">
            <v>0</v>
          </cell>
          <cell r="O143">
            <v>0</v>
          </cell>
          <cell r="P143">
            <v>7841</v>
          </cell>
          <cell r="Q143">
            <v>0</v>
          </cell>
          <cell r="R143">
            <v>78410000</v>
          </cell>
          <cell r="S143">
            <v>102479153.74050963</v>
          </cell>
        </row>
        <row r="144">
          <cell r="B144" t="str">
            <v>TNG07</v>
          </cell>
          <cell r="C144" t="str">
            <v>CTCP Xây dựng Nông nghiệp và PTNT Thái Nguyên</v>
          </cell>
          <cell r="D144" t="str">
            <v>QLVĐT2</v>
          </cell>
          <cell r="E144" t="str">
            <v>TNG07</v>
          </cell>
          <cell r="F144" t="str">
            <v>B2</v>
          </cell>
          <cell r="G144" t="str">
            <v>dangngoctuanhiep</v>
          </cell>
          <cell r="H144">
            <v>9517900000</v>
          </cell>
          <cell r="I144">
            <v>600000000</v>
          </cell>
          <cell r="J144">
            <v>6.3039115771336113E-2</v>
          </cell>
          <cell r="K144">
            <v>5090610817</v>
          </cell>
          <cell r="L144">
            <v>42004</v>
          </cell>
          <cell r="M144" t="str">
            <v>BG</v>
          </cell>
          <cell r="N144">
            <v>0</v>
          </cell>
          <cell r="O144">
            <v>0</v>
          </cell>
          <cell r="P144">
            <v>60000</v>
          </cell>
          <cell r="Q144">
            <v>0</v>
          </cell>
          <cell r="R144">
            <v>600000000</v>
          </cell>
          <cell r="S144">
            <v>320907604.6396789</v>
          </cell>
        </row>
        <row r="145">
          <cell r="B145" t="str">
            <v>CBA22</v>
          </cell>
          <cell r="C145" t="str">
            <v>CTCP XNK Cao Bằng</v>
          </cell>
          <cell r="D145" t="str">
            <v>QLVĐT3</v>
          </cell>
          <cell r="E145" t="str">
            <v>CBA22</v>
          </cell>
          <cell r="F145" t="str">
            <v>B2</v>
          </cell>
          <cell r="G145" t="str">
            <v>nguyenkimngoc</v>
          </cell>
          <cell r="H145">
            <v>6000000000</v>
          </cell>
          <cell r="I145">
            <v>600000000</v>
          </cell>
          <cell r="J145">
            <v>0.1</v>
          </cell>
          <cell r="K145">
            <v>4918003772</v>
          </cell>
          <cell r="L145">
            <v>42185</v>
          </cell>
          <cell r="M145" t="str">
            <v>BG</v>
          </cell>
          <cell r="N145">
            <v>0</v>
          </cell>
          <cell r="O145">
            <v>0</v>
          </cell>
          <cell r="P145">
            <v>60000</v>
          </cell>
          <cell r="Q145">
            <v>0</v>
          </cell>
          <cell r="R145">
            <v>600000000</v>
          </cell>
          <cell r="S145">
            <v>491800377.20000005</v>
          </cell>
        </row>
        <row r="146">
          <cell r="B146" t="str">
            <v>HNO05</v>
          </cell>
          <cell r="C146" t="str">
            <v>CTCP dịch vụ thương mại công nghiệp</v>
          </cell>
          <cell r="D146" t="str">
            <v>QLVĐT4</v>
          </cell>
          <cell r="E146" t="str">
            <v>HNO05</v>
          </cell>
          <cell r="F146" t="str">
            <v>B2</v>
          </cell>
          <cell r="G146" t="str">
            <v>nguyenletramy</v>
          </cell>
          <cell r="H146">
            <v>15000000000</v>
          </cell>
          <cell r="I146">
            <v>58800000</v>
          </cell>
          <cell r="J146">
            <v>3.9199999999999999E-3</v>
          </cell>
          <cell r="K146">
            <v>0</v>
          </cell>
          <cell r="L146" t="str">
            <v>NLĐ hưởng cổ tức</v>
          </cell>
          <cell r="M146" t="str">
            <v>BG</v>
          </cell>
          <cell r="N146">
            <v>0</v>
          </cell>
          <cell r="O146">
            <v>0</v>
          </cell>
          <cell r="P146">
            <v>5880</v>
          </cell>
          <cell r="Q146">
            <v>0</v>
          </cell>
          <cell r="R146">
            <v>58800000</v>
          </cell>
          <cell r="S146">
            <v>0</v>
          </cell>
        </row>
        <row r="147">
          <cell r="B147" t="str">
            <v>HUG02</v>
          </cell>
          <cell r="C147" t="str">
            <v>CTCP Thủy sản CAFATEX</v>
          </cell>
          <cell r="D147" t="str">
            <v>CNPN</v>
          </cell>
          <cell r="E147" t="str">
            <v>HUG02</v>
          </cell>
          <cell r="F147" t="str">
            <v>B2</v>
          </cell>
          <cell r="G147" t="str">
            <v>chuthiphuonganh</v>
          </cell>
          <cell r="H147">
            <v>98809600000</v>
          </cell>
          <cell r="I147">
            <v>28654800000</v>
          </cell>
          <cell r="J147">
            <v>0.29000016192758599</v>
          </cell>
          <cell r="K147">
            <v>98546873831</v>
          </cell>
          <cell r="L147">
            <v>42369</v>
          </cell>
          <cell r="M147" t="str">
            <v>BG</v>
          </cell>
          <cell r="N147">
            <v>0</v>
          </cell>
          <cell r="O147">
            <v>0</v>
          </cell>
          <cell r="P147">
            <v>2865480</v>
          </cell>
          <cell r="Q147">
            <v>0</v>
          </cell>
          <cell r="R147">
            <v>28654700000</v>
          </cell>
          <cell r="S147">
            <v>28578609368.447388</v>
          </cell>
        </row>
        <row r="148">
          <cell r="B148" t="str">
            <v>CTH21</v>
          </cell>
          <cell r="C148" t="str">
            <v>CTCP Sách và Dịch vụ văn hóa Tây Đô</v>
          </cell>
          <cell r="D148" t="str">
            <v>CNPN</v>
          </cell>
          <cell r="E148" t="str">
            <v>CTH21</v>
          </cell>
          <cell r="F148" t="str">
            <v>B2</v>
          </cell>
          <cell r="G148" t="str">
            <v>chuthiphuonganh</v>
          </cell>
          <cell r="H148">
            <v>45000000000</v>
          </cell>
          <cell r="I148">
            <v>4598550000</v>
          </cell>
          <cell r="J148">
            <v>0.10219</v>
          </cell>
          <cell r="K148">
            <v>44142913859</v>
          </cell>
          <cell r="L148">
            <v>42277</v>
          </cell>
          <cell r="M148" t="str">
            <v>BG</v>
          </cell>
          <cell r="N148">
            <v>0</v>
          </cell>
          <cell r="O148">
            <v>0</v>
          </cell>
          <cell r="P148">
            <v>459855</v>
          </cell>
          <cell r="Q148">
            <v>0</v>
          </cell>
          <cell r="R148">
            <v>4598548017</v>
          </cell>
          <cell r="S148">
            <v>4510964367.2512102</v>
          </cell>
        </row>
        <row r="149">
          <cell r="B149" t="str">
            <v>GLA12</v>
          </cell>
          <cell r="C149" t="str">
            <v>CTCP Xây lắp Đầu tư Kinh doanh nhà Gia Lai</v>
          </cell>
          <cell r="D149" t="str">
            <v>CNMT</v>
          </cell>
          <cell r="E149" t="str">
            <v>GLA12</v>
          </cell>
          <cell r="F149" t="str">
            <v>B2</v>
          </cell>
          <cell r="G149" t="str">
            <v>lehuyhoang</v>
          </cell>
          <cell r="H149">
            <v>1322200000</v>
          </cell>
          <cell r="I149">
            <v>528880000</v>
          </cell>
          <cell r="J149">
            <v>0.4</v>
          </cell>
          <cell r="K149">
            <v>858231564</v>
          </cell>
          <cell r="L149">
            <v>41639</v>
          </cell>
          <cell r="M149" t="str">
            <v>BG</v>
          </cell>
          <cell r="N149">
            <v>0</v>
          </cell>
          <cell r="O149">
            <v>0</v>
          </cell>
          <cell r="P149">
            <v>52888</v>
          </cell>
          <cell r="Q149">
            <v>0</v>
          </cell>
          <cell r="R149">
            <v>528880000</v>
          </cell>
          <cell r="S149">
            <v>343292625.60000002</v>
          </cell>
        </row>
        <row r="150">
          <cell r="B150" t="str">
            <v>NTH10</v>
          </cell>
          <cell r="C150" t="str">
            <v>CTCP Du lịch Sài Gòn Ninh Chữ</v>
          </cell>
          <cell r="D150" t="str">
            <v>CNMT</v>
          </cell>
          <cell r="E150" t="str">
            <v>NTH10</v>
          </cell>
          <cell r="F150" t="str">
            <v>B2</v>
          </cell>
          <cell r="G150" t="str">
            <v>lehuyhoang</v>
          </cell>
          <cell r="H150">
            <v>87400000000</v>
          </cell>
          <cell r="I150">
            <v>663000000</v>
          </cell>
          <cell r="J150">
            <v>7.5858123569794052E-3</v>
          </cell>
          <cell r="K150">
            <v>71571940134</v>
          </cell>
          <cell r="L150">
            <v>42369</v>
          </cell>
          <cell r="M150" t="str">
            <v>BG</v>
          </cell>
          <cell r="N150">
            <v>0</v>
          </cell>
          <cell r="O150">
            <v>0</v>
          </cell>
          <cell r="P150">
            <v>66300</v>
          </cell>
          <cell r="Q150">
            <v>0</v>
          </cell>
          <cell r="R150">
            <v>663000000</v>
          </cell>
          <cell r="S150">
            <v>542931307.88148737</v>
          </cell>
        </row>
        <row r="151">
          <cell r="B151" t="str">
            <v>CBA14</v>
          </cell>
          <cell r="C151" t="str">
            <v>CTCP Xây dựng và PTNT II Cao Bằng</v>
          </cell>
          <cell r="D151" t="str">
            <v>QLVĐT3</v>
          </cell>
          <cell r="E151" t="str">
            <v>CBA14</v>
          </cell>
          <cell r="F151" t="str">
            <v>B2</v>
          </cell>
          <cell r="G151" t="str">
            <v>nguyenhongminh</v>
          </cell>
          <cell r="H151">
            <v>3505000000</v>
          </cell>
          <cell r="I151">
            <v>1664225500</v>
          </cell>
          <cell r="J151">
            <v>0.47481469329529247</v>
          </cell>
          <cell r="K151">
            <v>3082070914</v>
          </cell>
          <cell r="L151">
            <v>42004</v>
          </cell>
          <cell r="M151" t="str">
            <v>BG</v>
          </cell>
          <cell r="N151">
            <v>0</v>
          </cell>
          <cell r="O151">
            <v>0</v>
          </cell>
          <cell r="P151">
            <v>166422.54999999999</v>
          </cell>
          <cell r="Q151">
            <v>0</v>
          </cell>
          <cell r="R151">
            <v>1664225000</v>
          </cell>
          <cell r="S151">
            <v>1463412555.7452517</v>
          </cell>
        </row>
        <row r="152">
          <cell r="B152" t="str">
            <v>BGI16</v>
          </cell>
          <cell r="C152" t="str">
            <v>CTCP Thương mại Tổng hợp Bắc Giang</v>
          </cell>
          <cell r="D152" t="str">
            <v>QLVĐT1</v>
          </cell>
          <cell r="E152" t="str">
            <v>BGI16</v>
          </cell>
          <cell r="F152" t="str">
            <v>B2</v>
          </cell>
          <cell r="G152" t="str">
            <v>nguyenhoangquyen</v>
          </cell>
          <cell r="H152">
            <v>2800000000</v>
          </cell>
          <cell r="I152">
            <v>1237700000</v>
          </cell>
          <cell r="J152">
            <v>0.44203571428571431</v>
          </cell>
          <cell r="K152">
            <v>2107056403</v>
          </cell>
          <cell r="L152">
            <v>42369</v>
          </cell>
          <cell r="M152" t="str">
            <v>BG</v>
          </cell>
          <cell r="N152">
            <v>0</v>
          </cell>
          <cell r="O152">
            <v>0</v>
          </cell>
          <cell r="P152">
            <v>123770</v>
          </cell>
          <cell r="Q152">
            <v>0</v>
          </cell>
          <cell r="R152">
            <v>1237700000</v>
          </cell>
          <cell r="S152">
            <v>931394182.1403929</v>
          </cell>
        </row>
        <row r="153">
          <cell r="B153" t="str">
            <v>BTC04</v>
          </cell>
          <cell r="C153" t="str">
            <v>CTCP Vận tải và TM dự trữ quốc gia</v>
          </cell>
          <cell r="D153" t="str">
            <v>QLVĐT4</v>
          </cell>
          <cell r="E153" t="str">
            <v>BTC04</v>
          </cell>
          <cell r="F153" t="str">
            <v>B2</v>
          </cell>
          <cell r="G153" t="str">
            <v>vuthithuhang</v>
          </cell>
          <cell r="H153">
            <v>3000000000</v>
          </cell>
          <cell r="I153">
            <v>900000000</v>
          </cell>
          <cell r="J153">
            <v>0.3</v>
          </cell>
          <cell r="K153">
            <v>1405261147</v>
          </cell>
          <cell r="L153">
            <v>42004</v>
          </cell>
          <cell r="M153" t="str">
            <v>BG</v>
          </cell>
          <cell r="N153">
            <v>0</v>
          </cell>
          <cell r="O153">
            <v>0</v>
          </cell>
          <cell r="P153">
            <v>90000</v>
          </cell>
          <cell r="Q153">
            <v>0</v>
          </cell>
          <cell r="R153">
            <v>900000000</v>
          </cell>
          <cell r="S153">
            <v>421578344.09999996</v>
          </cell>
        </row>
        <row r="154">
          <cell r="B154" t="str">
            <v>HPH37</v>
          </cell>
          <cell r="C154" t="str">
            <v>CTCP Xây dựng và phát triển cơ sở hạ tầng Hải Phòng</v>
          </cell>
          <cell r="D154" t="str">
            <v>QLVĐT1</v>
          </cell>
          <cell r="E154" t="str">
            <v>HPH37</v>
          </cell>
          <cell r="F154" t="str">
            <v>B2</v>
          </cell>
          <cell r="G154" t="str">
            <v>nguyenthanhle</v>
          </cell>
          <cell r="H154">
            <v>10820000000</v>
          </cell>
          <cell r="I154">
            <v>976320000</v>
          </cell>
          <cell r="J154">
            <v>9.0232902033271722E-2</v>
          </cell>
          <cell r="K154">
            <v>0</v>
          </cell>
          <cell r="L154">
            <v>0</v>
          </cell>
          <cell r="M154" t="str">
            <v>BG</v>
          </cell>
          <cell r="N154" t="str">
            <v>CID</v>
          </cell>
          <cell r="O154" t="str">
            <v>HNX</v>
          </cell>
          <cell r="P154">
            <v>97632</v>
          </cell>
          <cell r="Q154">
            <v>4100</v>
          </cell>
          <cell r="R154">
            <v>1220400000</v>
          </cell>
          <cell r="S154">
            <v>400291200</v>
          </cell>
        </row>
        <row r="155">
          <cell r="B155" t="str">
            <v>BVH11</v>
          </cell>
          <cell r="C155" t="str">
            <v>CTCP Phim truyện 1</v>
          </cell>
          <cell r="D155" t="str">
            <v>QLVĐT4</v>
          </cell>
          <cell r="E155" t="str">
            <v>BVH11</v>
          </cell>
          <cell r="F155" t="str">
            <v>B2</v>
          </cell>
          <cell r="G155" t="str">
            <v>nguyenhaivinh</v>
          </cell>
          <cell r="H155">
            <v>14026000000</v>
          </cell>
          <cell r="I155">
            <v>8409100000</v>
          </cell>
          <cell r="J155">
            <v>0.59953657493226864</v>
          </cell>
          <cell r="K155">
            <v>13220116782</v>
          </cell>
          <cell r="L155">
            <v>42185</v>
          </cell>
          <cell r="M155" t="str">
            <v>BG</v>
          </cell>
          <cell r="N155">
            <v>0</v>
          </cell>
          <cell r="O155">
            <v>0</v>
          </cell>
          <cell r="P155">
            <v>840910</v>
          </cell>
          <cell r="Q155">
            <v>0</v>
          </cell>
          <cell r="R155">
            <v>8409100000</v>
          </cell>
          <cell r="S155">
            <v>7925943535.684885</v>
          </cell>
        </row>
        <row r="156">
          <cell r="B156" t="str">
            <v>HUE04</v>
          </cell>
          <cell r="C156" t="str">
            <v>CTCP Nuôi và dịch vụ thuỷ đặc sản Thừa Thiên Huế</v>
          </cell>
          <cell r="D156" t="str">
            <v>CNMT</v>
          </cell>
          <cell r="E156" t="str">
            <v>HUE04</v>
          </cell>
          <cell r="F156" t="str">
            <v>B2</v>
          </cell>
          <cell r="G156" t="str">
            <v>lethikimnga</v>
          </cell>
          <cell r="H156">
            <v>1300000000</v>
          </cell>
          <cell r="I156">
            <v>601800000</v>
          </cell>
          <cell r="J156">
            <v>0.46292307692307694</v>
          </cell>
          <cell r="K156">
            <v>0</v>
          </cell>
          <cell r="L156" t="str">
            <v>Phá sản</v>
          </cell>
          <cell r="M156" t="str">
            <v>BG</v>
          </cell>
          <cell r="N156">
            <v>0</v>
          </cell>
          <cell r="O156">
            <v>0</v>
          </cell>
          <cell r="P156">
            <v>60180</v>
          </cell>
          <cell r="Q156">
            <v>0</v>
          </cell>
          <cell r="R156">
            <v>601800000</v>
          </cell>
          <cell r="S156">
            <v>0</v>
          </cell>
        </row>
        <row r="157">
          <cell r="B157" t="str">
            <v>SLA04</v>
          </cell>
          <cell r="C157" t="str">
            <v>CTCP Xây dựng thuỷ lợi điện II</v>
          </cell>
          <cell r="D157" t="str">
            <v>QLVĐT3</v>
          </cell>
          <cell r="E157" t="str">
            <v>SLA04</v>
          </cell>
          <cell r="F157" t="str">
            <v>B2</v>
          </cell>
          <cell r="G157" t="str">
            <v>nguyenthiluongthanh</v>
          </cell>
          <cell r="H157">
            <v>3046191629</v>
          </cell>
          <cell r="I157">
            <v>1085432029</v>
          </cell>
          <cell r="J157">
            <v>0.35632427673511935</v>
          </cell>
          <cell r="K157">
            <v>1187351144</v>
          </cell>
          <cell r="L157">
            <v>42369</v>
          </cell>
          <cell r="M157" t="str">
            <v>BG</v>
          </cell>
          <cell r="N157">
            <v>0</v>
          </cell>
          <cell r="O157">
            <v>0</v>
          </cell>
          <cell r="P157">
            <v>108543.2029</v>
          </cell>
          <cell r="Q157">
            <v>0</v>
          </cell>
          <cell r="R157">
            <v>1085432029</v>
          </cell>
          <cell r="S157">
            <v>423082037.61641657</v>
          </cell>
        </row>
        <row r="158">
          <cell r="B158" t="str">
            <v>HNO08</v>
          </cell>
          <cell r="C158" t="str">
            <v>CTCP Đầu tư Việt Nam - Oman</v>
          </cell>
          <cell r="D158" t="str">
            <v>QLVĐT1</v>
          </cell>
          <cell r="E158" t="str">
            <v>HNO08</v>
          </cell>
          <cell r="F158" t="str">
            <v>B1</v>
          </cell>
          <cell r="G158" t="str">
            <v>nguyenthanhle</v>
          </cell>
          <cell r="H158">
            <v>41210000000</v>
          </cell>
          <cell r="I158">
            <v>6320875000</v>
          </cell>
          <cell r="J158">
            <v>0.15338206745935454</v>
          </cell>
          <cell r="K158">
            <v>36599863386</v>
          </cell>
          <cell r="L158">
            <v>42369</v>
          </cell>
          <cell r="M158" t="str">
            <v>TLM-DA</v>
          </cell>
          <cell r="N158">
            <v>0</v>
          </cell>
          <cell r="O158">
            <v>0</v>
          </cell>
          <cell r="P158">
            <v>632087.5</v>
          </cell>
          <cell r="Q158">
            <v>0</v>
          </cell>
          <cell r="R158">
            <v>6320875000</v>
          </cell>
          <cell r="S158">
            <v>5613762714.8746119</v>
          </cell>
        </row>
        <row r="159">
          <cell r="B159" t="str">
            <v>HNO01</v>
          </cell>
          <cell r="C159" t="str">
            <v>CTCP  cơ kim khí Hà Nội</v>
          </cell>
          <cell r="D159" t="str">
            <v>QLVĐT4</v>
          </cell>
          <cell r="E159" t="str">
            <v>HNO01</v>
          </cell>
          <cell r="F159" t="str">
            <v>B2</v>
          </cell>
          <cell r="G159" t="str">
            <v>vuthithuhang</v>
          </cell>
          <cell r="H159">
            <v>7200000000</v>
          </cell>
          <cell r="I159">
            <v>720000000</v>
          </cell>
          <cell r="J159">
            <v>0.1</v>
          </cell>
          <cell r="K159">
            <v>-1180769554</v>
          </cell>
          <cell r="L159">
            <v>41639</v>
          </cell>
          <cell r="M159" t="str">
            <v>BG</v>
          </cell>
          <cell r="N159">
            <v>0</v>
          </cell>
          <cell r="O159">
            <v>0</v>
          </cell>
          <cell r="P159">
            <v>72000</v>
          </cell>
          <cell r="Q159">
            <v>0</v>
          </cell>
          <cell r="R159">
            <v>720000000</v>
          </cell>
          <cell r="S159">
            <v>0</v>
          </cell>
        </row>
        <row r="160">
          <cell r="B160" t="str">
            <v>BCN18</v>
          </cell>
          <cell r="C160" t="str">
            <v>CTCP Nhiệt điện Phả Lại</v>
          </cell>
          <cell r="D160" t="str">
            <v>QLVĐT2</v>
          </cell>
          <cell r="E160" t="str">
            <v>BCN18</v>
          </cell>
          <cell r="F160" t="str">
            <v>B1</v>
          </cell>
          <cell r="G160" t="str">
            <v>nguyenvietha</v>
          </cell>
          <cell r="H160">
            <v>3262350000000</v>
          </cell>
          <cell r="I160">
            <v>627300000</v>
          </cell>
          <cell r="J160">
            <v>1.9228470274495379E-4</v>
          </cell>
          <cell r="K160">
            <v>0</v>
          </cell>
          <cell r="L160">
            <v>0</v>
          </cell>
          <cell r="M160" t="str">
            <v>ĐTCP</v>
          </cell>
          <cell r="N160" t="str">
            <v>PPC</v>
          </cell>
          <cell r="O160" t="str">
            <v>HOSE</v>
          </cell>
          <cell r="P160">
            <v>62730</v>
          </cell>
          <cell r="Q160">
            <v>18800</v>
          </cell>
          <cell r="R160">
            <v>2637591878</v>
          </cell>
          <cell r="S160">
            <v>1179324000</v>
          </cell>
        </row>
        <row r="161">
          <cell r="B161" t="str">
            <v>QNG05</v>
          </cell>
          <cell r="C161" t="str">
            <v>CTCP Phát triển cơ sở hạ tầng Quảng Ngãi</v>
          </cell>
          <cell r="D161" t="str">
            <v>CNMT</v>
          </cell>
          <cell r="E161" t="str">
            <v>QNG05</v>
          </cell>
          <cell r="F161" t="str">
            <v>B2</v>
          </cell>
          <cell r="G161" t="str">
            <v>lehuyhoang</v>
          </cell>
          <cell r="H161">
            <v>7391300000</v>
          </cell>
          <cell r="I161">
            <v>2609500000</v>
          </cell>
          <cell r="J161">
            <v>0.35305020767659273</v>
          </cell>
          <cell r="K161">
            <v>-11148296398</v>
          </cell>
          <cell r="L161">
            <v>42004</v>
          </cell>
          <cell r="M161" t="str">
            <v>BG</v>
          </cell>
          <cell r="N161">
            <v>0</v>
          </cell>
          <cell r="O161">
            <v>0</v>
          </cell>
          <cell r="P161">
            <v>260950</v>
          </cell>
          <cell r="Q161">
            <v>0</v>
          </cell>
          <cell r="R161">
            <v>2609500000</v>
          </cell>
          <cell r="S161">
            <v>0</v>
          </cell>
        </row>
        <row r="162">
          <cell r="B162" t="str">
            <v>CTH10</v>
          </cell>
          <cell r="C162" t="str">
            <v>CTCP Điện ảnh</v>
          </cell>
          <cell r="D162" t="str">
            <v>CNPN</v>
          </cell>
          <cell r="E162" t="str">
            <v>CTH10</v>
          </cell>
          <cell r="F162" t="str">
            <v>B2</v>
          </cell>
          <cell r="G162" t="str">
            <v>daoquyphuc</v>
          </cell>
          <cell r="H162">
            <v>6221600000</v>
          </cell>
          <cell r="I162">
            <v>1550300000</v>
          </cell>
          <cell r="J162">
            <v>0.24918027517037419</v>
          </cell>
          <cell r="K162">
            <v>-220505760</v>
          </cell>
          <cell r="L162">
            <v>42277</v>
          </cell>
          <cell r="M162" t="str">
            <v>BG</v>
          </cell>
          <cell r="N162">
            <v>0</v>
          </cell>
          <cell r="O162">
            <v>0</v>
          </cell>
          <cell r="P162">
            <v>155030</v>
          </cell>
          <cell r="Q162">
            <v>0</v>
          </cell>
          <cell r="R162">
            <v>1426650670</v>
          </cell>
          <cell r="S162">
            <v>0</v>
          </cell>
        </row>
        <row r="163">
          <cell r="B163" t="str">
            <v>BGI18</v>
          </cell>
          <cell r="C163" t="str">
            <v>CTCP Chế biến nông sản thực phẩm Bắc Giang</v>
          </cell>
          <cell r="D163" t="str">
            <v>QLVĐT1</v>
          </cell>
          <cell r="E163" t="str">
            <v>BGI18</v>
          </cell>
          <cell r="F163" t="str">
            <v>B2</v>
          </cell>
          <cell r="G163" t="str">
            <v>hathibichngoc</v>
          </cell>
          <cell r="H163">
            <v>7000000000</v>
          </cell>
          <cell r="I163">
            <v>1527620000</v>
          </cell>
          <cell r="J163">
            <v>0.21823142857142858</v>
          </cell>
          <cell r="K163">
            <v>-1028023799</v>
          </cell>
          <cell r="L163">
            <v>39629</v>
          </cell>
          <cell r="M163" t="str">
            <v>BG</v>
          </cell>
          <cell r="N163">
            <v>0</v>
          </cell>
          <cell r="O163">
            <v>0</v>
          </cell>
          <cell r="P163">
            <v>152762</v>
          </cell>
          <cell r="Q163">
            <v>0</v>
          </cell>
          <cell r="R163">
            <v>1527617932</v>
          </cell>
          <cell r="S163">
            <v>0</v>
          </cell>
        </row>
        <row r="164">
          <cell r="B164" t="str">
            <v>BCT10</v>
          </cell>
          <cell r="C164" t="str">
            <v>CTCP Sành Sứ Thủy tinh Việt Nam</v>
          </cell>
          <cell r="D164" t="str">
            <v>QLVĐT4</v>
          </cell>
          <cell r="E164" t="str">
            <v>BCT10</v>
          </cell>
          <cell r="F164" t="str">
            <v>B2</v>
          </cell>
          <cell r="G164" t="str">
            <v>nguyenletramy</v>
          </cell>
          <cell r="H164">
            <v>94999560000</v>
          </cell>
          <cell r="I164">
            <v>6746360000</v>
          </cell>
          <cell r="J164">
            <v>7.1014644699407034E-2</v>
          </cell>
          <cell r="K164">
            <v>71646159390</v>
          </cell>
          <cell r="L164">
            <v>42369</v>
          </cell>
          <cell r="M164" t="str">
            <v>BG</v>
          </cell>
          <cell r="N164">
            <v>0</v>
          </cell>
          <cell r="O164">
            <v>0</v>
          </cell>
          <cell r="P164">
            <v>674636</v>
          </cell>
          <cell r="Q164">
            <v>0</v>
          </cell>
          <cell r="R164">
            <v>6746363827</v>
          </cell>
          <cell r="S164">
            <v>5087926553.1579351</v>
          </cell>
        </row>
        <row r="165">
          <cell r="B165" t="str">
            <v>DBI01</v>
          </cell>
          <cell r="C165" t="str">
            <v>CTCP Vật tư nông nghiệp Điện Biên</v>
          </cell>
          <cell r="D165" t="str">
            <v>QLVĐT3</v>
          </cell>
          <cell r="E165" t="str">
            <v>DBI01</v>
          </cell>
          <cell r="F165" t="str">
            <v>B2</v>
          </cell>
          <cell r="G165" t="str">
            <v>nguyenphuongthao</v>
          </cell>
          <cell r="H165">
            <v>7352000000</v>
          </cell>
          <cell r="I165">
            <v>6069000000</v>
          </cell>
          <cell r="J165">
            <v>0.82548966267682267</v>
          </cell>
          <cell r="K165">
            <v>3995584754</v>
          </cell>
          <cell r="L165">
            <v>42369</v>
          </cell>
          <cell r="M165" t="str">
            <v>BG</v>
          </cell>
          <cell r="N165">
            <v>0</v>
          </cell>
          <cell r="O165">
            <v>0</v>
          </cell>
          <cell r="P165">
            <v>606900</v>
          </cell>
          <cell r="Q165">
            <v>0</v>
          </cell>
          <cell r="R165">
            <v>6069000000</v>
          </cell>
          <cell r="S165">
            <v>3298313910.7761154</v>
          </cell>
        </row>
        <row r="166">
          <cell r="B166" t="str">
            <v>HPH48</v>
          </cell>
          <cell r="C166" t="str">
            <v>CTCP ACS Việt Nam</v>
          </cell>
          <cell r="D166" t="str">
            <v>QLVĐT1</v>
          </cell>
          <cell r="E166" t="str">
            <v>HPH48</v>
          </cell>
          <cell r="F166" t="str">
            <v>B2</v>
          </cell>
          <cell r="G166" t="str">
            <v>lebanamlinh</v>
          </cell>
          <cell r="H166">
            <v>108000000000</v>
          </cell>
          <cell r="I166">
            <v>32633110000</v>
          </cell>
          <cell r="J166">
            <v>0.3021584259259259</v>
          </cell>
          <cell r="K166">
            <v>100799568220</v>
          </cell>
          <cell r="L166">
            <v>42369</v>
          </cell>
          <cell r="M166" t="str">
            <v>BG</v>
          </cell>
          <cell r="N166">
            <v>0</v>
          </cell>
          <cell r="O166">
            <v>0</v>
          </cell>
          <cell r="P166">
            <v>3263311</v>
          </cell>
          <cell r="Q166">
            <v>0</v>
          </cell>
          <cell r="R166">
            <v>32633110000</v>
          </cell>
          <cell r="S166">
            <v>30457438867.368183</v>
          </cell>
        </row>
        <row r="167">
          <cell r="B167" t="str">
            <v>HPH47</v>
          </cell>
          <cell r="C167" t="str">
            <v>CTCP Nhiệt điện Hải Phòng</v>
          </cell>
          <cell r="D167" t="str">
            <v>QLVĐT2</v>
          </cell>
          <cell r="E167" t="str">
            <v>HPH47</v>
          </cell>
          <cell r="F167" t="str">
            <v>B1</v>
          </cell>
          <cell r="G167" t="str">
            <v>nguyenvietha</v>
          </cell>
          <cell r="H167">
            <v>5000000000000</v>
          </cell>
          <cell r="I167">
            <v>450000000000</v>
          </cell>
          <cell r="J167">
            <v>0.09</v>
          </cell>
          <cell r="K167">
            <v>4835635091244</v>
          </cell>
          <cell r="L167">
            <v>42369</v>
          </cell>
          <cell r="M167" t="str">
            <v>ĐTCP</v>
          </cell>
          <cell r="N167">
            <v>0</v>
          </cell>
          <cell r="O167">
            <v>0</v>
          </cell>
          <cell r="P167">
            <v>45000000</v>
          </cell>
          <cell r="Q167">
            <v>0</v>
          </cell>
          <cell r="R167">
            <v>489285000000</v>
          </cell>
          <cell r="S167">
            <v>435207158211.95996</v>
          </cell>
        </row>
        <row r="168">
          <cell r="B168" t="str">
            <v>BGI30</v>
          </cell>
          <cell r="C168" t="str">
            <v>CTCP Xi măng Bắc Giang</v>
          </cell>
          <cell r="D168" t="str">
            <v>QLVĐT1</v>
          </cell>
          <cell r="E168" t="str">
            <v>BGI30</v>
          </cell>
          <cell r="F168" t="str">
            <v>B2</v>
          </cell>
          <cell r="G168" t="str">
            <v>hathibichngoc</v>
          </cell>
          <cell r="H168">
            <v>58173000000</v>
          </cell>
          <cell r="I168">
            <v>2703250000</v>
          </cell>
          <cell r="J168">
            <v>4.6469152355903945E-2</v>
          </cell>
          <cell r="K168">
            <v>-59979830332</v>
          </cell>
          <cell r="L168">
            <v>42004</v>
          </cell>
          <cell r="M168" t="str">
            <v>BG</v>
          </cell>
          <cell r="N168">
            <v>0</v>
          </cell>
          <cell r="O168">
            <v>0</v>
          </cell>
          <cell r="P168">
            <v>270325</v>
          </cell>
          <cell r="Q168">
            <v>0</v>
          </cell>
          <cell r="R168">
            <v>2703254682</v>
          </cell>
          <cell r="S168">
            <v>0</v>
          </cell>
        </row>
        <row r="169">
          <cell r="B169" t="str">
            <v>LSO07</v>
          </cell>
          <cell r="C169" t="str">
            <v>CTCP Xây dựng GT II Lạng Sơn</v>
          </cell>
          <cell r="D169" t="str">
            <v>QLVĐT2</v>
          </cell>
          <cell r="E169" t="str">
            <v>LSO07</v>
          </cell>
          <cell r="F169" t="str">
            <v>B2</v>
          </cell>
          <cell r="G169" t="str">
            <v>dangngoctuanhiep</v>
          </cell>
          <cell r="H169">
            <v>6000000000</v>
          </cell>
          <cell r="I169">
            <v>2709400000</v>
          </cell>
          <cell r="J169">
            <v>0.45156666666666667</v>
          </cell>
          <cell r="K169">
            <v>-105706883</v>
          </cell>
          <cell r="L169">
            <v>42004</v>
          </cell>
          <cell r="M169" t="str">
            <v>BG</v>
          </cell>
          <cell r="N169">
            <v>0</v>
          </cell>
          <cell r="O169">
            <v>0</v>
          </cell>
          <cell r="P169">
            <v>270940</v>
          </cell>
          <cell r="Q169">
            <v>0</v>
          </cell>
          <cell r="R169">
            <v>2709400000</v>
          </cell>
          <cell r="S169">
            <v>0</v>
          </cell>
        </row>
        <row r="170">
          <cell r="B170" t="str">
            <v>CTH19</v>
          </cell>
          <cell r="C170" t="str">
            <v>CTCP Xây dựng và phát triển đô thị Cần Thơ</v>
          </cell>
          <cell r="D170" t="str">
            <v>CNPN</v>
          </cell>
          <cell r="E170" t="str">
            <v>CTH19</v>
          </cell>
          <cell r="F170" t="str">
            <v>B2</v>
          </cell>
          <cell r="G170" t="str">
            <v>daoquyphuc</v>
          </cell>
          <cell r="H170">
            <v>8000000000</v>
          </cell>
          <cell r="I170">
            <v>3775000000</v>
          </cell>
          <cell r="J170">
            <v>0.47187499999999999</v>
          </cell>
          <cell r="K170">
            <v>-4489692978</v>
          </cell>
          <cell r="L170">
            <v>42004</v>
          </cell>
          <cell r="M170" t="str">
            <v>BG</v>
          </cell>
          <cell r="N170">
            <v>0</v>
          </cell>
          <cell r="O170">
            <v>0</v>
          </cell>
          <cell r="P170">
            <v>377500</v>
          </cell>
          <cell r="Q170">
            <v>0</v>
          </cell>
          <cell r="R170">
            <v>3775000000</v>
          </cell>
          <cell r="S170">
            <v>0</v>
          </cell>
        </row>
        <row r="171">
          <cell r="B171" t="str">
            <v>BGT12</v>
          </cell>
          <cell r="C171" t="str">
            <v>Tổng Công ty Cổ phần Thương mại Xây dựng (Vietracimex)</v>
          </cell>
          <cell r="D171" t="str">
            <v>QLVĐT4</v>
          </cell>
          <cell r="E171" t="str">
            <v>BGT12</v>
          </cell>
          <cell r="F171" t="str">
            <v>B1</v>
          </cell>
          <cell r="G171" t="str">
            <v>phamvanchung</v>
          </cell>
          <cell r="H171">
            <v>350463637941</v>
          </cell>
          <cell r="I171">
            <v>26624417941</v>
          </cell>
          <cell r="J171">
            <v>7.596913077037161E-2</v>
          </cell>
          <cell r="K171">
            <v>0</v>
          </cell>
          <cell r="L171" t="str">
            <v>Không có số liệu từ 2012</v>
          </cell>
          <cell r="M171" t="str">
            <v>BG</v>
          </cell>
          <cell r="N171">
            <v>0</v>
          </cell>
          <cell r="O171">
            <v>0</v>
          </cell>
          <cell r="P171">
            <v>2662441.7941000001</v>
          </cell>
          <cell r="Q171">
            <v>0</v>
          </cell>
          <cell r="R171">
            <v>3250162308</v>
          </cell>
          <cell r="S171">
            <v>0</v>
          </cell>
        </row>
        <row r="172">
          <cell r="B172" t="str">
            <v>BTM08</v>
          </cell>
          <cell r="C172" t="str">
            <v>CTCP Thiết Bị Phụ Tùng Hà nội</v>
          </cell>
          <cell r="D172" t="str">
            <v>QLVĐT4</v>
          </cell>
          <cell r="E172" t="str">
            <v>BTM08</v>
          </cell>
          <cell r="F172" t="str">
            <v>B2</v>
          </cell>
          <cell r="G172" t="str">
            <v>dangnguyetthao</v>
          </cell>
          <cell r="H172">
            <v>50000000000</v>
          </cell>
          <cell r="I172">
            <v>5920080000</v>
          </cell>
          <cell r="J172">
            <v>0.1184016</v>
          </cell>
          <cell r="K172">
            <v>-149472263072</v>
          </cell>
          <cell r="L172">
            <v>42185</v>
          </cell>
          <cell r="M172" t="str">
            <v>BG</v>
          </cell>
          <cell r="N172">
            <v>0</v>
          </cell>
          <cell r="O172">
            <v>0</v>
          </cell>
          <cell r="P172">
            <v>592008</v>
          </cell>
          <cell r="Q172">
            <v>0</v>
          </cell>
          <cell r="R172">
            <v>5920080000</v>
          </cell>
          <cell r="S172">
            <v>0</v>
          </cell>
        </row>
        <row r="173">
          <cell r="B173" t="str">
            <v>BLU10</v>
          </cell>
          <cell r="C173" t="str">
            <v>CTCP XNK Vĩnh Lợi</v>
          </cell>
          <cell r="D173" t="str">
            <v>CNPN</v>
          </cell>
          <cell r="E173" t="str">
            <v>BLU10</v>
          </cell>
          <cell r="F173" t="str">
            <v>B2</v>
          </cell>
          <cell r="G173" t="str">
            <v>luuhoainam</v>
          </cell>
          <cell r="H173">
            <v>24000000000</v>
          </cell>
          <cell r="I173">
            <v>5521000000</v>
          </cell>
          <cell r="J173">
            <v>0.23004166666666667</v>
          </cell>
          <cell r="K173">
            <v>-31230806110</v>
          </cell>
          <cell r="L173">
            <v>41090</v>
          </cell>
          <cell r="M173" t="str">
            <v>BG</v>
          </cell>
          <cell r="N173">
            <v>0</v>
          </cell>
          <cell r="O173">
            <v>0</v>
          </cell>
          <cell r="P173">
            <v>552100</v>
          </cell>
          <cell r="Q173">
            <v>0</v>
          </cell>
          <cell r="R173">
            <v>5521000000</v>
          </cell>
          <cell r="S173">
            <v>0</v>
          </cell>
        </row>
        <row r="174">
          <cell r="B174" t="str">
            <v>NAN29</v>
          </cell>
          <cell r="C174" t="str">
            <v>Trường ĐH công nghiệp Vinh</v>
          </cell>
          <cell r="D174" t="str">
            <v>QLVĐT2</v>
          </cell>
          <cell r="E174" t="str">
            <v>NAN29</v>
          </cell>
          <cell r="F174" t="str">
            <v>B2</v>
          </cell>
          <cell r="G174" t="str">
            <v>thaithuytrang</v>
          </cell>
          <cell r="H174">
            <v>139500000000</v>
          </cell>
          <cell r="I174">
            <v>21900000000</v>
          </cell>
          <cell r="J174">
            <v>0.15698924731182795</v>
          </cell>
          <cell r="K174">
            <v>118566667991</v>
          </cell>
          <cell r="L174">
            <v>42004</v>
          </cell>
          <cell r="M174" t="str">
            <v>TLM-DA</v>
          </cell>
          <cell r="N174">
            <v>0</v>
          </cell>
          <cell r="O174">
            <v>0</v>
          </cell>
          <cell r="P174">
            <v>2190000</v>
          </cell>
          <cell r="Q174">
            <v>0</v>
          </cell>
          <cell r="R174">
            <v>25650000000</v>
          </cell>
          <cell r="S174">
            <v>18613691964.178493</v>
          </cell>
        </row>
        <row r="175">
          <cell r="B175" t="str">
            <v>BTM24</v>
          </cell>
          <cell r="C175" t="str">
            <v>CTCP Sản xuất Bao bì và hàng xuất khẩu</v>
          </cell>
          <cell r="D175" t="str">
            <v>QLVĐT4</v>
          </cell>
          <cell r="E175" t="str">
            <v>BTM24</v>
          </cell>
          <cell r="F175" t="str">
            <v>B2</v>
          </cell>
          <cell r="G175" t="str">
            <v>nguyenletramy</v>
          </cell>
          <cell r="H175">
            <v>50000000000</v>
          </cell>
          <cell r="I175">
            <v>6283457000</v>
          </cell>
          <cell r="J175">
            <v>0.12566914000000001</v>
          </cell>
          <cell r="K175">
            <v>-29412391054</v>
          </cell>
          <cell r="L175">
            <v>42369</v>
          </cell>
          <cell r="M175" t="str">
            <v>BG</v>
          </cell>
          <cell r="N175">
            <v>0</v>
          </cell>
          <cell r="O175">
            <v>0</v>
          </cell>
          <cell r="P175">
            <v>628345.69999999995</v>
          </cell>
          <cell r="Q175">
            <v>0</v>
          </cell>
          <cell r="R175">
            <v>6023777000</v>
          </cell>
          <cell r="S175">
            <v>0</v>
          </cell>
        </row>
        <row r="176">
          <cell r="B176" t="str">
            <v>QTR08</v>
          </cell>
          <cell r="C176" t="str">
            <v>CTCP Nông sản Tân Lâm</v>
          </cell>
          <cell r="D176" t="str">
            <v>QLVĐT2</v>
          </cell>
          <cell r="E176" t="str">
            <v>QTR08</v>
          </cell>
          <cell r="F176" t="str">
            <v>B1</v>
          </cell>
          <cell r="G176" t="str">
            <v>phamvankhoa</v>
          </cell>
          <cell r="H176">
            <v>11000000000</v>
          </cell>
          <cell r="I176">
            <v>8187600000</v>
          </cell>
          <cell r="J176">
            <v>0.74432727272727273</v>
          </cell>
          <cell r="K176">
            <v>-53829664695</v>
          </cell>
          <cell r="L176">
            <v>42369</v>
          </cell>
          <cell r="M176" t="str">
            <v>BG</v>
          </cell>
          <cell r="N176">
            <v>0</v>
          </cell>
          <cell r="O176">
            <v>0</v>
          </cell>
          <cell r="P176">
            <v>818760</v>
          </cell>
          <cell r="Q176">
            <v>0</v>
          </cell>
          <cell r="R176">
            <v>12217361752</v>
          </cell>
          <cell r="S176">
            <v>0</v>
          </cell>
        </row>
        <row r="177">
          <cell r="B177" t="str">
            <v>DLA05</v>
          </cell>
          <cell r="C177" t="str">
            <v>CTCP Đầu tư Xuất nhập khẩu Đăk Lăk</v>
          </cell>
          <cell r="D177" t="str">
            <v>CNMT</v>
          </cell>
          <cell r="E177" t="str">
            <v>DLA05</v>
          </cell>
          <cell r="F177" t="str">
            <v>B2</v>
          </cell>
          <cell r="G177" t="str">
            <v>vovandat</v>
          </cell>
          <cell r="H177">
            <v>70000000000</v>
          </cell>
          <cell r="I177">
            <v>6490000000</v>
          </cell>
          <cell r="J177">
            <v>9.2714285714285707E-2</v>
          </cell>
          <cell r="K177">
            <v>-94560511839</v>
          </cell>
          <cell r="L177">
            <v>42004</v>
          </cell>
          <cell r="M177" t="str">
            <v>BG</v>
          </cell>
          <cell r="N177">
            <v>0</v>
          </cell>
          <cell r="O177">
            <v>0</v>
          </cell>
          <cell r="P177">
            <v>649000</v>
          </cell>
          <cell r="Q177">
            <v>0</v>
          </cell>
          <cell r="R177">
            <v>6490000000</v>
          </cell>
          <cell r="S177">
            <v>0</v>
          </cell>
        </row>
        <row r="178">
          <cell r="B178" t="str">
            <v>HTI06</v>
          </cell>
          <cell r="C178" t="str">
            <v>CTCP XNK Hà Tĩnh</v>
          </cell>
          <cell r="D178" t="str">
            <v>QLVĐT2</v>
          </cell>
          <cell r="E178" t="str">
            <v>HTI06</v>
          </cell>
          <cell r="F178" t="str">
            <v>B2</v>
          </cell>
          <cell r="G178" t="str">
            <v>nguyenvietha</v>
          </cell>
          <cell r="H178">
            <v>18059500706</v>
          </cell>
          <cell r="I178">
            <v>14851700706</v>
          </cell>
          <cell r="J178">
            <v>0.82237604171779477</v>
          </cell>
          <cell r="K178">
            <v>9671320380</v>
          </cell>
          <cell r="L178">
            <v>42369</v>
          </cell>
          <cell r="M178" t="str">
            <v>BG</v>
          </cell>
          <cell r="N178">
            <v>0</v>
          </cell>
          <cell r="O178">
            <v>0</v>
          </cell>
          <cell r="P178">
            <v>1485170.0706</v>
          </cell>
          <cell r="Q178">
            <v>0</v>
          </cell>
          <cell r="R178">
            <v>14851700706</v>
          </cell>
          <cell r="S178">
            <v>7953462172.2890387</v>
          </cell>
        </row>
        <row r="179">
          <cell r="B179" t="str">
            <v>TNI15</v>
          </cell>
          <cell r="C179" t="str">
            <v>CTCP Xây dựng Tây Ninh</v>
          </cell>
          <cell r="D179" t="str">
            <v>CNPN</v>
          </cell>
          <cell r="E179" t="str">
            <v>TNI15</v>
          </cell>
          <cell r="F179" t="str">
            <v>B2</v>
          </cell>
          <cell r="G179" t="str">
            <v>luuhoainam</v>
          </cell>
          <cell r="H179">
            <v>9576870000</v>
          </cell>
          <cell r="I179">
            <v>7105370000</v>
          </cell>
          <cell r="J179">
            <v>0.74193029664180465</v>
          </cell>
          <cell r="K179">
            <v>-22584613684</v>
          </cell>
          <cell r="L179">
            <v>41639</v>
          </cell>
          <cell r="M179" t="str">
            <v>BG</v>
          </cell>
          <cell r="N179">
            <v>0</v>
          </cell>
          <cell r="O179">
            <v>0</v>
          </cell>
          <cell r="P179">
            <v>710537</v>
          </cell>
          <cell r="Q179">
            <v>0</v>
          </cell>
          <cell r="R179">
            <v>7105370000</v>
          </cell>
          <cell r="S179">
            <v>0</v>
          </cell>
        </row>
        <row r="180">
          <cell r="B180" t="str">
            <v>DTH06</v>
          </cell>
          <cell r="C180" t="str">
            <v>CTCP Docimexco</v>
          </cell>
          <cell r="D180" t="str">
            <v>CNPN</v>
          </cell>
          <cell r="E180" t="str">
            <v>DTH06</v>
          </cell>
          <cell r="F180" t="str">
            <v>B2</v>
          </cell>
          <cell r="G180" t="str">
            <v>maithanhthuy</v>
          </cell>
          <cell r="H180">
            <v>132000000000</v>
          </cell>
          <cell r="I180">
            <v>26759600000</v>
          </cell>
          <cell r="J180">
            <v>0.20272424242424242</v>
          </cell>
          <cell r="K180">
            <v>-39658617772</v>
          </cell>
          <cell r="L180">
            <v>42277</v>
          </cell>
          <cell r="M180" t="str">
            <v>BG</v>
          </cell>
          <cell r="N180">
            <v>0</v>
          </cell>
          <cell r="O180">
            <v>0</v>
          </cell>
          <cell r="P180">
            <v>2675960</v>
          </cell>
          <cell r="Q180">
            <v>0</v>
          </cell>
          <cell r="R180">
            <v>26759600000</v>
          </cell>
          <cell r="S180">
            <v>0</v>
          </cell>
        </row>
        <row r="181">
          <cell r="B181" t="str">
            <v>BGT52</v>
          </cell>
          <cell r="C181" t="str">
            <v>Công ty TNHH 1TV Đầu tư và phát triển HPI (công nghiệp tàu thủy)</v>
          </cell>
          <cell r="D181" t="str">
            <v>QLVĐT2</v>
          </cell>
          <cell r="E181" t="str">
            <v>BGT52</v>
          </cell>
          <cell r="F181" t="str">
            <v>B1</v>
          </cell>
          <cell r="G181">
            <v>0</v>
          </cell>
          <cell r="H181">
            <v>19039990959</v>
          </cell>
          <cell r="I181">
            <v>19115130391</v>
          </cell>
          <cell r="J181">
            <v>1.0039464006134142</v>
          </cell>
          <cell r="K181">
            <v>-37904544203</v>
          </cell>
          <cell r="L181">
            <v>42369</v>
          </cell>
          <cell r="M181" t="str">
            <v>BG</v>
          </cell>
          <cell r="N181">
            <v>0</v>
          </cell>
          <cell r="O181">
            <v>0</v>
          </cell>
          <cell r="P181">
            <v>1911513.0390999999</v>
          </cell>
          <cell r="Q181">
            <v>0</v>
          </cell>
          <cell r="R181">
            <v>19115130391</v>
          </cell>
          <cell r="S181">
            <v>0</v>
          </cell>
        </row>
        <row r="182">
          <cell r="B182" t="str">
            <v>BXD01</v>
          </cell>
          <cell r="C182" t="str">
            <v>Cty TNHH MTV Đầu tư &amp; KD khoáng sản Vinaconex</v>
          </cell>
          <cell r="D182" t="str">
            <v>CNPN</v>
          </cell>
          <cell r="E182" t="str">
            <v>BXD01</v>
          </cell>
          <cell r="F182" t="str">
            <v>A2</v>
          </cell>
          <cell r="G182" t="str">
            <v>nguyenkiencuong</v>
          </cell>
          <cell r="H182">
            <v>50000000000</v>
          </cell>
          <cell r="I182">
            <v>50000000000</v>
          </cell>
          <cell r="J182">
            <v>1</v>
          </cell>
          <cell r="K182">
            <v>8602107922</v>
          </cell>
          <cell r="L182">
            <v>42369</v>
          </cell>
          <cell r="M182" t="str">
            <v>BG</v>
          </cell>
          <cell r="N182">
            <v>0</v>
          </cell>
          <cell r="O182">
            <v>0</v>
          </cell>
          <cell r="P182">
            <v>5000000</v>
          </cell>
          <cell r="Q182">
            <v>0</v>
          </cell>
          <cell r="R182">
            <v>50658883362</v>
          </cell>
          <cell r="S182">
            <v>8602107922</v>
          </cell>
        </row>
        <row r="183">
          <cell r="B183" t="str">
            <v>VLO13</v>
          </cell>
          <cell r="C183" t="str">
            <v>Công ty Cổ phần xuất nhập khẩu Vĩnh Long</v>
          </cell>
          <cell r="D183" t="str">
            <v>CNPN</v>
          </cell>
          <cell r="E183" t="str">
            <v>VLO13</v>
          </cell>
          <cell r="F183" t="str">
            <v>B2</v>
          </cell>
          <cell r="G183" t="str">
            <v>dangthimaihuong</v>
          </cell>
          <cell r="H183">
            <v>98795060000</v>
          </cell>
          <cell r="I183">
            <v>52816780000</v>
          </cell>
          <cell r="J183">
            <v>0.53460952399846717</v>
          </cell>
          <cell r="K183">
            <v>-160709784616</v>
          </cell>
          <cell r="L183">
            <v>42369</v>
          </cell>
          <cell r="M183" t="str">
            <v>BG</v>
          </cell>
          <cell r="N183">
            <v>0</v>
          </cell>
          <cell r="O183">
            <v>0</v>
          </cell>
          <cell r="P183">
            <v>5281678</v>
          </cell>
          <cell r="Q183">
            <v>0</v>
          </cell>
          <cell r="R183">
            <v>52816780000</v>
          </cell>
          <cell r="S183">
            <v>0</v>
          </cell>
        </row>
        <row r="184">
          <cell r="B184" t="str">
            <v>HCM06</v>
          </cell>
          <cell r="C184" t="str">
            <v>CTCP Đầu tư và Dịch vụ Thăng Long</v>
          </cell>
          <cell r="D184" t="str">
            <v>CNPN</v>
          </cell>
          <cell r="E184" t="str">
            <v>HCM06</v>
          </cell>
          <cell r="F184" t="str">
            <v>B1</v>
          </cell>
          <cell r="G184" t="str">
            <v>honglevan</v>
          </cell>
          <cell r="H184">
            <v>170000000000</v>
          </cell>
          <cell r="I184">
            <v>112883700000</v>
          </cell>
          <cell r="J184">
            <v>0.66402176470588237</v>
          </cell>
          <cell r="K184">
            <v>75946079318</v>
          </cell>
          <cell r="L184">
            <v>42369</v>
          </cell>
          <cell r="M184" t="str">
            <v>TLM-DA</v>
          </cell>
          <cell r="N184">
            <v>0</v>
          </cell>
          <cell r="O184">
            <v>0</v>
          </cell>
          <cell r="P184">
            <v>8160000</v>
          </cell>
          <cell r="Q184">
            <v>0</v>
          </cell>
          <cell r="R184">
            <v>112883700000</v>
          </cell>
          <cell r="S184">
            <v>50429849611.231277</v>
          </cell>
        </row>
        <row r="185">
          <cell r="B185" t="str">
            <v>QNI39</v>
          </cell>
          <cell r="C185" t="str">
            <v>CTCP Nhiệt điện Quảng Ninh</v>
          </cell>
          <cell r="D185" t="str">
            <v>QLVĐT2</v>
          </cell>
          <cell r="E185" t="str">
            <v>QNI39</v>
          </cell>
          <cell r="F185" t="str">
            <v>B1</v>
          </cell>
          <cell r="G185" t="str">
            <v>nguyenngocanh</v>
          </cell>
          <cell r="H185">
            <v>4500000000000</v>
          </cell>
          <cell r="I185">
            <v>514010890000</v>
          </cell>
          <cell r="J185">
            <v>0.11422464222222223</v>
          </cell>
          <cell r="K185">
            <v>2377683422797</v>
          </cell>
          <cell r="L185">
            <v>42369</v>
          </cell>
          <cell r="M185" t="str">
            <v>ĐTCP</v>
          </cell>
          <cell r="N185">
            <v>0</v>
          </cell>
          <cell r="O185">
            <v>0</v>
          </cell>
          <cell r="P185">
            <v>51401089</v>
          </cell>
          <cell r="Q185">
            <v>0</v>
          </cell>
          <cell r="R185">
            <v>571572410000</v>
          </cell>
          <cell r="S185">
            <v>271590038286.69608</v>
          </cell>
        </row>
        <row r="186">
          <cell r="B186" t="str">
            <v>QNA23</v>
          </cell>
          <cell r="C186" t="str">
            <v>CTCP Xuất nhập khẩu Quảng Nam</v>
          </cell>
          <cell r="D186" t="str">
            <v>CNMT</v>
          </cell>
          <cell r="E186" t="str">
            <v>QNA23</v>
          </cell>
          <cell r="F186" t="str">
            <v>B2</v>
          </cell>
          <cell r="G186" t="str">
            <v>ngothithucmy</v>
          </cell>
          <cell r="H186">
            <v>6722000000</v>
          </cell>
          <cell r="I186">
            <v>5819000000</v>
          </cell>
          <cell r="J186">
            <v>0.86566498066051767</v>
          </cell>
          <cell r="K186">
            <v>0</v>
          </cell>
          <cell r="L186">
            <v>0</v>
          </cell>
          <cell r="M186" t="str">
            <v>BG</v>
          </cell>
          <cell r="N186">
            <v>0</v>
          </cell>
          <cell r="O186">
            <v>0</v>
          </cell>
          <cell r="P186">
            <v>0</v>
          </cell>
          <cell r="Q186">
            <v>0</v>
          </cell>
          <cell r="R186">
            <v>0</v>
          </cell>
          <cell r="S186">
            <v>0</v>
          </cell>
        </row>
        <row r="187">
          <cell r="B187" t="str">
            <v>BGT53</v>
          </cell>
          <cell r="C187" t="str">
            <v xml:space="preserve">Tổng công ty Thăng Long </v>
          </cell>
          <cell r="D187" t="str">
            <v>ĐTKD</v>
          </cell>
          <cell r="E187" t="str">
            <v>BGT53</v>
          </cell>
          <cell r="F187" t="str">
            <v>B1</v>
          </cell>
          <cell r="G187" t="str">
            <v>Phạm Tiến Dũng</v>
          </cell>
          <cell r="H187">
            <v>419000000000</v>
          </cell>
          <cell r="I187">
            <v>105000000000</v>
          </cell>
          <cell r="J187">
            <v>0.25059665871121717</v>
          </cell>
          <cell r="K187">
            <v>0</v>
          </cell>
          <cell r="L187">
            <v>0</v>
          </cell>
          <cell r="M187" t="str">
            <v>BG</v>
          </cell>
          <cell r="N187">
            <v>0</v>
          </cell>
          <cell r="O187">
            <v>0</v>
          </cell>
          <cell r="P187">
            <v>0</v>
          </cell>
          <cell r="Q187">
            <v>0</v>
          </cell>
          <cell r="R187">
            <v>0</v>
          </cell>
          <cell r="S187">
            <v>0</v>
          </cell>
        </row>
        <row r="188">
          <cell r="B188" t="str">
            <v>INCOJSC</v>
          </cell>
          <cell r="C188" t="str">
            <v>CTCP  Tư vấn đầu tư và đầu tư Việt Nam</v>
          </cell>
          <cell r="D188" t="str">
            <v>QLVĐT2</v>
          </cell>
          <cell r="E188" t="str">
            <v>INCOJSC</v>
          </cell>
          <cell r="F188" t="str">
            <v>A1</v>
          </cell>
          <cell r="G188" t="str">
            <v>Đặng Ngọc Tuấn Hiệp</v>
          </cell>
          <cell r="H188">
            <v>60000000000</v>
          </cell>
          <cell r="I188">
            <v>18000000000</v>
          </cell>
          <cell r="J188">
            <v>0.3</v>
          </cell>
          <cell r="K188">
            <v>0</v>
          </cell>
          <cell r="L188">
            <v>0</v>
          </cell>
          <cell r="M188" t="str">
            <v>TLM-DA</v>
          </cell>
          <cell r="N188">
            <v>0</v>
          </cell>
          <cell r="O188">
            <v>0</v>
          </cell>
          <cell r="P188">
            <v>0</v>
          </cell>
          <cell r="Q188">
            <v>0</v>
          </cell>
          <cell r="R188">
            <v>18000000000</v>
          </cell>
          <cell r="S188">
            <v>18000000000</v>
          </cell>
        </row>
        <row r="189">
          <cell r="B189" t="str">
            <v>TNG13</v>
          </cell>
          <cell r="C189" t="str">
            <v>CTCP Gang thép Thái Nguyên</v>
          </cell>
          <cell r="D189" t="str">
            <v>ĐTKD</v>
          </cell>
          <cell r="E189" t="str">
            <v>TNG13</v>
          </cell>
          <cell r="F189" t="str">
            <v>A2</v>
          </cell>
          <cell r="G189" t="str">
            <v>Hieu</v>
          </cell>
          <cell r="H189">
            <v>2840000000000</v>
          </cell>
          <cell r="I189">
            <v>1000000000000</v>
          </cell>
          <cell r="J189">
            <v>0.352112676056338</v>
          </cell>
          <cell r="K189">
            <v>0</v>
          </cell>
          <cell r="L189">
            <v>0</v>
          </cell>
          <cell r="M189" t="str">
            <v>ĐTCĐ</v>
          </cell>
          <cell r="N189" t="str">
            <v>TIS</v>
          </cell>
          <cell r="O189" t="str">
            <v>UPCOM</v>
          </cell>
          <cell r="P189">
            <v>100000000</v>
          </cell>
          <cell r="Q189">
            <v>6000</v>
          </cell>
          <cell r="R189">
            <v>1000000000000</v>
          </cell>
          <cell r="S189">
            <v>600000000000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tiếp nhận"/>
      <sheetName val="PL2. bán vốn"/>
      <sheetName val="PL 3 - DM DN 31.10.15"/>
      <sheetName val="PL4.Tra tinh"/>
      <sheetName val="DM DN 31.10.15"/>
      <sheetName val="DM 31.10.15"/>
      <sheetName val="PL 5 -TH"/>
      <sheetName val="TLM"/>
      <sheetName val="Sheet1"/>
    </sheetNames>
    <sheetDataSet>
      <sheetData sheetId="0"/>
      <sheetData sheetId="1"/>
      <sheetData sheetId="2"/>
      <sheetData sheetId="3">
        <row r="6">
          <cell r="B6" t="str">
            <v>PYE02</v>
          </cell>
          <cell r="C6" t="str">
            <v>Công ty TNHH Một thành viên cảng Vũng Rô</v>
          </cell>
          <cell r="D6">
            <v>2008</v>
          </cell>
          <cell r="E6" t="str">
            <v>Phú Yên</v>
          </cell>
          <cell r="F6">
            <v>43603000000</v>
          </cell>
          <cell r="G6">
            <v>43603000000</v>
          </cell>
          <cell r="H6">
            <v>43603</v>
          </cell>
          <cell r="I6">
            <v>43603</v>
          </cell>
        </row>
        <row r="7">
          <cell r="B7" t="str">
            <v>LAN09</v>
          </cell>
          <cell r="C7" t="str">
            <v>Công ty TNHH Một thành viên Lâm Nghiệp Đồng Tháp IV</v>
          </cell>
          <cell r="D7">
            <v>2008</v>
          </cell>
          <cell r="E7" t="str">
            <v>Long An</v>
          </cell>
          <cell r="F7">
            <v>3400000000</v>
          </cell>
          <cell r="G7">
            <v>3400000000</v>
          </cell>
          <cell r="H7">
            <v>3400</v>
          </cell>
          <cell r="I7">
            <v>3400</v>
          </cell>
        </row>
        <row r="8">
          <cell r="B8" t="str">
            <v>LAN10</v>
          </cell>
          <cell r="C8" t="str">
            <v>Công ty TNHH Một thành viên Đồng Tháp 1</v>
          </cell>
          <cell r="D8">
            <v>2008</v>
          </cell>
          <cell r="E8" t="str">
            <v>Long An</v>
          </cell>
          <cell r="F8">
            <v>2000000000</v>
          </cell>
          <cell r="G8">
            <v>2000000000</v>
          </cell>
          <cell r="H8">
            <v>2000</v>
          </cell>
          <cell r="I8">
            <v>2000</v>
          </cell>
        </row>
        <row r="9">
          <cell r="C9" t="str">
            <v>Năm 2010</v>
          </cell>
          <cell r="E9">
            <v>13</v>
          </cell>
          <cell r="H9">
            <v>45678.202665000004</v>
          </cell>
          <cell r="I9">
            <v>27953.028457999997</v>
          </cell>
        </row>
        <row r="10">
          <cell r="B10" t="str">
            <v>KHO02</v>
          </cell>
          <cell r="C10" t="str">
            <v>CTCP Đô thị Ninh Hoà</v>
          </cell>
          <cell r="D10">
            <v>2010</v>
          </cell>
          <cell r="E10" t="str">
            <v>Khánh hòa</v>
          </cell>
          <cell r="F10">
            <v>2500000000</v>
          </cell>
          <cell r="G10">
            <v>1571300000</v>
          </cell>
          <cell r="H10">
            <v>2500</v>
          </cell>
          <cell r="I10">
            <v>1571.3</v>
          </cell>
        </row>
        <row r="11">
          <cell r="B11" t="str">
            <v>KHO03</v>
          </cell>
          <cell r="C11" t="str">
            <v>CTCP Công trình đô thị Vạn Ninh</v>
          </cell>
          <cell r="D11">
            <v>2010</v>
          </cell>
          <cell r="E11" t="str">
            <v>Khánh hòa</v>
          </cell>
          <cell r="F11">
            <v>3000000000</v>
          </cell>
          <cell r="G11">
            <v>2311000000</v>
          </cell>
          <cell r="H11">
            <v>3000</v>
          </cell>
          <cell r="I11">
            <v>2311</v>
          </cell>
        </row>
        <row r="12">
          <cell r="B12" t="str">
            <v>KHO04</v>
          </cell>
          <cell r="C12" t="str">
            <v>CTCP Công trình đô thị Cam Ranh</v>
          </cell>
          <cell r="D12">
            <v>2010</v>
          </cell>
          <cell r="E12" t="str">
            <v>Khánh hòa</v>
          </cell>
          <cell r="F12">
            <v>8400000000</v>
          </cell>
          <cell r="G12">
            <v>4396200000</v>
          </cell>
          <cell r="H12">
            <v>8400</v>
          </cell>
          <cell r="I12">
            <v>4396.2</v>
          </cell>
        </row>
        <row r="13">
          <cell r="B13" t="str">
            <v>NAN01</v>
          </cell>
          <cell r="C13" t="str">
            <v>CTCP Giống cây trồng Nghệ An</v>
          </cell>
          <cell r="D13">
            <v>2010</v>
          </cell>
          <cell r="E13" t="str">
            <v>Nghệ An</v>
          </cell>
          <cell r="F13">
            <v>3500000000</v>
          </cell>
          <cell r="G13">
            <v>1785000000</v>
          </cell>
          <cell r="H13">
            <v>3500</v>
          </cell>
          <cell r="I13">
            <v>1785</v>
          </cell>
        </row>
        <row r="14">
          <cell r="B14" t="str">
            <v>NAN03</v>
          </cell>
          <cell r="C14" t="str">
            <v>CTCP Dịch vụ Bảo vệ thực vật</v>
          </cell>
          <cell r="D14">
            <v>2010</v>
          </cell>
          <cell r="E14" t="str">
            <v>Nghệ An</v>
          </cell>
          <cell r="F14">
            <v>2505600000</v>
          </cell>
          <cell r="G14">
            <v>1890770000</v>
          </cell>
          <cell r="H14">
            <v>2505.6</v>
          </cell>
          <cell r="I14">
            <v>1890.77</v>
          </cell>
        </row>
        <row r="15">
          <cell r="B15" t="str">
            <v>KHO20</v>
          </cell>
          <cell r="C15" t="str">
            <v>CTCP Quản lý và Xây dựng Giao thông Khánh Hòa</v>
          </cell>
          <cell r="D15">
            <v>2010</v>
          </cell>
          <cell r="E15" t="str">
            <v>Khánh hòa</v>
          </cell>
          <cell r="F15">
            <v>4950000000</v>
          </cell>
          <cell r="G15">
            <v>2524500000</v>
          </cell>
          <cell r="H15">
            <v>4950</v>
          </cell>
          <cell r="I15">
            <v>2524.5</v>
          </cell>
        </row>
        <row r="16">
          <cell r="B16" t="str">
            <v>DNA04</v>
          </cell>
          <cell r="C16" t="str">
            <v>CTCP Quản lý bến và Vận tải Đà Nẵng</v>
          </cell>
          <cell r="D16">
            <v>2010</v>
          </cell>
          <cell r="E16" t="str">
            <v>TP Đà Nẵng</v>
          </cell>
          <cell r="F16">
            <v>8623180000</v>
          </cell>
          <cell r="G16">
            <v>4602070000</v>
          </cell>
          <cell r="H16">
            <v>8623.18</v>
          </cell>
          <cell r="I16">
            <v>4602.07</v>
          </cell>
        </row>
        <row r="17">
          <cell r="B17" t="str">
            <v>NAN13</v>
          </cell>
          <cell r="C17" t="str">
            <v>CTCP Quản lí và Phát triển hạ tầng đô thị Vinh</v>
          </cell>
          <cell r="D17">
            <v>2010</v>
          </cell>
          <cell r="E17" t="str">
            <v>Nghệ An</v>
          </cell>
          <cell r="F17">
            <v>1470400000</v>
          </cell>
          <cell r="G17">
            <v>987000000</v>
          </cell>
          <cell r="H17">
            <v>1470.4</v>
          </cell>
          <cell r="I17">
            <v>987</v>
          </cell>
        </row>
        <row r="18">
          <cell r="B18" t="str">
            <v>NAN15</v>
          </cell>
          <cell r="C18" t="str">
            <v>CTCP Giống nuôi trồng thủy sản Nghệ An</v>
          </cell>
          <cell r="D18">
            <v>2010</v>
          </cell>
          <cell r="E18" t="str">
            <v>Nghệ An</v>
          </cell>
          <cell r="F18">
            <v>2341437158</v>
          </cell>
          <cell r="G18">
            <v>1194132951</v>
          </cell>
          <cell r="H18">
            <v>2341.4371580000002</v>
          </cell>
          <cell r="I18">
            <v>1194.132951</v>
          </cell>
        </row>
        <row r="19">
          <cell r="B19" t="str">
            <v>NAN19</v>
          </cell>
          <cell r="C19" t="str">
            <v>CTCP Công viên cây xanh</v>
          </cell>
          <cell r="D19">
            <v>2010</v>
          </cell>
          <cell r="E19" t="str">
            <v>Nghệ An</v>
          </cell>
          <cell r="F19">
            <v>2106600000</v>
          </cell>
          <cell r="G19">
            <v>1168000000</v>
          </cell>
          <cell r="H19">
            <v>2106.6</v>
          </cell>
          <cell r="I19">
            <v>1168</v>
          </cell>
        </row>
        <row r="20">
          <cell r="B20" t="str">
            <v>YBA10</v>
          </cell>
          <cell r="C20" t="str">
            <v>Công ty TNHH kinh doanh khai thác và quản lý chợ Mường Lò</v>
          </cell>
          <cell r="D20">
            <v>2010</v>
          </cell>
          <cell r="E20" t="str">
            <v>Yên Bái</v>
          </cell>
          <cell r="F20">
            <v>3572615507</v>
          </cell>
          <cell r="G20">
            <v>3572615507</v>
          </cell>
          <cell r="H20">
            <v>3572.615507</v>
          </cell>
          <cell r="I20">
            <v>3572.615507</v>
          </cell>
        </row>
        <row r="21">
          <cell r="B21" t="str">
            <v>KTU06</v>
          </cell>
          <cell r="C21" t="str">
            <v>CTCP Khai Thác và Xây dựng Thủy lợi Kon Tum</v>
          </cell>
          <cell r="D21">
            <v>2010</v>
          </cell>
          <cell r="E21" t="str">
            <v>Kon Tum</v>
          </cell>
          <cell r="F21">
            <v>708370000</v>
          </cell>
          <cell r="G21">
            <v>460440000</v>
          </cell>
          <cell r="H21">
            <v>708.37</v>
          </cell>
          <cell r="I21">
            <v>460.44</v>
          </cell>
        </row>
        <row r="22">
          <cell r="B22" t="str">
            <v>BGI14</v>
          </cell>
          <cell r="C22" t="str">
            <v>CTCP Giống chăn nuôi Bắc Giang</v>
          </cell>
          <cell r="D22">
            <v>2010</v>
          </cell>
          <cell r="E22" t="str">
            <v>Bắc Giang</v>
          </cell>
          <cell r="F22">
            <v>2000000000</v>
          </cell>
          <cell r="G22">
            <v>1490000000</v>
          </cell>
          <cell r="H22">
            <v>2000</v>
          </cell>
          <cell r="I22">
            <v>1490</v>
          </cell>
        </row>
        <row r="23">
          <cell r="C23" t="str">
            <v>Năm 2011</v>
          </cell>
          <cell r="E23">
            <v>8</v>
          </cell>
          <cell r="H23">
            <v>27917.080163999999</v>
          </cell>
          <cell r="I23">
            <v>88993.098796999999</v>
          </cell>
        </row>
        <row r="24">
          <cell r="B24" t="str">
            <v>QBI01</v>
          </cell>
          <cell r="C24" t="str">
            <v>CTCP Sửa chữa đường bộ và Xây dựng Tổng hợp Quảng Bình</v>
          </cell>
          <cell r="D24">
            <v>2011</v>
          </cell>
          <cell r="E24" t="str">
            <v>Quảng Bình</v>
          </cell>
          <cell r="G24">
            <v>2479370000</v>
          </cell>
          <cell r="I24">
            <v>2479.37</v>
          </cell>
        </row>
        <row r="25">
          <cell r="B25" t="str">
            <v>QBI03</v>
          </cell>
          <cell r="C25" t="str">
            <v>CTCP Sửa chữa đường bộ và Xây dựng Tổng hợp II Quảng Bình</v>
          </cell>
          <cell r="D25">
            <v>2011</v>
          </cell>
          <cell r="E25" t="str">
            <v>Quảng Bình</v>
          </cell>
          <cell r="G25">
            <v>2127720000</v>
          </cell>
          <cell r="I25">
            <v>2127.7199999999998</v>
          </cell>
        </row>
        <row r="26">
          <cell r="B26" t="str">
            <v>LSO04</v>
          </cell>
          <cell r="C26" t="str">
            <v>Công ty TNHH Một thành viên Đầu tư phát triển nhà và đô thị Lạng sơn</v>
          </cell>
          <cell r="D26">
            <v>2011</v>
          </cell>
          <cell r="E26" t="str">
            <v>Lạng Sơn</v>
          </cell>
          <cell r="F26">
            <v>20283041885</v>
          </cell>
          <cell r="G26">
            <v>20283041885</v>
          </cell>
          <cell r="H26">
            <v>20283.041884999999</v>
          </cell>
          <cell r="I26">
            <v>20283.041884999999</v>
          </cell>
        </row>
        <row r="27">
          <cell r="B27" t="str">
            <v>NAN06</v>
          </cell>
          <cell r="C27" t="str">
            <v>CTCP Vận tải biển và Thương mại Nghệ An</v>
          </cell>
          <cell r="D27">
            <v>2011</v>
          </cell>
          <cell r="E27" t="str">
            <v>Nghệ An</v>
          </cell>
          <cell r="G27">
            <v>12218181811</v>
          </cell>
          <cell r="I27">
            <v>12218.181811</v>
          </cell>
        </row>
        <row r="28">
          <cell r="B28" t="str">
            <v>NAN14</v>
          </cell>
          <cell r="C28" t="str">
            <v>CTCP Quản lí và Xây dựng giao thông thủy bộ</v>
          </cell>
          <cell r="D28">
            <v>2011</v>
          </cell>
          <cell r="E28" t="str">
            <v>Nghệ An</v>
          </cell>
          <cell r="G28">
            <v>4156180000</v>
          </cell>
          <cell r="I28">
            <v>4156.18</v>
          </cell>
        </row>
        <row r="29">
          <cell r="B29" t="str">
            <v>NAN27</v>
          </cell>
          <cell r="C29" t="str">
            <v>CTCP Quản lý và Xây dựng Cầu đường Nghệ An</v>
          </cell>
          <cell r="D29">
            <v>2011</v>
          </cell>
          <cell r="E29" t="str">
            <v>Nghệ An</v>
          </cell>
          <cell r="G29">
            <v>2641400000</v>
          </cell>
          <cell r="I29">
            <v>2641.4</v>
          </cell>
        </row>
        <row r="30">
          <cell r="B30" t="str">
            <v>DBI06</v>
          </cell>
          <cell r="C30" t="str">
            <v>Công ty TNHH Xây dựng và Dịch vụ thủy lợi Tuần giáo</v>
          </cell>
          <cell r="D30">
            <v>2011</v>
          </cell>
          <cell r="E30" t="str">
            <v>Điện Biên</v>
          </cell>
          <cell r="F30">
            <v>6667925863</v>
          </cell>
          <cell r="G30">
            <v>19899414000</v>
          </cell>
          <cell r="H30">
            <v>6667.9258630000004</v>
          </cell>
          <cell r="I30">
            <v>19899.414000000001</v>
          </cell>
        </row>
        <row r="31">
          <cell r="B31" t="str">
            <v>DBI11</v>
          </cell>
          <cell r="C31" t="str">
            <v>Công ty TNHH In Điện Biên</v>
          </cell>
          <cell r="D31">
            <v>2011</v>
          </cell>
          <cell r="E31" t="str">
            <v>Điện Biên</v>
          </cell>
          <cell r="F31">
            <v>966112416</v>
          </cell>
          <cell r="G31">
            <v>25187791101</v>
          </cell>
          <cell r="H31">
            <v>966.11241600000005</v>
          </cell>
          <cell r="I31">
            <v>25187.791100999999</v>
          </cell>
        </row>
        <row r="32">
          <cell r="C32" t="str">
            <v>Năm 2012</v>
          </cell>
          <cell r="E32">
            <v>4</v>
          </cell>
          <cell r="H32">
            <v>22885.4</v>
          </cell>
          <cell r="I32">
            <v>945597.24374700012</v>
          </cell>
        </row>
        <row r="33">
          <cell r="B33" t="str">
            <v>BTC01</v>
          </cell>
          <cell r="C33" t="str">
            <v>Công ty HKCP Pacific Airlines</v>
          </cell>
          <cell r="D33">
            <v>2012</v>
          </cell>
          <cell r="E33" t="str">
            <v>Bộ TC</v>
          </cell>
          <cell r="G33">
            <v>921221043747</v>
          </cell>
          <cell r="I33">
            <v>921221.04374700005</v>
          </cell>
        </row>
        <row r="34">
          <cell r="B34" t="str">
            <v>TNG02</v>
          </cell>
          <cell r="C34" t="str">
            <v>CTCP Vận tải Thái Nguyên</v>
          </cell>
          <cell r="D34">
            <v>2012</v>
          </cell>
          <cell r="E34" t="str">
            <v>Thái Nguyên</v>
          </cell>
          <cell r="G34">
            <v>5106900000</v>
          </cell>
          <cell r="I34">
            <v>5106.8999999999996</v>
          </cell>
        </row>
        <row r="35">
          <cell r="B35" t="str">
            <v>LSO17</v>
          </cell>
          <cell r="C35" t="str">
            <v>CTCP Chợ Lạng Sơn</v>
          </cell>
          <cell r="D35">
            <v>2012</v>
          </cell>
          <cell r="E35" t="str">
            <v>Lạng Sơn</v>
          </cell>
          <cell r="F35">
            <v>22885400000</v>
          </cell>
          <cell r="G35">
            <v>16269300000</v>
          </cell>
          <cell r="H35">
            <v>22885.4</v>
          </cell>
          <cell r="I35">
            <v>16269.3</v>
          </cell>
        </row>
        <row r="36">
          <cell r="B36" t="str">
            <v>CBA24</v>
          </cell>
          <cell r="C36" t="str">
            <v>CTCP Du lịch Cao Bằng</v>
          </cell>
          <cell r="D36">
            <v>2012</v>
          </cell>
          <cell r="E36" t="str">
            <v>Cao Bằng</v>
          </cell>
          <cell r="F36">
            <v>0</v>
          </cell>
          <cell r="G36">
            <v>3000000000</v>
          </cell>
          <cell r="I36">
            <v>3000</v>
          </cell>
        </row>
        <row r="37">
          <cell r="C37" t="str">
            <v>Năm 2013</v>
          </cell>
          <cell r="E37">
            <v>2</v>
          </cell>
          <cell r="H37">
            <v>666702.1</v>
          </cell>
          <cell r="I37">
            <v>197658.3</v>
          </cell>
        </row>
        <row r="38">
          <cell r="B38" t="str">
            <v>AGI01</v>
          </cell>
          <cell r="C38" t="str">
            <v>CTCP Bảo vệ thực vật An Giang</v>
          </cell>
          <cell r="D38">
            <v>2013</v>
          </cell>
          <cell r="E38" t="str">
            <v>An Giang</v>
          </cell>
          <cell r="F38">
            <v>621000000000</v>
          </cell>
          <cell r="G38">
            <v>162216000000</v>
          </cell>
          <cell r="H38">
            <v>621000</v>
          </cell>
          <cell r="I38">
            <v>162216</v>
          </cell>
        </row>
        <row r="39">
          <cell r="B39" t="str">
            <v>TNI17</v>
          </cell>
          <cell r="C39" t="str">
            <v>CTCP Du lịch - Thương mại Tây Ninh</v>
          </cell>
          <cell r="D39">
            <v>2013</v>
          </cell>
          <cell r="E39" t="str">
            <v>Tây Ninh</v>
          </cell>
          <cell r="F39">
            <v>45702100000</v>
          </cell>
          <cell r="G39">
            <v>35442300000</v>
          </cell>
          <cell r="H39">
            <v>45702.1</v>
          </cell>
          <cell r="I39">
            <v>35442.300000000003</v>
          </cell>
        </row>
        <row r="40">
          <cell r="C40" t="str">
            <v>Năm 2015</v>
          </cell>
          <cell r="E40">
            <v>1</v>
          </cell>
          <cell r="H40">
            <v>24230</v>
          </cell>
          <cell r="I40">
            <v>24230</v>
          </cell>
        </row>
        <row r="41">
          <cell r="B41" t="str">
            <v>KTU09</v>
          </cell>
          <cell r="C41" t="str">
            <v>Công ty TNHH Một TV Cấp nước Kon Tum</v>
          </cell>
          <cell r="D41">
            <v>2015</v>
          </cell>
          <cell r="E41" t="str">
            <v>Kon Tum</v>
          </cell>
          <cell r="H41">
            <v>24230</v>
          </cell>
          <cell r="I41">
            <v>24230</v>
          </cell>
        </row>
      </sheetData>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122013"/>
      <sheetName val="Sheet2"/>
    </sheetNames>
    <sheetDataSet>
      <sheetData sheetId="0">
        <row r="12">
          <cell r="B12" t="str">
            <v>AGI06</v>
          </cell>
          <cell r="C12" t="str">
            <v>CTCP Xuất nhập khẩu thuỷ sản An Giang</v>
          </cell>
          <cell r="D12" t="str">
            <v>CNPN</v>
          </cell>
          <cell r="E12" t="str">
            <v>Đào Quý Phúc - Nguyễn Hạnh Bảo Phúc</v>
          </cell>
        </row>
        <row r="13">
          <cell r="B13" t="str">
            <v>DNA03</v>
          </cell>
          <cell r="C13" t="str">
            <v>CTCP Sách Thiết bị trường học Đà Nẵng</v>
          </cell>
          <cell r="D13" t="str">
            <v>CNMT</v>
          </cell>
          <cell r="E13" t="str">
            <v>Trần Thị Ngọc Lan</v>
          </cell>
        </row>
        <row r="14">
          <cell r="B14" t="str">
            <v>BTC06</v>
          </cell>
          <cell r="C14" t="str">
            <v>TCT Cổ phần Bảo Minh</v>
          </cell>
          <cell r="D14" t="str">
            <v>QLVĐT1</v>
          </cell>
          <cell r="E14" t="str">
            <v>Trần Đức Hiệp</v>
          </cell>
        </row>
        <row r="15">
          <cell r="B15" t="str">
            <v>BCN05</v>
          </cell>
          <cell r="C15" t="str">
            <v>CTCP Nhựa Bình Minh</v>
          </cell>
          <cell r="D15" t="str">
            <v>QLVĐT3</v>
          </cell>
          <cell r="E15" t="str">
            <v>Nguyễn Hồng Minh</v>
          </cell>
        </row>
        <row r="16">
          <cell r="B16" t="str">
            <v>HPH37</v>
          </cell>
          <cell r="C16" t="str">
            <v>CTCP Xây dựng và phát triển cơ sở hạ tầng Hải Phòng</v>
          </cell>
          <cell r="D16" t="str">
            <v>QLVĐT1</v>
          </cell>
          <cell r="E16" t="str">
            <v>Nguyễn Huyền Châu</v>
          </cell>
        </row>
        <row r="17">
          <cell r="B17" t="str">
            <v>TVI05</v>
          </cell>
          <cell r="C17" t="str">
            <v>CTCP Thuỷ sản Cửu Long  - Trà Vinh</v>
          </cell>
          <cell r="D17" t="str">
            <v>CNPN</v>
          </cell>
          <cell r="E17" t="str">
            <v>Lưu Hoài Nam - Nguyễn Hạnh Bảo Phúc</v>
          </cell>
        </row>
        <row r="18">
          <cell r="B18" t="str">
            <v>CMA16</v>
          </cell>
          <cell r="C18" t="str">
            <v>CTCP Thương nghiệp Cà Mau</v>
          </cell>
          <cell r="D18" t="str">
            <v>CNPN</v>
          </cell>
          <cell r="E18" t="str">
            <v>Nguyễn Tấn Tài</v>
          </cell>
        </row>
        <row r="19">
          <cell r="B19" t="str">
            <v>GLA13</v>
          </cell>
          <cell r="C19" t="str">
            <v>Cty CP Văn hóa - Du lịch Gia Lai</v>
          </cell>
          <cell r="D19" t="str">
            <v>CNMT</v>
          </cell>
          <cell r="E19" t="str">
            <v>Nguyễn Phương Thảo</v>
          </cell>
        </row>
        <row r="20">
          <cell r="B20" t="str">
            <v>BXD04</v>
          </cell>
          <cell r="C20" t="str">
            <v>Tổng CTCP Đầu tư xây dựng và thương mại Việt Nam</v>
          </cell>
          <cell r="D20" t="str">
            <v>QLVĐT2</v>
          </cell>
          <cell r="E20" t="str">
            <v>Nguyễn Tiến Long</v>
          </cell>
        </row>
        <row r="21">
          <cell r="B21" t="str">
            <v>BGT38</v>
          </cell>
          <cell r="C21" t="str">
            <v>CTCP Quản lý và Xây dựng đường bộ 26 - Đắk Lắk</v>
          </cell>
          <cell r="D21" t="str">
            <v>CNMT</v>
          </cell>
          <cell r="E21" t="str">
            <v>Phan Thế Thành</v>
          </cell>
        </row>
        <row r="22">
          <cell r="B22" t="str">
            <v>BNI12</v>
          </cell>
          <cell r="C22" t="str">
            <v>CTCP tập đoàn Dabaco Việt Nam</v>
          </cell>
          <cell r="D22" t="str">
            <v>QLVĐT3</v>
          </cell>
          <cell r="E22" t="str">
            <v>Phan Thế Thành</v>
          </cell>
        </row>
        <row r="23">
          <cell r="B23" t="str">
            <v>BTR01</v>
          </cell>
          <cell r="C23" t="str">
            <v>CTCP Dược phẩm Bến Tre</v>
          </cell>
          <cell r="D23" t="str">
            <v>CNPN</v>
          </cell>
          <cell r="E23" t="str">
            <v>Mai Thị Thanh Thủy - Đoàn Đặng Quí An</v>
          </cell>
        </row>
        <row r="24">
          <cell r="B24" t="str">
            <v>VLO01</v>
          </cell>
          <cell r="C24" t="str">
            <v>Cty CP Dược phẩmCửu Long</v>
          </cell>
          <cell r="D24" t="str">
            <v>QLVĐT3</v>
          </cell>
          <cell r="E24" t="str">
            <v>Nguyễn Phương Thảo</v>
          </cell>
        </row>
        <row r="25">
          <cell r="B25" t="str">
            <v>DNA01</v>
          </cell>
          <cell r="C25" t="str">
            <v>CTCP Dược- Thiết bị Y tế Đà Nẵng</v>
          </cell>
          <cell r="D25" t="str">
            <v>CNMT</v>
          </cell>
          <cell r="E25" t="str">
            <v>Trần Thị Ngọc Lan</v>
          </cell>
        </row>
        <row r="26">
          <cell r="B26" t="str">
            <v>CTH04</v>
          </cell>
          <cell r="C26" t="str">
            <v>Cty CP Dược Hậu giang</v>
          </cell>
          <cell r="D26" t="str">
            <v>QLVĐT3</v>
          </cell>
          <cell r="E26" t="str">
            <v>Nguyễn Phương Thảo</v>
          </cell>
        </row>
        <row r="27">
          <cell r="B27" t="str">
            <v>HTA01</v>
          </cell>
          <cell r="C27" t="str">
            <v>CTCP Dược Phẩm Hà tây</v>
          </cell>
          <cell r="D27" t="str">
            <v>QLVĐT1</v>
          </cell>
          <cell r="E27" t="str">
            <v>Vũ Thị Thu Hằng</v>
          </cell>
        </row>
        <row r="28">
          <cell r="B28" t="str">
            <v>DLA16</v>
          </cell>
          <cell r="C28" t="str">
            <v>Công ty CP Du lịch ĐăkLak</v>
          </cell>
          <cell r="D28" t="str">
            <v>QLVĐT3</v>
          </cell>
          <cell r="E28" t="str">
            <v>Phan Thế Thành</v>
          </cell>
        </row>
        <row r="29">
          <cell r="B29" t="str">
            <v>LDO12</v>
          </cell>
          <cell r="C29" t="str">
            <v>CTCP Địa ốc Đà Lạt</v>
          </cell>
          <cell r="D29" t="str">
            <v>CNMT</v>
          </cell>
          <cell r="E29" t="str">
            <v>Nguyễn Phương Thảo</v>
          </cell>
        </row>
        <row r="30">
          <cell r="B30" t="str">
            <v>DTH01</v>
          </cell>
          <cell r="C30" t="str">
            <v>Công ty CP XNK Y tế DOMESCO</v>
          </cell>
          <cell r="D30" t="str">
            <v>QLVĐT3</v>
          </cell>
          <cell r="E30" t="str">
            <v>Ngô Minh Châu</v>
          </cell>
        </row>
        <row r="31">
          <cell r="B31" t="str">
            <v>DNA06</v>
          </cell>
          <cell r="C31" t="str">
            <v>CTCP Nhựa Đà Nẵng</v>
          </cell>
          <cell r="D31" t="str">
            <v>CNMT</v>
          </cell>
          <cell r="E31" t="str">
            <v>Trần Thị Ngọc Lan</v>
          </cell>
        </row>
        <row r="32">
          <cell r="B32" t="str">
            <v>BCN16</v>
          </cell>
          <cell r="C32" t="str">
            <v>Công ty Cổ phần Bóng Đèn Điện Quang</v>
          </cell>
          <cell r="D32" t="str">
            <v>QLVĐT3</v>
          </cell>
          <cell r="E32" t="str">
            <v>Ngô Minh Châu</v>
          </cell>
        </row>
        <row r="33">
          <cell r="B33" t="str">
            <v>TVI04</v>
          </cell>
          <cell r="C33" t="str">
            <v>CTCP Phát triển điện nông thôn Trà Vinh</v>
          </cell>
          <cell r="D33" t="str">
            <v>CNPN</v>
          </cell>
          <cell r="E33" t="str">
            <v>Lưu Hoài Nam - Nguyễn Hạnh Bảo Phúc</v>
          </cell>
        </row>
        <row r="34">
          <cell r="B34" t="str">
            <v>DTH06</v>
          </cell>
          <cell r="C34" t="str">
            <v>CTCP Docimexco</v>
          </cell>
          <cell r="D34" t="str">
            <v>CNPN</v>
          </cell>
          <cell r="E34" t="str">
            <v>Mai Thị Thanh Thủy - Đoàn Đặng Quí An</v>
          </cell>
        </row>
        <row r="35">
          <cell r="B35" t="str">
            <v>BKH01</v>
          </cell>
          <cell r="C35" t="str">
            <v>Công ty cổ phần FPT</v>
          </cell>
          <cell r="D35" t="str">
            <v>QLVĐT4</v>
          </cell>
          <cell r="E35" t="str">
            <v>Nguyễn Hải Vinh</v>
          </cell>
        </row>
        <row r="36">
          <cell r="B36" t="str">
            <v>HCM07</v>
          </cell>
          <cell r="C36" t="str">
            <v>CTCP Germadept</v>
          </cell>
          <cell r="D36" t="str">
            <v>ĐTKD</v>
          </cell>
          <cell r="E36" t="str">
            <v>Trần Diệu Ly</v>
          </cell>
        </row>
        <row r="37">
          <cell r="B37" t="str">
            <v>BNN03</v>
          </cell>
          <cell r="C37" t="str">
            <v>Cty CP Nông dược HAI</v>
          </cell>
          <cell r="D37" t="str">
            <v>QLVĐT3</v>
          </cell>
          <cell r="E37" t="str">
            <v>Nguyễn Thị Thanh Nga</v>
          </cell>
        </row>
        <row r="38">
          <cell r="B38" t="str">
            <v>HTI03</v>
          </cell>
          <cell r="C38" t="str">
            <v>CTCP SÁch và TBTH Hà Tĩnh</v>
          </cell>
          <cell r="D38" t="str">
            <v>QLVĐT2</v>
          </cell>
          <cell r="E38" t="str">
            <v>Đỗ Phương Lan</v>
          </cell>
        </row>
        <row r="39">
          <cell r="B39" t="str">
            <v>BRV09</v>
          </cell>
          <cell r="C39" t="str">
            <v>CTCP Phát triển nhà Bà Rịa Vũng Tàu</v>
          </cell>
          <cell r="D39" t="str">
            <v>CNPN</v>
          </cell>
          <cell r="E39" t="str">
            <v>Trần Thanh Thủy</v>
          </cell>
        </row>
        <row r="40">
          <cell r="B40" t="str">
            <v>HGI01</v>
          </cell>
          <cell r="C40" t="str">
            <v>CTCP cơ khí và KS Hà Giang</v>
          </cell>
          <cell r="D40" t="str">
            <v>QLVĐT3</v>
          </cell>
          <cell r="E40" t="str">
            <v>Nguyễn Thị Thanh Nga</v>
          </cell>
        </row>
        <row r="41">
          <cell r="B41" t="str">
            <v>HYU02</v>
          </cell>
          <cell r="C41" t="str">
            <v>CTCP Phát hành sách - Thiết bị trường học Hưng Yên</v>
          </cell>
          <cell r="D41" t="str">
            <v>QLVĐT1</v>
          </cell>
          <cell r="E41" t="str">
            <v>Nguyễn Huyền Châu</v>
          </cell>
        </row>
        <row r="42">
          <cell r="B42" t="str">
            <v>BDU02</v>
          </cell>
          <cell r="C42" t="str">
            <v xml:space="preserve">CTCP Khoáng sản và Xây dựng Bình Dương </v>
          </cell>
          <cell r="D42" t="str">
            <v>QLVĐT3</v>
          </cell>
          <cell r="E42" t="str">
            <v>Nguyễn Thị Lương Thanh</v>
          </cell>
        </row>
        <row r="43">
          <cell r="B43" t="str">
            <v>LAN05</v>
          </cell>
          <cell r="C43" t="str">
            <v>CTCP Sách và Thiết Bị Trường Học Long An</v>
          </cell>
          <cell r="D43" t="str">
            <v>CNPN</v>
          </cell>
          <cell r="E43" t="str">
            <v>Nguyễn Tấn Tài</v>
          </cell>
        </row>
        <row r="44">
          <cell r="B44" t="str">
            <v>LDO08</v>
          </cell>
          <cell r="C44" t="str">
            <v>CTCP Dược Lâm Đồng</v>
          </cell>
          <cell r="D44" t="str">
            <v>CNMT</v>
          </cell>
          <cell r="E44" t="str">
            <v>Nguyễn Phương Thảo</v>
          </cell>
        </row>
        <row r="45">
          <cell r="B45" t="str">
            <v>QNA01</v>
          </cell>
          <cell r="C45" t="str">
            <v xml:space="preserve">CTCP Kỹ nghệ khoáng sản Quảng Nam </v>
          </cell>
          <cell r="D45" t="str">
            <v>QLVĐT3</v>
          </cell>
          <cell r="E45" t="str">
            <v>Ngô Minh Châu</v>
          </cell>
        </row>
        <row r="46">
          <cell r="B46" t="str">
            <v>NAN05</v>
          </cell>
          <cell r="C46" t="str">
            <v>CTCP Bến xe Nghệ An</v>
          </cell>
          <cell r="D46" t="str">
            <v>QLVĐT2</v>
          </cell>
          <cell r="E46" t="str">
            <v>Thái Thùy Trang</v>
          </cell>
        </row>
        <row r="47">
          <cell r="B47" t="str">
            <v>DNA15</v>
          </cell>
          <cell r="C47" t="str">
            <v>CTCP Đầu tư phát triển nhà Đà Nẵng</v>
          </cell>
          <cell r="D47" t="str">
            <v>CNMT</v>
          </cell>
        </row>
        <row r="48">
          <cell r="B48" t="str">
            <v>BCN03</v>
          </cell>
          <cell r="C48" t="str">
            <v>Công ty cổ phần Nhựa Thiếu Niên Tiền Phong</v>
          </cell>
          <cell r="D48" t="str">
            <v>QLVĐT3</v>
          </cell>
          <cell r="E48" t="str">
            <v>Nguyễn Hồng Minh</v>
          </cell>
        </row>
        <row r="49">
          <cell r="B49" t="str">
            <v>BCN18</v>
          </cell>
          <cell r="C49" t="str">
            <v>CTCP Nhiệt điện Phả Lại</v>
          </cell>
          <cell r="D49" t="str">
            <v>QLVĐT2</v>
          </cell>
        </row>
        <row r="50">
          <cell r="B50" t="str">
            <v>QNI09</v>
          </cell>
          <cell r="C50" t="str">
            <v>CTCP Xi măng và xây dựng Quảng ninh</v>
          </cell>
          <cell r="D50" t="str">
            <v>QLVĐT2</v>
          </cell>
          <cell r="E50" t="str">
            <v>Lê Việt Hà</v>
          </cell>
        </row>
        <row r="51">
          <cell r="B51" t="str">
            <v>QNI21</v>
          </cell>
          <cell r="C51" t="str">
            <v>CTCP Sách và thiết bị trường học Quảng ninh</v>
          </cell>
          <cell r="D51" t="str">
            <v>QLVĐT2</v>
          </cell>
          <cell r="E51" t="str">
            <v>Lê Việt Hà</v>
          </cell>
        </row>
        <row r="52">
          <cell r="B52" t="str">
            <v>QNA05</v>
          </cell>
          <cell r="C52" t="str">
            <v xml:space="preserve">CTCP Công trinh GTVT Quảng Nam </v>
          </cell>
          <cell r="D52" t="str">
            <v>CNMT</v>
          </cell>
          <cell r="E52" t="str">
            <v>Ngô Minh Châu</v>
          </cell>
        </row>
        <row r="53">
          <cell r="B53" t="str">
            <v>BCN13</v>
          </cell>
          <cell r="C53" t="str">
            <v>CTCP Bóng đèn phích nước Rạng Đông</v>
          </cell>
          <cell r="D53" t="str">
            <v>QLVĐT4</v>
          </cell>
          <cell r="E53" t="str">
            <v>Phạm Văn Chung</v>
          </cell>
        </row>
        <row r="54">
          <cell r="B54" t="str">
            <v>BCN07</v>
          </cell>
          <cell r="C54" t="str">
            <v>CTCP Nhựa Rạng Đông</v>
          </cell>
          <cell r="D54" t="str">
            <v>QLVĐT3</v>
          </cell>
          <cell r="E54" t="str">
            <v>Nguyễn Hồng Minh</v>
          </cell>
        </row>
        <row r="55">
          <cell r="B55" t="str">
            <v>BVH04</v>
          </cell>
          <cell r="C55" t="str">
            <v>CTCP Tu bổ di tích và thiết bị văn hóa Trung Ương</v>
          </cell>
          <cell r="D55" t="str">
            <v>QLVĐT4</v>
          </cell>
          <cell r="E55" t="str">
            <v>Vũ Thị Thu Hằng</v>
          </cell>
        </row>
        <row r="56">
          <cell r="B56" t="str">
            <v>QNI36</v>
          </cell>
          <cell r="C56" t="str">
            <v>CTCP Quốc tế Hoàng gia</v>
          </cell>
          <cell r="D56" t="str">
            <v>QLVĐT2</v>
          </cell>
          <cell r="E56" t="str">
            <v>Kiều Bích Hoa</v>
          </cell>
        </row>
        <row r="57">
          <cell r="B57" t="str">
            <v>HTA06</v>
          </cell>
          <cell r="C57" t="str">
            <v>CTCP Xi măng Sài Sơn</v>
          </cell>
          <cell r="D57" t="str">
            <v>QLVĐT1</v>
          </cell>
          <cell r="E57" t="str">
            <v>Trần Thị Hồng Lĩnh</v>
          </cell>
        </row>
        <row r="58">
          <cell r="B58" t="str">
            <v>DTH04</v>
          </cell>
          <cell r="C58" t="str">
            <v>Công ty CP XNK Sa giang</v>
          </cell>
          <cell r="D58" t="str">
            <v>CNPN</v>
          </cell>
          <cell r="E58" t="str">
            <v>Mai Thị Thanh Thủy - Đoàn Đặng Quí An</v>
          </cell>
        </row>
        <row r="59">
          <cell r="B59" t="str">
            <v>BTM27</v>
          </cell>
          <cell r="C59" t="str">
            <v>CTCT Thiết bị phụ tùng Sài Gòn</v>
          </cell>
          <cell r="D59" t="str">
            <v>CNPN</v>
          </cell>
          <cell r="E59" t="str">
            <v>Trần Thanh Thủy - Nguyễn Ngọc Vũ Chương</v>
          </cell>
        </row>
        <row r="60">
          <cell r="B60" t="str">
            <v>BNN02</v>
          </cell>
          <cell r="C60" t="str">
            <v>CTCP Giống cây trồng miền Nam</v>
          </cell>
          <cell r="D60" t="str">
            <v>CNPN</v>
          </cell>
          <cell r="E60" t="str">
            <v>Chu Thị Phương Anh - Nguyễn Hạnh Bảo Phúc</v>
          </cell>
        </row>
        <row r="61">
          <cell r="B61" t="str">
            <v>BCN09</v>
          </cell>
          <cell r="C61" t="str">
            <v>CTCP Giầy Sài gòn</v>
          </cell>
          <cell r="D61" t="str">
            <v>CNPN</v>
          </cell>
          <cell r="E61" t="str">
            <v>Chu Thị Phương Anh - Nguyễn Hạnh Bảo Phúc</v>
          </cell>
        </row>
        <row r="62">
          <cell r="B62" t="str">
            <v>BCT03</v>
          </cell>
          <cell r="C62" t="str">
            <v>CTCP Kho vận Miền Nam</v>
          </cell>
          <cell r="D62" t="str">
            <v>CNPN</v>
          </cell>
          <cell r="E62" t="str">
            <v>Chu Thị Phương Anh - Nguyễn Hạnh Bảo Phúc</v>
          </cell>
        </row>
        <row r="63">
          <cell r="B63" t="str">
            <v>BGT17</v>
          </cell>
          <cell r="C63" t="str">
            <v>CTCP Dịch vụ vận tải Sài Gòn</v>
          </cell>
          <cell r="D63" t="str">
            <v>CNPN</v>
          </cell>
          <cell r="E63" t="str">
            <v>Chu Thị Phương Anh - Nguyễn Hạnh Bảo Phúc</v>
          </cell>
        </row>
        <row r="64">
          <cell r="B64" t="str">
            <v>BTM36</v>
          </cell>
          <cell r="C64" t="str">
            <v>CTCP XNK Tổng hợp I Việt Nam</v>
          </cell>
          <cell r="D64" t="str">
            <v>QLVĐT4</v>
          </cell>
          <cell r="E64" t="str">
            <v>Đoàn Nhật Dũng</v>
          </cell>
        </row>
        <row r="65">
          <cell r="B65" t="str">
            <v>BGT01</v>
          </cell>
          <cell r="C65" t="str">
            <v xml:space="preserve">Cty CP TRAPHACO </v>
          </cell>
          <cell r="D65" t="str">
            <v>QLVĐT3</v>
          </cell>
          <cell r="E65" t="str">
            <v>Trần Thị Ngọc Lan</v>
          </cell>
        </row>
        <row r="66">
          <cell r="B66" t="str">
            <v>HTA05</v>
          </cell>
          <cell r="C66" t="str">
            <v>CTCP Xi măng Tiên Sơn</v>
          </cell>
          <cell r="D66" t="str">
            <v>QLVĐT1</v>
          </cell>
          <cell r="E66" t="str">
            <v>Trần Thị Hồng Lĩnh</v>
          </cell>
        </row>
        <row r="67">
          <cell r="B67" t="str">
            <v>BXD02</v>
          </cell>
          <cell r="C67" t="str">
            <v>Tổng công ty cổ phần Xuất nhập khẩu và xây dựng Việt Nam (VINACONEX)</v>
          </cell>
          <cell r="D67" t="str">
            <v>QLVĐT2</v>
          </cell>
          <cell r="E67" t="str">
            <v>Kiều Bích Hoa</v>
          </cell>
        </row>
        <row r="68">
          <cell r="B68" t="str">
            <v>BGT29</v>
          </cell>
          <cell r="C68" t="str">
            <v>CTCP Vận tải và thuê tàu</v>
          </cell>
          <cell r="D68" t="str">
            <v>QLVĐT2</v>
          </cell>
          <cell r="E68" t="str">
            <v>Kiều Bích Hoa</v>
          </cell>
        </row>
        <row r="69">
          <cell r="B69" t="str">
            <v>KHO22</v>
          </cell>
          <cell r="C69" t="str">
            <v>Công ty CP Nước khoáng Khánh hòa</v>
          </cell>
          <cell r="D69" t="str">
            <v>QLVĐT3</v>
          </cell>
          <cell r="E69" t="str">
            <v>Nguyễn Đình An</v>
          </cell>
        </row>
        <row r="70">
          <cell r="B70" t="str">
            <v>BTM23</v>
          </cell>
          <cell r="C70" t="str">
            <v>CTCP Tập đoàn Vinacontrol</v>
          </cell>
          <cell r="D70" t="str">
            <v>QLVĐT4</v>
          </cell>
          <cell r="E70" t="str">
            <v>Trần Hoàng Lâm</v>
          </cell>
        </row>
        <row r="71">
          <cell r="B71" t="str">
            <v>BCN01</v>
          </cell>
          <cell r="C71" t="str">
            <v>TCTCP Xây dựng Điện Việt Nam</v>
          </cell>
          <cell r="D71" t="str">
            <v>QLVĐT2</v>
          </cell>
          <cell r="E71" t="str">
            <v>Thái Thùy Trang</v>
          </cell>
        </row>
        <row r="72">
          <cell r="B72" t="str">
            <v>BCN04</v>
          </cell>
          <cell r="C72" t="str">
            <v>Công ty Cổ phần sữa Việt Nam</v>
          </cell>
          <cell r="D72" t="str">
            <v>QLVĐT3</v>
          </cell>
          <cell r="E72" t="str">
            <v>Nguyễn Đình An</v>
          </cell>
        </row>
        <row r="73">
          <cell r="B73" t="str">
            <v>BTC05</v>
          </cell>
          <cell r="C73" t="str">
            <v>TCT Cổ phần Tái bảo hiểm Quốc Gia Việt Nam</v>
          </cell>
          <cell r="D73" t="str">
            <v>QLVĐT1</v>
          </cell>
          <cell r="E73" t="str">
            <v>Phạm Thanh Hoa</v>
          </cell>
        </row>
        <row r="74">
          <cell r="B74" t="str">
            <v>BRV07</v>
          </cell>
          <cell r="C74" t="str">
            <v>CTCP Xây lắp và Địa ốc Vũng Tàu</v>
          </cell>
          <cell r="D74" t="str">
            <v>CNPN</v>
          </cell>
          <cell r="E74" t="str">
            <v>Trần Thanh Thủy - Nguyễn Ngọc Vũ Chương</v>
          </cell>
        </row>
        <row r="75">
          <cell r="B75" t="str">
            <v>BDI02</v>
          </cell>
          <cell r="C75" t="str">
            <v>CTCP Thủy điện Vĩnh Sơn Sông Hinh</v>
          </cell>
          <cell r="D75" t="str">
            <v>QLVĐT2</v>
          </cell>
          <cell r="E75" t="str">
            <v>Nguyễn Đức Anh</v>
          </cell>
        </row>
        <row r="76">
          <cell r="B76" t="str">
            <v>BTR06</v>
          </cell>
          <cell r="C76" t="str">
            <v>Công ty CP Vật liệu Xây dựng Bến Tre</v>
          </cell>
          <cell r="D76" t="str">
            <v>CNPN</v>
          </cell>
          <cell r="E76" t="str">
            <v>Mai Thị Thanh Thủy - Đoàn Đặng Quí An</v>
          </cell>
        </row>
        <row r="77">
          <cell r="B77" t="str">
            <v>YBA08</v>
          </cell>
          <cell r="C77" t="str">
            <v>CTCP xi măng và khoáng sản Yên Bái</v>
          </cell>
          <cell r="D77" t="str">
            <v>QLVĐT2</v>
          </cell>
          <cell r="E77" t="str">
            <v>Phạm Văn Chung</v>
          </cell>
        </row>
        <row r="78">
          <cell r="B78" t="str">
            <v>BGT33</v>
          </cell>
          <cell r="C78" t="str">
            <v>CTCP Đầu tư và xây dựng công trình 79</v>
          </cell>
          <cell r="D78" t="str">
            <v>CNPN</v>
          </cell>
          <cell r="E78" t="str">
            <v>Ngô Lê Quang Tín - Nguyễn Hạnh Bảo Phúc</v>
          </cell>
        </row>
        <row r="79">
          <cell r="B79" t="str">
            <v>HCM01</v>
          </cell>
          <cell r="C79" t="str">
            <v>CTCP Trang thiết bị kỹ thuật Y tế Tp.Hồ Chí Minh</v>
          </cell>
          <cell r="D79" t="str">
            <v>CNPN</v>
          </cell>
          <cell r="E79" t="str">
            <v>Hồng Lệ Vân</v>
          </cell>
        </row>
        <row r="80">
          <cell r="B80" t="str">
            <v>HUE12</v>
          </cell>
          <cell r="C80" t="str">
            <v>CTCP Công nghiệp thực phẩm Huế</v>
          </cell>
          <cell r="D80" t="str">
            <v>CNMT</v>
          </cell>
          <cell r="E80" t="str">
            <v>Nguyễn Việt Hà</v>
          </cell>
        </row>
        <row r="81">
          <cell r="B81" t="str">
            <v>AGI02</v>
          </cell>
          <cell r="C81" t="str">
            <v>CTCP Dược phẩm Agimexpharm</v>
          </cell>
          <cell r="D81" t="str">
            <v>CNPN</v>
          </cell>
          <cell r="E81" t="str">
            <v>Đào Quý Phúc - Nguyễn Hạnh Bảo Phúc</v>
          </cell>
        </row>
        <row r="82">
          <cell r="B82" t="str">
            <v>AGI03</v>
          </cell>
          <cell r="C82" t="str">
            <v>Cty TNHH Khai thác và chế biến đá An Giang</v>
          </cell>
          <cell r="D82" t="str">
            <v>CNPN</v>
          </cell>
          <cell r="E82" t="str">
            <v>Nguyễn Tiến Long</v>
          </cell>
        </row>
        <row r="83">
          <cell r="B83" t="str">
            <v>AGI05</v>
          </cell>
          <cell r="C83" t="str">
            <v>CTCP Tư vấn xây dựng An Giang</v>
          </cell>
          <cell r="D83" t="str">
            <v>CNPN</v>
          </cell>
          <cell r="E83" t="str">
            <v>Đào Quý Phúc - Nguyễn Hạnh Bảo Phúc</v>
          </cell>
        </row>
        <row r="84">
          <cell r="B84" t="str">
            <v>AGI07</v>
          </cell>
          <cell r="C84" t="str">
            <v>CTCP Du lịch An Giang</v>
          </cell>
          <cell r="D84" t="str">
            <v>CNPN</v>
          </cell>
          <cell r="E84" t="str">
            <v>Đào Quý Phúc - Nguyễn Hạnh Bảo Phúc</v>
          </cell>
        </row>
        <row r="85">
          <cell r="B85" t="str">
            <v>AGI10</v>
          </cell>
          <cell r="C85" t="str">
            <v>CTCP Xuất nhập khẩu An Giang</v>
          </cell>
          <cell r="D85" t="str">
            <v>CNPN</v>
          </cell>
          <cell r="E85" t="str">
            <v>Đào Quý Phúc - Nguyễn Hạnh Bảo Phúc</v>
          </cell>
        </row>
        <row r="86">
          <cell r="B86" t="str">
            <v>BCN02</v>
          </cell>
          <cell r="C86" t="str">
            <v>Công ty Cổ phần Tư vấn đầu tư phát triển và xây dựng THIKECO</v>
          </cell>
          <cell r="D86" t="str">
            <v>QLVĐT4</v>
          </cell>
          <cell r="E86" t="str">
            <v>Nguyễn Hải Vinh</v>
          </cell>
        </row>
        <row r="87">
          <cell r="B87" t="str">
            <v>BCN14</v>
          </cell>
          <cell r="C87" t="str">
            <v>Công ty Cổ phần Đầu tư Xuất nhập khẩu Da - Giầy Hà nội</v>
          </cell>
          <cell r="D87" t="str">
            <v>QLVĐT4</v>
          </cell>
          <cell r="E87" t="str">
            <v>Hoàng Anh Trung</v>
          </cell>
        </row>
        <row r="88">
          <cell r="B88" t="str">
            <v>BCN15</v>
          </cell>
          <cell r="C88" t="str">
            <v>Tổng công ty Cổ phần Điện Tử và Tin học Việt Nam</v>
          </cell>
          <cell r="D88" t="str">
            <v>QLVĐT4</v>
          </cell>
          <cell r="E88" t="str">
            <v>Đoàn Nhật Dũng - Phạm Văn Chung</v>
          </cell>
        </row>
        <row r="89">
          <cell r="B89" t="str">
            <v>BCT01</v>
          </cell>
          <cell r="C89" t="str">
            <v>CTCP Xuất nhập khẩu Đồng Tháp Mười</v>
          </cell>
          <cell r="D89" t="str">
            <v>CNPN</v>
          </cell>
          <cell r="E89" t="str">
            <v>Chu Thị Phương Anh - Nguyễn Hạnh Bảo Phúc</v>
          </cell>
        </row>
        <row r="90">
          <cell r="B90" t="str">
            <v>BCT04</v>
          </cell>
          <cell r="C90" t="str">
            <v>CTCP XNK Tổng hợp II</v>
          </cell>
          <cell r="D90" t="str">
            <v>CNPN</v>
          </cell>
          <cell r="E90" t="str">
            <v>Chu Thị Phương Anh - Nguyễn Hạnh Bảo Phúc</v>
          </cell>
        </row>
        <row r="91">
          <cell r="B91" t="str">
            <v>BCT05</v>
          </cell>
          <cell r="C91" t="str">
            <v>CTCP XNK khoáng sản</v>
          </cell>
          <cell r="D91" t="str">
            <v>QLVĐT4</v>
          </cell>
          <cell r="E91" t="str">
            <v>Đoàn Nhật Dũng</v>
          </cell>
        </row>
        <row r="92">
          <cell r="B92" t="str">
            <v>BDU05</v>
          </cell>
          <cell r="C92" t="str">
            <v>CTCP Xây dựng tư vấn đầu tư Bình Dương</v>
          </cell>
          <cell r="D92" t="str">
            <v>CNPN</v>
          </cell>
          <cell r="E92" t="str">
            <v>Trần Thanh Thủy</v>
          </cell>
        </row>
        <row r="93">
          <cell r="B93" t="str">
            <v>BDU06</v>
          </cell>
          <cell r="C93" t="str">
            <v>CTCP Xây dựng Giao thông thủy lợi Bình Dương</v>
          </cell>
          <cell r="D93" t="str">
            <v>CNPN</v>
          </cell>
          <cell r="E93" t="str">
            <v>Trần Thanh Thủy</v>
          </cell>
        </row>
        <row r="94">
          <cell r="B94" t="str">
            <v>BDU07</v>
          </cell>
          <cell r="C94" t="str">
            <v>CTCP Xây dựng và DV CC Bình Dương</v>
          </cell>
          <cell r="D94" t="str">
            <v>CNPN</v>
          </cell>
          <cell r="E94" t="str">
            <v>Trần Thanh Thủy</v>
          </cell>
        </row>
        <row r="95">
          <cell r="B95" t="str">
            <v>BDU09</v>
          </cell>
          <cell r="C95" t="str">
            <v>CTCP Lâm sản XNK Tổng hợp Bình Dương</v>
          </cell>
          <cell r="D95" t="str">
            <v>CNPN</v>
          </cell>
          <cell r="E95" t="str">
            <v>Trần Thanh Thủy</v>
          </cell>
        </row>
        <row r="96">
          <cell r="B96" t="str">
            <v>BGI05</v>
          </cell>
          <cell r="C96" t="str">
            <v>CTCP Xây lắp thủy lợi Bắc Giang</v>
          </cell>
          <cell r="D96" t="str">
            <v>QLVĐT1</v>
          </cell>
          <cell r="E96" t="str">
            <v>Nguyễn Ngọc Diệp</v>
          </cell>
        </row>
        <row r="97">
          <cell r="B97" t="str">
            <v>BGI06</v>
          </cell>
          <cell r="C97" t="str">
            <v>CTCP Xây lắp điện Bắc Giang</v>
          </cell>
          <cell r="D97" t="str">
            <v>QLVĐT1</v>
          </cell>
          <cell r="E97" t="str">
            <v>Nguyễn Ngọc Diệp</v>
          </cell>
        </row>
        <row r="98">
          <cell r="B98" t="str">
            <v>BGI16</v>
          </cell>
          <cell r="C98" t="str">
            <v>CTCP Thương mại Tổng hợp Bắc Giang</v>
          </cell>
          <cell r="D98" t="str">
            <v>QLVĐT1</v>
          </cell>
          <cell r="E98" t="str">
            <v>Nguyễn Ngọc Diệp</v>
          </cell>
        </row>
        <row r="99">
          <cell r="B99" t="str">
            <v>BGI18</v>
          </cell>
          <cell r="C99" t="str">
            <v>CTCP Nông sản Thực phẩm Bắc Giang</v>
          </cell>
          <cell r="D99" t="str">
            <v>QLVĐT1</v>
          </cell>
          <cell r="E99" t="str">
            <v>Nguyễn Ngọc Diệp</v>
          </cell>
        </row>
        <row r="100">
          <cell r="B100" t="str">
            <v>BGT12</v>
          </cell>
          <cell r="C100" t="str">
            <v>TCT CP TM&amp;XD (Vietracimex)</v>
          </cell>
          <cell r="D100" t="str">
            <v>QLVĐT4</v>
          </cell>
          <cell r="E100" t="str">
            <v>Trần Trung Kiên</v>
          </cell>
        </row>
        <row r="101">
          <cell r="B101" t="str">
            <v>BGT16</v>
          </cell>
          <cell r="C101" t="str">
            <v>Cty CP Transmeco</v>
          </cell>
          <cell r="D101" t="str">
            <v>QLVĐT4</v>
          </cell>
          <cell r="E101" t="str">
            <v>Trần Trung Kiên</v>
          </cell>
        </row>
        <row r="102">
          <cell r="B102" t="str">
            <v>BGT20</v>
          </cell>
          <cell r="C102" t="str">
            <v>CTCP Quản lý và Xây dựng đường bộ Thừa Thiên Huế</v>
          </cell>
          <cell r="D102" t="str">
            <v>CNMT</v>
          </cell>
          <cell r="E102" t="str">
            <v>Lê Cao Khánh</v>
          </cell>
        </row>
        <row r="103">
          <cell r="B103" t="str">
            <v>BGT22</v>
          </cell>
          <cell r="C103" t="str">
            <v>CTCP Quản lý và xây dựng CTGT 236</v>
          </cell>
          <cell r="D103" t="str">
            <v>QLVĐT4</v>
          </cell>
          <cell r="E103" t="str">
            <v>Trần Xuân Dũng</v>
          </cell>
        </row>
        <row r="104">
          <cell r="B104" t="str">
            <v>BGT23</v>
          </cell>
          <cell r="C104" t="str">
            <v>CTCP Cơ khí xây dựng GT Thăng Long</v>
          </cell>
          <cell r="D104" t="str">
            <v>QLVĐT4</v>
          </cell>
          <cell r="E104" t="str">
            <v>Vũ Thị Thu Hằng</v>
          </cell>
        </row>
        <row r="105">
          <cell r="B105" t="str">
            <v>BGT25</v>
          </cell>
          <cell r="C105" t="str">
            <v>CTCP Quản lý và xây dựng đường bộ 234</v>
          </cell>
          <cell r="D105" t="str">
            <v>QLVĐT4</v>
          </cell>
          <cell r="E105" t="str">
            <v>Trần Hoàng Lâm</v>
          </cell>
        </row>
        <row r="106">
          <cell r="B106" t="str">
            <v>BGT26</v>
          </cell>
          <cell r="C106" t="str">
            <v>CTCP Quản lý đường sông số 8</v>
          </cell>
          <cell r="D106" t="str">
            <v>QLVĐT1</v>
          </cell>
          <cell r="E106" t="str">
            <v>Phạm Thị Hương</v>
          </cell>
        </row>
        <row r="107">
          <cell r="B107" t="str">
            <v>BGT27</v>
          </cell>
          <cell r="C107" t="str">
            <v>CTCP Quản lý đường sông số 6</v>
          </cell>
          <cell r="D107" t="str">
            <v>QLVĐT4</v>
          </cell>
          <cell r="E107" t="str">
            <v>Nguyễn Lê Trà My</v>
          </cell>
        </row>
        <row r="108">
          <cell r="B108" t="str">
            <v>BGT28</v>
          </cell>
          <cell r="C108" t="str">
            <v>CTCP Quản lý đường sông số 5</v>
          </cell>
          <cell r="D108" t="str">
            <v>QLVĐT1</v>
          </cell>
          <cell r="E108" t="str">
            <v>Phạm Thị Hương</v>
          </cell>
        </row>
        <row r="109">
          <cell r="B109" t="str">
            <v>BGT30</v>
          </cell>
          <cell r="C109" t="str">
            <v>CTCP Quản lý và xây dựng đường bộ 470</v>
          </cell>
          <cell r="D109" t="str">
            <v>QLVĐT2</v>
          </cell>
          <cell r="E109" t="str">
            <v>Lê Cao Khánh</v>
          </cell>
        </row>
        <row r="110">
          <cell r="B110" t="str">
            <v>BGT31</v>
          </cell>
          <cell r="C110" t="str">
            <v>CTCP Đầu tư và xây dựng công trình 717</v>
          </cell>
          <cell r="D110" t="str">
            <v>CNPN</v>
          </cell>
          <cell r="E110" t="str">
            <v>Trần Thanh Thủy - Đặng Thị Mai Hương</v>
          </cell>
        </row>
        <row r="111">
          <cell r="B111" t="str">
            <v>BGT32</v>
          </cell>
          <cell r="C111" t="str">
            <v>CTCP Đầu tư và xây dựng công trình 742</v>
          </cell>
          <cell r="D111" t="str">
            <v>CNPN</v>
          </cell>
          <cell r="E111" t="str">
            <v>Trần Thanh Thủy - Trần Thị Thu Trà</v>
          </cell>
        </row>
        <row r="112">
          <cell r="B112" t="str">
            <v>BGT34</v>
          </cell>
          <cell r="C112" t="str">
            <v>CTCP Quản lý và xây dựng đường bộ Khánh Hoà</v>
          </cell>
          <cell r="D112" t="str">
            <v>CNMT</v>
          </cell>
          <cell r="E112" t="str">
            <v>Nguyễn Đình An</v>
          </cell>
        </row>
        <row r="113">
          <cell r="B113" t="str">
            <v>BGT35</v>
          </cell>
          <cell r="C113" t="str">
            <v>CTCP Quản lý và Xây dựng đường bộ Bình Định</v>
          </cell>
          <cell r="D113" t="str">
            <v>CNMT</v>
          </cell>
          <cell r="E113" t="str">
            <v>Nguyễn Thị Lương Thanh</v>
          </cell>
        </row>
        <row r="114">
          <cell r="B114" t="str">
            <v>BGT36</v>
          </cell>
          <cell r="C114" t="str">
            <v>CTCP Quản lý và Xây dựng đường bộ Quảng Trị</v>
          </cell>
          <cell r="D114" t="str">
            <v>CNMT</v>
          </cell>
          <cell r="E114" t="str">
            <v>Lê Cao Khánh</v>
          </cell>
        </row>
        <row r="115">
          <cell r="B115" t="str">
            <v>BGT37</v>
          </cell>
          <cell r="C115" t="str">
            <v>CTCP Quản lý và Xây dựng đường bộ 494</v>
          </cell>
          <cell r="D115" t="str">
            <v>CNMT</v>
          </cell>
          <cell r="E115" t="str">
            <v>Lê Cao Khánh</v>
          </cell>
        </row>
        <row r="116">
          <cell r="B116" t="str">
            <v>BGT39</v>
          </cell>
          <cell r="C116" t="str">
            <v>CTCP Quản lý đường sông số 2</v>
          </cell>
          <cell r="D116" t="str">
            <v>QLVĐT1</v>
          </cell>
          <cell r="E116" t="str">
            <v>Phạm Thị Hương</v>
          </cell>
        </row>
        <row r="117">
          <cell r="B117" t="str">
            <v>BGT40</v>
          </cell>
          <cell r="C117" t="str">
            <v xml:space="preserve">Ngân hàng TMCP Hàng Hải </v>
          </cell>
          <cell r="D117" t="str">
            <v>QLVĐT1</v>
          </cell>
          <cell r="E117" t="str">
            <v>Vũ Thị Thu Hằng</v>
          </cell>
        </row>
        <row r="118">
          <cell r="B118" t="str">
            <v>BGT41</v>
          </cell>
          <cell r="C118" t="str">
            <v>CTCP Quản lý và ĐTXD Công trình giao thông 238</v>
          </cell>
          <cell r="D118" t="str">
            <v>QLVĐT4</v>
          </cell>
          <cell r="E118" t="str">
            <v>Nguyễn Lê Trà My</v>
          </cell>
        </row>
        <row r="119">
          <cell r="B119" t="str">
            <v>BGT42</v>
          </cell>
          <cell r="C119" t="str">
            <v>CTCP Quản lý đường sông số 3</v>
          </cell>
          <cell r="D119" t="str">
            <v>QLVĐT2</v>
          </cell>
          <cell r="E119" t="str">
            <v>Lê Cao Khánh</v>
          </cell>
        </row>
        <row r="120">
          <cell r="B120" t="str">
            <v>BGT43</v>
          </cell>
          <cell r="C120" t="str">
            <v>CTCP TRAENCO</v>
          </cell>
          <cell r="D120" t="str">
            <v>QLVĐT4</v>
          </cell>
          <cell r="E120" t="str">
            <v>Nguyễn Lê Trà My</v>
          </cell>
        </row>
        <row r="121">
          <cell r="B121" t="str">
            <v>BGT45</v>
          </cell>
          <cell r="C121" t="str">
            <v>CTCP Đầu tư và xây dựng công trình 222</v>
          </cell>
          <cell r="D121" t="str">
            <v>QLVĐT3</v>
          </cell>
          <cell r="E121" t="str">
            <v>Nguyễn Đình An</v>
          </cell>
        </row>
        <row r="122">
          <cell r="B122" t="str">
            <v>BKA03</v>
          </cell>
          <cell r="C122" t="str">
            <v xml:space="preserve">CTCP Tư vấn xây dựng Bắc Kạn </v>
          </cell>
          <cell r="D122" t="str">
            <v>QLVĐT2</v>
          </cell>
          <cell r="E122" t="str">
            <v>Trần Trung Kiên</v>
          </cell>
        </row>
        <row r="123">
          <cell r="B123" t="str">
            <v>BKA04</v>
          </cell>
          <cell r="C123" t="str">
            <v xml:space="preserve">CTCP Vận tải, dịch vụ và xây dựng Bác Kạn </v>
          </cell>
          <cell r="D123" t="str">
            <v>QLVĐT2</v>
          </cell>
          <cell r="E123" t="str">
            <v>Trần Trung Kiên</v>
          </cell>
        </row>
        <row r="124">
          <cell r="B124" t="str">
            <v>BKH02</v>
          </cell>
          <cell r="C124" t="str">
            <v>CTCP viễn thông FPT</v>
          </cell>
          <cell r="D124" t="str">
            <v>QLVĐT4</v>
          </cell>
          <cell r="E124" t="str">
            <v>Nguyễn Hải Vinh</v>
          </cell>
        </row>
        <row r="125">
          <cell r="B125" t="str">
            <v>BKH06</v>
          </cell>
          <cell r="C125" t="str">
            <v>CTCP Xuất nhập khẩu Công nghệ mới</v>
          </cell>
          <cell r="D125" t="str">
            <v>QLVĐT4</v>
          </cell>
          <cell r="E125" t="str">
            <v>Nguyễn Lê Trà My</v>
          </cell>
        </row>
        <row r="126">
          <cell r="B126" t="str">
            <v>BLU08</v>
          </cell>
          <cell r="C126" t="str">
            <v>CTCP Du lịch Bạc Liêu</v>
          </cell>
          <cell r="D126" t="str">
            <v>CNPN</v>
          </cell>
          <cell r="E126" t="str">
            <v>Lưu Hoài Nam - Nguyễn Hạnh Bảo Phúc</v>
          </cell>
        </row>
        <row r="127">
          <cell r="B127" t="str">
            <v>BLU09</v>
          </cell>
          <cell r="C127" t="str">
            <v>CTCP Xuất nhập khẩu Giá Rai</v>
          </cell>
          <cell r="D127" t="str">
            <v>CNPN</v>
          </cell>
          <cell r="E127" t="str">
            <v>Lưu Hoài Nam - Nguyễn Hạnh Bảo Phúc</v>
          </cell>
        </row>
        <row r="128">
          <cell r="B128" t="str">
            <v>BLU10</v>
          </cell>
          <cell r="C128" t="str">
            <v>CTCP XNK Vĩnh Lợi</v>
          </cell>
          <cell r="D128" t="str">
            <v>CNPN</v>
          </cell>
          <cell r="E128" t="str">
            <v>Lưu Hoài Nam - Nguyễn Hạnh Bảo Phúc</v>
          </cell>
        </row>
        <row r="129">
          <cell r="B129" t="str">
            <v>BMT02</v>
          </cell>
          <cell r="C129" t="str">
            <v>CTCP Công nghệ Địa vật lý</v>
          </cell>
          <cell r="D129" t="str">
            <v>QLVĐT4</v>
          </cell>
          <cell r="E129" t="str">
            <v>Vũ Thị Thu Hằng</v>
          </cell>
        </row>
        <row r="130">
          <cell r="B130" t="str">
            <v>BNN05</v>
          </cell>
          <cell r="C130" t="str">
            <v>CTCP Tư vấn Xây dựng Thủy lợi II</v>
          </cell>
          <cell r="D130" t="str">
            <v>CNPN</v>
          </cell>
          <cell r="E130" t="str">
            <v>Chu Thị Phương Anh - Nguyễn Hạnh Bảo Phúc</v>
          </cell>
        </row>
        <row r="131">
          <cell r="B131" t="str">
            <v>BNN10</v>
          </cell>
          <cell r="C131" t="str">
            <v>Công ty Cổ phần Bảo vệ thực vật 1 Trung ương</v>
          </cell>
          <cell r="D131" t="str">
            <v>QLVĐT4</v>
          </cell>
          <cell r="E131" t="str">
            <v>Phạm Văn Chung</v>
          </cell>
        </row>
        <row r="132">
          <cell r="B132" t="str">
            <v>BNN12</v>
          </cell>
          <cell r="C132" t="str">
            <v>CTCP Giám định cà phê và hàng hóa XNK</v>
          </cell>
          <cell r="D132" t="str">
            <v>CNPN</v>
          </cell>
          <cell r="E132" t="str">
            <v>Đoàn Đặng Quí An - Nguyễn Hoàng Tuấn</v>
          </cell>
        </row>
        <row r="133">
          <cell r="B133" t="str">
            <v>BNN13</v>
          </cell>
          <cell r="C133" t="str">
            <v xml:space="preserve">CTCP Ong Trung Ương </v>
          </cell>
          <cell r="D133" t="str">
            <v>QLVĐT3</v>
          </cell>
          <cell r="E133" t="str">
            <v>Phan Thế Thành</v>
          </cell>
        </row>
        <row r="134">
          <cell r="B134" t="str">
            <v>BNN15</v>
          </cell>
          <cell r="C134" t="str">
            <v>CTCP In Nông nghiệp</v>
          </cell>
          <cell r="D134" t="str">
            <v>CNPN</v>
          </cell>
          <cell r="E134" t="str">
            <v>Đoàn Đặng Quí An - Nguyễn Hoàng Tuấn</v>
          </cell>
        </row>
        <row r="135">
          <cell r="B135" t="str">
            <v>BNN18</v>
          </cell>
          <cell r="C135" t="str">
            <v>CTCP Xây dựng, Dịch vụ và Hợp tác lao động (OLECO)</v>
          </cell>
          <cell r="D135" t="str">
            <v>QLVĐT4</v>
          </cell>
          <cell r="E135" t="str">
            <v>Phạm Văn Chung</v>
          </cell>
        </row>
        <row r="136">
          <cell r="B136" t="str">
            <v>BNN19</v>
          </cell>
          <cell r="C136" t="str">
            <v>CTCP Giám định và khử trùng FCC</v>
          </cell>
          <cell r="D136" t="str">
            <v>CNPN</v>
          </cell>
          <cell r="E136" t="str">
            <v>Chu Thị Phương Anh - Nguyễn Hạnh Bảo Phúc</v>
          </cell>
        </row>
        <row r="137">
          <cell r="B137" t="str">
            <v>BRV04</v>
          </cell>
          <cell r="C137" t="str">
            <v>CTCP Chế biến XNK Thuỷ sản Bà Rịa - Vũng Tàu</v>
          </cell>
          <cell r="D137" t="str">
            <v>CNPN</v>
          </cell>
          <cell r="E137" t="str">
            <v>Trần Thanh Thủy - Nguyễn Ngọc Vũ Chương</v>
          </cell>
        </row>
        <row r="138">
          <cell r="B138" t="str">
            <v>BRV08</v>
          </cell>
          <cell r="C138" t="str">
            <v>CTCP Thương mại tổng hợp Bà Rịa Vũng Tàu</v>
          </cell>
          <cell r="D138" t="str">
            <v>CNPN</v>
          </cell>
          <cell r="E138" t="str">
            <v>Trần Thanh Thủy - Nguyễn Ngọc Vũ Chương</v>
          </cell>
        </row>
        <row r="139">
          <cell r="B139" t="str">
            <v>BRV10</v>
          </cell>
          <cell r="C139" t="str">
            <v>CTCP Nhật Nhật Tân</v>
          </cell>
          <cell r="D139" t="str">
            <v>CNPN</v>
          </cell>
          <cell r="E139" t="str">
            <v>Trần Thanh Thủy - Nguyễn Ngọc Vũ Chương</v>
          </cell>
        </row>
        <row r="140">
          <cell r="B140" t="str">
            <v>BTC04</v>
          </cell>
          <cell r="C140" t="str">
            <v>Công ty CP Vận tải và TM dự trữ quốc gia</v>
          </cell>
          <cell r="D140" t="str">
            <v>QLVĐT4</v>
          </cell>
          <cell r="E140" t="str">
            <v>Vũ Thị Thu Hằng</v>
          </cell>
        </row>
        <row r="141">
          <cell r="B141" t="str">
            <v>BTC11</v>
          </cell>
          <cell r="C141" t="str">
            <v>CTCP Thông tin và Thẩm định giá Miền Nam</v>
          </cell>
          <cell r="D141" t="str">
            <v>CNPN</v>
          </cell>
          <cell r="E141" t="str">
            <v>Trần Thanh Thủy - Trần Thị Thu Trà</v>
          </cell>
        </row>
        <row r="142">
          <cell r="B142" t="str">
            <v>BTH02</v>
          </cell>
          <cell r="C142" t="str">
            <v>CTCP Muối Vĩnh Hảo</v>
          </cell>
          <cell r="D142" t="str">
            <v>QLVĐT3</v>
          </cell>
          <cell r="E142" t="str">
            <v>Nguyễn Thị Thanh Nga</v>
          </cell>
        </row>
        <row r="143">
          <cell r="B143" t="str">
            <v>BTH03</v>
          </cell>
          <cell r="C143" t="str">
            <v>CTCP Nước khoáng Vĩnh Hảo</v>
          </cell>
          <cell r="D143" t="str">
            <v>QLVĐT3</v>
          </cell>
          <cell r="E143" t="str">
            <v>Nguyễn Thị Thanh Nga</v>
          </cell>
        </row>
        <row r="144">
          <cell r="B144" t="str">
            <v>BTH10</v>
          </cell>
          <cell r="C144" t="str">
            <v>CTCP Vật liệu xây dựng khoáng sản Bình Thuận</v>
          </cell>
          <cell r="D144" t="str">
            <v>CNMT</v>
          </cell>
        </row>
        <row r="145">
          <cell r="B145" t="str">
            <v>BTM01</v>
          </cell>
          <cell r="C145" t="str">
            <v>CTCP Hóa chất vật liệu điện Tp. HCM</v>
          </cell>
          <cell r="D145" t="str">
            <v>CNPN</v>
          </cell>
          <cell r="E145" t="str">
            <v>Hồng Lệ Vân</v>
          </cell>
        </row>
        <row r="146">
          <cell r="B146" t="str">
            <v>BTM02</v>
          </cell>
          <cell r="C146" t="str">
            <v>CTCP Hoá chất và Vật tư KHKT</v>
          </cell>
          <cell r="D146" t="str">
            <v>QLVĐT4</v>
          </cell>
          <cell r="E146" t="str">
            <v>Đặng Nguyệt Thảo</v>
          </cell>
        </row>
        <row r="147">
          <cell r="B147" t="str">
            <v>BTM03</v>
          </cell>
          <cell r="C147" t="str">
            <v>CTCP Hóa chất</v>
          </cell>
          <cell r="D147" t="str">
            <v>QLVĐT4</v>
          </cell>
          <cell r="E147" t="str">
            <v>Đặng Nguyệt Thảo</v>
          </cell>
        </row>
        <row r="148">
          <cell r="B148" t="str">
            <v>BTM05</v>
          </cell>
          <cell r="C148" t="str">
            <v>CTCP Nông sản Agrexim</v>
          </cell>
          <cell r="D148" t="str">
            <v>QLVĐT4</v>
          </cell>
          <cell r="E148" t="str">
            <v>Hoàng Anh Trung</v>
          </cell>
        </row>
        <row r="149">
          <cell r="B149" t="str">
            <v>BTM08</v>
          </cell>
          <cell r="C149" t="str">
            <v>CTCP Thiết Bị Phụ Tùng Hà nội</v>
          </cell>
          <cell r="D149" t="str">
            <v>QLVĐT4</v>
          </cell>
          <cell r="E149" t="str">
            <v>Đặng Nguyệt Thảo</v>
          </cell>
        </row>
        <row r="150">
          <cell r="B150" t="str">
            <v>BTM09</v>
          </cell>
          <cell r="C150" t="str">
            <v>CTCP Tạp phẩm và bảo hộ lao động</v>
          </cell>
          <cell r="D150" t="str">
            <v>QLVĐT4</v>
          </cell>
          <cell r="E150" t="str">
            <v>Hoàng Anh Trung</v>
          </cell>
        </row>
        <row r="151">
          <cell r="B151" t="str">
            <v>BTM11</v>
          </cell>
          <cell r="C151" t="str">
            <v>CTCP Kho vận và DVTM</v>
          </cell>
          <cell r="D151" t="str">
            <v>QLVĐT4</v>
          </cell>
          <cell r="E151" t="str">
            <v>Trần Hoàng Lâm</v>
          </cell>
        </row>
        <row r="152">
          <cell r="B152" t="str">
            <v>BTM14</v>
          </cell>
          <cell r="C152" t="str">
            <v>CTCP Thương mại và Đầu tư BAROTEX Việt Nam</v>
          </cell>
          <cell r="D152" t="str">
            <v>QLVĐT4</v>
          </cell>
          <cell r="E152" t="str">
            <v>Hoàng Anh Trung</v>
          </cell>
        </row>
        <row r="153">
          <cell r="B153" t="str">
            <v>BTM15</v>
          </cell>
          <cell r="C153" t="str">
            <v>CTCP XNK chuyên gia lao động và kỹ thuật</v>
          </cell>
          <cell r="D153" t="str">
            <v>QLVĐT4</v>
          </cell>
          <cell r="E153" t="str">
            <v>Trần Hoàng Lâm</v>
          </cell>
        </row>
        <row r="154">
          <cell r="B154" t="str">
            <v>BTM16</v>
          </cell>
          <cell r="C154" t="str">
            <v>CTCP XNK, SX, gia công và bao bì Packsimex</v>
          </cell>
          <cell r="D154" t="str">
            <v>CNPN</v>
          </cell>
          <cell r="E154" t="str">
            <v>Hồng Lệ Vân</v>
          </cell>
        </row>
        <row r="155">
          <cell r="B155" t="str">
            <v>BTM17</v>
          </cell>
          <cell r="C155" t="str">
            <v>CTCP Bao bì Việt Nam</v>
          </cell>
          <cell r="D155" t="str">
            <v>QLVĐT4</v>
          </cell>
          <cell r="E155" t="str">
            <v>Đặng Nguyệt Thảo</v>
          </cell>
        </row>
        <row r="156">
          <cell r="B156" t="str">
            <v>BTM18</v>
          </cell>
          <cell r="C156" t="str">
            <v>CTCP sản xuất XNK bao bì</v>
          </cell>
          <cell r="D156" t="str">
            <v>QLVĐT4</v>
          </cell>
          <cell r="E156" t="str">
            <v>Đặng Nguyệt Thảo</v>
          </cell>
        </row>
        <row r="157">
          <cell r="B157" t="str">
            <v>BTM19</v>
          </cell>
          <cell r="C157" t="str">
            <v>CTCP Bách Hóa Miền Nam</v>
          </cell>
          <cell r="D157" t="str">
            <v>CNPN</v>
          </cell>
          <cell r="E157" t="str">
            <v>Đoàn Đặng Quí An - Nguyễn Hoàng Tuấn</v>
          </cell>
        </row>
        <row r="158">
          <cell r="B158" t="str">
            <v>BTM20</v>
          </cell>
          <cell r="C158" t="str">
            <v>CTCP Vật tư tổng hợp Hà Tây</v>
          </cell>
          <cell r="D158" t="str">
            <v>QLVĐT4</v>
          </cell>
          <cell r="E158" t="str">
            <v>Đoàn Nhật Dũng</v>
          </cell>
        </row>
        <row r="159">
          <cell r="B159" t="str">
            <v>BTM22</v>
          </cell>
          <cell r="C159" t="str">
            <v>CTCP Xuất nhập khẩu tạp phẩm</v>
          </cell>
          <cell r="D159" t="str">
            <v>QLVĐT4</v>
          </cell>
          <cell r="E159" t="str">
            <v>Đặng Nguyệt Thảo</v>
          </cell>
        </row>
        <row r="160">
          <cell r="B160" t="str">
            <v>BTM24</v>
          </cell>
          <cell r="C160" t="str">
            <v>CTCP Sản xuất Bao bì và hàng xuất khẩu</v>
          </cell>
          <cell r="D160" t="str">
            <v>QLVĐT4</v>
          </cell>
          <cell r="E160" t="str">
            <v>Nguyễn Lê Trà My</v>
          </cell>
        </row>
        <row r="161">
          <cell r="B161" t="str">
            <v>BTM25</v>
          </cell>
          <cell r="C161" t="str">
            <v>CTCP Thiết Bị</v>
          </cell>
          <cell r="D161" t="str">
            <v>QLVĐT4</v>
          </cell>
          <cell r="E161" t="str">
            <v>Nguyễn Lê Trà My</v>
          </cell>
        </row>
        <row r="162">
          <cell r="B162" t="str">
            <v>BTM31</v>
          </cell>
          <cell r="C162" t="str">
            <v>CTCP XNK Máy Hà Nội</v>
          </cell>
          <cell r="D162" t="str">
            <v>QLVĐT4</v>
          </cell>
          <cell r="E162" t="str">
            <v>Trần Xuân Dũng</v>
          </cell>
        </row>
        <row r="163">
          <cell r="B163" t="str">
            <v>BTM32</v>
          </cell>
          <cell r="C163" t="str">
            <v>CTCP Tổng Bách hóa</v>
          </cell>
          <cell r="D163" t="str">
            <v>QLVĐT4</v>
          </cell>
          <cell r="E163" t="str">
            <v>Trần Xuân Dũng</v>
          </cell>
        </row>
        <row r="164">
          <cell r="B164" t="str">
            <v>BTM34</v>
          </cell>
          <cell r="C164" t="str">
            <v>CTCP XNK&amp;Hợp tác đầu tư Vilexim</v>
          </cell>
          <cell r="D164" t="str">
            <v>QLVĐT4</v>
          </cell>
          <cell r="E164" t="str">
            <v>Trần Thị Hồng Lĩnh</v>
          </cell>
        </row>
        <row r="165">
          <cell r="B165" t="str">
            <v>BTM35</v>
          </cell>
          <cell r="C165" t="str">
            <v>CTCP Đầu tư và Thương mại tạp phẩm Sài Gòn</v>
          </cell>
          <cell r="D165" t="str">
            <v>CNPN</v>
          </cell>
          <cell r="E165" t="str">
            <v>Trần Thanh Thủy - Trần Thị Thu Trà</v>
          </cell>
        </row>
        <row r="166">
          <cell r="B166" t="str">
            <v>BTM38</v>
          </cell>
          <cell r="C166" t="str">
            <v>CTCP Đầu tư xây lắp thương mại I</v>
          </cell>
          <cell r="D166" t="str">
            <v>QLVĐT4</v>
          </cell>
          <cell r="E166" t="str">
            <v>Trần Thị Hồng Lĩnh</v>
          </cell>
        </row>
        <row r="167">
          <cell r="B167" t="str">
            <v>BTR11</v>
          </cell>
          <cell r="C167" t="str">
            <v xml:space="preserve"> Công ty CP XNK Bến Tre</v>
          </cell>
          <cell r="D167" t="str">
            <v>CNPN</v>
          </cell>
          <cell r="E167" t="str">
            <v>Mai Thị Thanh Thủy - Đoàn Đặng Quí An</v>
          </cell>
        </row>
        <row r="168">
          <cell r="B168" t="str">
            <v>BTS01</v>
          </cell>
          <cell r="C168" t="str">
            <v>Công ty Cp tư vấn Biển Việt</v>
          </cell>
          <cell r="D168" t="str">
            <v>QLVĐT4</v>
          </cell>
          <cell r="E168" t="str">
            <v>Vũ Thị Thu Hằng</v>
          </cell>
        </row>
        <row r="169">
          <cell r="B169" t="str">
            <v>BVH02</v>
          </cell>
          <cell r="C169" t="str">
            <v>CTCP In và Thương mại Thống nhất</v>
          </cell>
          <cell r="D169" t="str">
            <v>QLVĐT4</v>
          </cell>
          <cell r="E169" t="str">
            <v>Nguyễn Hải Vinh</v>
          </cell>
        </row>
        <row r="170">
          <cell r="B170" t="str">
            <v>BVH05</v>
          </cell>
          <cell r="C170" t="str">
            <v>CTCP In Khoa học kỹ thuật</v>
          </cell>
          <cell r="D170" t="str">
            <v>QLVĐT4</v>
          </cell>
          <cell r="E170" t="str">
            <v>Nguyễn Hải Vinh</v>
          </cell>
        </row>
        <row r="171">
          <cell r="B171" t="str">
            <v>BVH07</v>
          </cell>
          <cell r="C171" t="str">
            <v>CTCP Du lịch Kim Liên</v>
          </cell>
          <cell r="D171" t="str">
            <v>QLVĐT4</v>
          </cell>
          <cell r="E171" t="str">
            <v>Trần Thị Hồng Lĩnh</v>
          </cell>
        </row>
        <row r="172">
          <cell r="B172" t="str">
            <v>BVH10</v>
          </cell>
          <cell r="C172" t="str">
            <v>CTCP Du lịch Đồ Sơn</v>
          </cell>
          <cell r="D172" t="str">
            <v>QLVĐT1</v>
          </cell>
          <cell r="E172" t="str">
            <v>Trần Đức Hiệp</v>
          </cell>
        </row>
        <row r="173">
          <cell r="B173" t="str">
            <v>BVS01</v>
          </cell>
          <cell r="C173" t="str">
            <v>CT TNHH Đầu tư Bảo Việt - SCIC</v>
          </cell>
          <cell r="D173" t="str">
            <v>ĐTKD</v>
          </cell>
          <cell r="E173" t="str">
            <v>Phạm Trung Hoàng</v>
          </cell>
        </row>
        <row r="174">
          <cell r="B174" t="str">
            <v>BXD01</v>
          </cell>
          <cell r="C174" t="str">
            <v>Công ty TNHH 1 thành viên Đầu tư và kinh doanh khoáng sản Vinaconex</v>
          </cell>
          <cell r="D174" t="str">
            <v>CNPN</v>
          </cell>
          <cell r="E174" t="str">
            <v>Nguyễn Tiến Long</v>
          </cell>
        </row>
        <row r="175">
          <cell r="B175" t="str">
            <v>BXD03</v>
          </cell>
          <cell r="C175" t="str">
            <v xml:space="preserve">Công ty TNHH 2 thành viên Đầu tư thương mại Tràng Tiền </v>
          </cell>
          <cell r="D175" t="str">
            <v>QLVĐT4</v>
          </cell>
          <cell r="E175" t="str">
            <v>Kiều Bích Hoa</v>
          </cell>
        </row>
        <row r="176">
          <cell r="B176" t="str">
            <v>CBA09</v>
          </cell>
          <cell r="C176" t="str">
            <v>Cty Cp Xây lắp Cao Bằng</v>
          </cell>
          <cell r="D176" t="str">
            <v>QLVĐT3</v>
          </cell>
          <cell r="E176" t="str">
            <v>Trần Trung Kiên</v>
          </cell>
        </row>
        <row r="177">
          <cell r="B177" t="str">
            <v>CBA11</v>
          </cell>
          <cell r="C177" t="str">
            <v>Cty CP Khảo sát, Thiết kế, Xây dựng Cao Bằng</v>
          </cell>
          <cell r="D177" t="str">
            <v>QLVĐT3</v>
          </cell>
          <cell r="E177" t="str">
            <v>Trần Trung Kiên</v>
          </cell>
        </row>
        <row r="178">
          <cell r="B178" t="str">
            <v>CBA13</v>
          </cell>
          <cell r="C178" t="str">
            <v>Cty CP Tư vấn Xây dựng Cao Bằng</v>
          </cell>
          <cell r="D178" t="str">
            <v>QLVĐT3</v>
          </cell>
          <cell r="E178" t="str">
            <v>Trần Trung Kiên</v>
          </cell>
        </row>
        <row r="179">
          <cell r="B179" t="str">
            <v>CBA14</v>
          </cell>
          <cell r="C179" t="str">
            <v>Cty CP Xây dựng và PTNT II Cao Bằng</v>
          </cell>
          <cell r="D179" t="str">
            <v>QLVĐT3</v>
          </cell>
          <cell r="E179" t="str">
            <v>Nguyễn Lê Trà My</v>
          </cell>
        </row>
        <row r="180">
          <cell r="B180" t="str">
            <v>CBA15</v>
          </cell>
          <cell r="C180" t="str">
            <v>Cty CP Quản lý Đường bộ Cao Bằng (Tên cũ: Cty CP Quản lý Đầu tư XD Cầu đường Cao Bằng)</v>
          </cell>
          <cell r="D180" t="str">
            <v>QLVĐT3</v>
          </cell>
          <cell r="E180" t="str">
            <v>Trần Trung Kiên</v>
          </cell>
        </row>
        <row r="181">
          <cell r="B181" t="str">
            <v>CBA16</v>
          </cell>
          <cell r="C181" t="str">
            <v>Cty CP Cơ khí, Xây lắp công nghiệp Cao Bằng</v>
          </cell>
          <cell r="D181" t="str">
            <v>QLVĐT3</v>
          </cell>
          <cell r="E181" t="str">
            <v>Trần Trung Kiên</v>
          </cell>
        </row>
        <row r="182">
          <cell r="B182" t="str">
            <v>CBA22</v>
          </cell>
          <cell r="C182" t="str">
            <v>Cty CP XNK Cao Bằng</v>
          </cell>
          <cell r="D182" t="str">
            <v>QLVĐT3</v>
          </cell>
          <cell r="E182" t="str">
            <v>Trần Trung Kiên</v>
          </cell>
        </row>
        <row r="183">
          <cell r="B183" t="str">
            <v>CMA02</v>
          </cell>
          <cell r="C183" t="str">
            <v>CTCP Dược Minh Hải</v>
          </cell>
          <cell r="D183" t="str">
            <v>CNPN</v>
          </cell>
          <cell r="E183" t="str">
            <v>Nguyễn Tấn Tài</v>
          </cell>
        </row>
        <row r="184">
          <cell r="B184" t="str">
            <v>CMA06</v>
          </cell>
          <cell r="C184" t="str">
            <v>Công ty CP Thuỷ sản Cà Mau</v>
          </cell>
          <cell r="D184" t="str">
            <v>CNPN</v>
          </cell>
          <cell r="E184" t="str">
            <v>Nguyễn Tấn Tài</v>
          </cell>
        </row>
        <row r="185">
          <cell r="B185" t="str">
            <v>CMA08</v>
          </cell>
          <cell r="C185" t="str">
            <v>CTCP XNK Thuỷ sản Năm Căn</v>
          </cell>
          <cell r="D185" t="str">
            <v>CNPN</v>
          </cell>
          <cell r="E185" t="str">
            <v>Nguyễn Tấn Tài</v>
          </cell>
        </row>
        <row r="186">
          <cell r="B186" t="str">
            <v>CMA09</v>
          </cell>
          <cell r="C186" t="str">
            <v>Công ty CP Du lịch - Dịch vụ Minh Hải</v>
          </cell>
          <cell r="D186" t="str">
            <v>CNPN</v>
          </cell>
          <cell r="E186" t="str">
            <v>Nguyễn Tấn Tài</v>
          </cell>
        </row>
        <row r="187">
          <cell r="B187" t="str">
            <v>CMA14</v>
          </cell>
          <cell r="C187" t="str">
            <v>Công ty CP Minh Hải</v>
          </cell>
          <cell r="D187" t="str">
            <v>CNPN</v>
          </cell>
          <cell r="E187" t="str">
            <v>Nguyễn Tấn Tài</v>
          </cell>
        </row>
        <row r="188">
          <cell r="B188" t="str">
            <v>CTH10</v>
          </cell>
          <cell r="C188" t="str">
            <v>CTCP Điện ảnh</v>
          </cell>
          <cell r="D188" t="str">
            <v>CNPN</v>
          </cell>
          <cell r="E188" t="str">
            <v>Lưu Hoài Nam - Nguyễn Hạnh Bảo Phúc</v>
          </cell>
        </row>
        <row r="189">
          <cell r="B189" t="str">
            <v>CTH11</v>
          </cell>
          <cell r="C189" t="str">
            <v xml:space="preserve">CTCP Xây dựng Thủy lợi Cần Thơ </v>
          </cell>
          <cell r="D189" t="str">
            <v>CNPN</v>
          </cell>
          <cell r="E189" t="str">
            <v>Lưu Hoài Nam - Nguyễn Hạnh Bảo Phúc</v>
          </cell>
        </row>
        <row r="190">
          <cell r="B190" t="str">
            <v>CTH13</v>
          </cell>
          <cell r="C190" t="str">
            <v>CTCP Bia - Nước giải khát Cần Thơ</v>
          </cell>
          <cell r="D190" t="str">
            <v>CNPN</v>
          </cell>
          <cell r="E190" t="str">
            <v>Ngô Lê Quang Tín - Nguyễn Hạnh Bảo Phúc</v>
          </cell>
        </row>
        <row r="191">
          <cell r="B191" t="str">
            <v>CTH15</v>
          </cell>
          <cell r="C191" t="str">
            <v>CTCP Thương nghiệp tổng hợp Cần Thơ</v>
          </cell>
          <cell r="D191" t="str">
            <v>CNPN</v>
          </cell>
          <cell r="E191" t="str">
            <v>Ngô Lê Quang Tín - Nguyễn Hạnh Bảo Phúc</v>
          </cell>
        </row>
        <row r="192">
          <cell r="B192" t="str">
            <v>CTH16</v>
          </cell>
          <cell r="C192" t="str">
            <v>CTCP Du lịch Cần Thơ</v>
          </cell>
          <cell r="D192" t="str">
            <v>CNPN</v>
          </cell>
          <cell r="E192" t="str">
            <v>Ngô Lê Quang Tín - Nguyễn Hạnh Bảo Phúc</v>
          </cell>
        </row>
        <row r="193">
          <cell r="B193" t="str">
            <v>CTH17</v>
          </cell>
          <cell r="C193" t="str">
            <v>CTCP Xây dựng giao thông và Vận tải Cần Thơ</v>
          </cell>
          <cell r="D193" t="str">
            <v>CNPN</v>
          </cell>
          <cell r="E193" t="str">
            <v>Ngô Lê Quang Tín - Nguyễn Hạnh Bảo Phúc</v>
          </cell>
        </row>
        <row r="194">
          <cell r="B194" t="str">
            <v>CTH19</v>
          </cell>
          <cell r="C194" t="str">
            <v>CTCP Xây dựng và phát triển đô thị Cần Thơ</v>
          </cell>
          <cell r="D194" t="str">
            <v>CNPN</v>
          </cell>
          <cell r="E194" t="str">
            <v>Lưu Hoài Nam - Nguyễn Hạnh Bảo Phúc</v>
          </cell>
        </row>
        <row r="195">
          <cell r="B195" t="str">
            <v>CTH21</v>
          </cell>
          <cell r="C195" t="str">
            <v>CTCP Sách và Dịch vụ văn hóa Tây Đô</v>
          </cell>
          <cell r="D195" t="str">
            <v>CNPN</v>
          </cell>
          <cell r="E195" t="str">
            <v>Ngô Lê Quang Tín - Nguyễn Hạnh Bảo Phúc</v>
          </cell>
        </row>
        <row r="196">
          <cell r="B196" t="str">
            <v>CTH22</v>
          </cell>
          <cell r="C196" t="str">
            <v>CTCP Đầu tư và Xây lắp Thành phố Cần Thơ</v>
          </cell>
          <cell r="D196" t="str">
            <v>CNPN</v>
          </cell>
          <cell r="E196" t="str">
            <v>Ngô Lê Quang Tín - Nguyễn Hạnh Bảo Phúc</v>
          </cell>
        </row>
        <row r="197">
          <cell r="B197" t="str">
            <v>DBI01</v>
          </cell>
          <cell r="C197" t="str">
            <v>CTCP Vật tư nông nghiệp Điện Biên</v>
          </cell>
          <cell r="D197" t="str">
            <v>QLVĐT3</v>
          </cell>
          <cell r="E197" t="str">
            <v>Phan Thế Thành</v>
          </cell>
        </row>
        <row r="198">
          <cell r="B198" t="str">
            <v>DBI07</v>
          </cell>
          <cell r="C198" t="str">
            <v>Cty TNHH TM, Du lịch và dịch vụ tổng hợp tỉnh Điện Biên</v>
          </cell>
          <cell r="D198" t="str">
            <v>QLVĐT3</v>
          </cell>
          <cell r="E198" t="str">
            <v>Lê Cao Khánh</v>
          </cell>
        </row>
        <row r="199">
          <cell r="B199" t="str">
            <v>DLA05</v>
          </cell>
          <cell r="C199" t="str">
            <v>CTCP Đầu tư Xuất nhập khẩu Đăk Lăk</v>
          </cell>
          <cell r="D199" t="str">
            <v>CNMT</v>
          </cell>
          <cell r="E199" t="str">
            <v>Phan Thế Thành</v>
          </cell>
        </row>
        <row r="200">
          <cell r="B200" t="str">
            <v>DLA14</v>
          </cell>
          <cell r="C200" t="str">
            <v>CTCP Đầu tư Xây dựng và Kinh doanh nhà Đak Lak</v>
          </cell>
          <cell r="D200" t="str">
            <v>CNMT</v>
          </cell>
          <cell r="E200" t="str">
            <v>Phan Thế Thành</v>
          </cell>
        </row>
        <row r="201">
          <cell r="B201" t="str">
            <v>DLI02</v>
          </cell>
          <cell r="C201" t="str">
            <v>CTCP Du lịch Hải Phòng</v>
          </cell>
          <cell r="D201" t="str">
            <v>QLVĐT1</v>
          </cell>
          <cell r="E201" t="str">
            <v>Nguyễn Ngọc Tú</v>
          </cell>
        </row>
        <row r="202">
          <cell r="B202" t="str">
            <v>DLI03</v>
          </cell>
          <cell r="C202" t="str">
            <v>CTCP Vinatour</v>
          </cell>
          <cell r="D202" t="str">
            <v>QLVĐT4</v>
          </cell>
          <cell r="E202" t="str">
            <v>Nguyễn Hải Vinh</v>
          </cell>
        </row>
        <row r="203">
          <cell r="B203" t="str">
            <v>DLI04</v>
          </cell>
          <cell r="C203" t="str">
            <v>CTCP Du lịch Việt Nam tại Hà Nội</v>
          </cell>
          <cell r="D203" t="str">
            <v>QLVĐT4</v>
          </cell>
          <cell r="E203" t="str">
            <v>Trần Thị Hồng Lĩnh</v>
          </cell>
        </row>
        <row r="204">
          <cell r="B204" t="str">
            <v>DLI05</v>
          </cell>
          <cell r="C204" t="str">
            <v>CTCP Du lịch Quảng Ninh</v>
          </cell>
          <cell r="D204" t="str">
            <v>QLVĐT2</v>
          </cell>
          <cell r="E204" t="str">
            <v>Thái Thùy Trang</v>
          </cell>
        </row>
        <row r="205">
          <cell r="B205" t="str">
            <v>DNA02</v>
          </cell>
          <cell r="C205" t="str">
            <v>CTCP Xe khách và dịch vụ thương mại Đà Nẵng</v>
          </cell>
          <cell r="D205" t="str">
            <v>CNMT</v>
          </cell>
          <cell r="E205" t="str">
            <v>Trần Thị Ngọc Lan</v>
          </cell>
        </row>
        <row r="206">
          <cell r="B206" t="str">
            <v>DNA09</v>
          </cell>
          <cell r="C206" t="str">
            <v>CTCP In và Dịch vụ Đà Nẵng</v>
          </cell>
          <cell r="D206" t="str">
            <v>CNMT</v>
          </cell>
          <cell r="E206" t="str">
            <v>Trần Thị Ngọc Lan</v>
          </cell>
        </row>
        <row r="207">
          <cell r="B207" t="str">
            <v>DNA12</v>
          </cell>
          <cell r="C207" t="str">
            <v>CTCP Xây dựng công trình giao thông Đà Nẵng</v>
          </cell>
          <cell r="D207" t="str">
            <v>CNMT</v>
          </cell>
          <cell r="E207" t="str">
            <v>Trần Thị Ngọc Lan</v>
          </cell>
        </row>
        <row r="208">
          <cell r="B208" t="str">
            <v>DTH02</v>
          </cell>
          <cell r="C208" t="str">
            <v>Công ty CP Xây dựng CTGT Đồng tháp</v>
          </cell>
          <cell r="D208" t="str">
            <v>CNPN</v>
          </cell>
          <cell r="E208" t="str">
            <v>Quốc Hồ Đình Tuấn</v>
          </cell>
        </row>
        <row r="209">
          <cell r="B209" t="str">
            <v>GLA10</v>
          </cell>
          <cell r="C209" t="str">
            <v>Cty CP Xây dựng và Quản lý sửa chữa cầu đường Gia Lai</v>
          </cell>
          <cell r="D209" t="str">
            <v>CNMT</v>
          </cell>
          <cell r="E209" t="str">
            <v>Nguyễn Phương Thảo</v>
          </cell>
        </row>
        <row r="210">
          <cell r="B210" t="str">
            <v>GLA12</v>
          </cell>
          <cell r="C210" t="str">
            <v>Công ty CP Xây lắp Đầu tư Kinh doanh nhà Gia Lai</v>
          </cell>
          <cell r="D210" t="str">
            <v>CNMT</v>
          </cell>
          <cell r="E210" t="str">
            <v>Nguyễn Phương Thảo</v>
          </cell>
        </row>
        <row r="211">
          <cell r="B211" t="str">
            <v>HCM06</v>
          </cell>
          <cell r="C211" t="str">
            <v>CTCP Đầu tư và Dịch vụ Thăng Long</v>
          </cell>
          <cell r="D211" t="str">
            <v>CNPN</v>
          </cell>
          <cell r="E211" t="str">
            <v>Trần Thanh Thủy - Đặng Thị Mai Hương</v>
          </cell>
        </row>
        <row r="212">
          <cell r="B212" t="str">
            <v>HDU01</v>
          </cell>
          <cell r="C212" t="str">
            <v>CTCP Dược Vật tư y tế Hải Dương</v>
          </cell>
          <cell r="D212" t="str">
            <v>QLVĐT1</v>
          </cell>
          <cell r="E212" t="str">
            <v>Phạm Thị Hương</v>
          </cell>
        </row>
        <row r="213">
          <cell r="B213" t="str">
            <v>HDU07</v>
          </cell>
          <cell r="C213" t="str">
            <v>CTCP Khai thác chế biến khoáng sản Hải Dương</v>
          </cell>
          <cell r="D213" t="str">
            <v>QLVĐT1</v>
          </cell>
          <cell r="E213" t="str">
            <v>Phạm Tô Giang</v>
          </cell>
        </row>
        <row r="214">
          <cell r="B214" t="str">
            <v>HGI07</v>
          </cell>
          <cell r="C214" t="str">
            <v>CTCP xe khách Hà Giang</v>
          </cell>
          <cell r="D214" t="str">
            <v>QLVĐT4</v>
          </cell>
          <cell r="E214" t="str">
            <v>Hoàng Anh Trung</v>
          </cell>
        </row>
        <row r="215">
          <cell r="B215" t="str">
            <v>HGI08</v>
          </cell>
          <cell r="C215" t="str">
            <v>CTCP Công nghiệp chế biến Hà Giang</v>
          </cell>
          <cell r="D215" t="str">
            <v>QLVĐT2</v>
          </cell>
          <cell r="E215" t="str">
            <v>Hoàng Anh Trung</v>
          </cell>
        </row>
        <row r="216">
          <cell r="B216" t="str">
            <v>HNO01</v>
          </cell>
          <cell r="C216" t="str">
            <v>Công ty cổ phần cơ kim khí Hà Nội</v>
          </cell>
          <cell r="D216" t="str">
            <v>QLVĐT4</v>
          </cell>
          <cell r="E216" t="str">
            <v>Vũ Thị Thu Hằng</v>
          </cell>
        </row>
        <row r="217">
          <cell r="B217" t="str">
            <v>HNO05</v>
          </cell>
          <cell r="C217" t="str">
            <v>Công ty cổ phần dịch vụ thương mại công nghiệp</v>
          </cell>
          <cell r="D217" t="str">
            <v>QLVĐT4</v>
          </cell>
          <cell r="E217" t="str">
            <v>Nguyễn Lê Trà My</v>
          </cell>
        </row>
        <row r="218">
          <cell r="B218" t="str">
            <v>HNO06</v>
          </cell>
          <cell r="C218" t="str">
            <v>CTCP Hạ tầng và Bất động sản Việt Nam</v>
          </cell>
          <cell r="D218" t="str">
            <v>ĐTKD</v>
          </cell>
          <cell r="E218" t="str">
            <v>Nguyễn Việt Hà</v>
          </cell>
        </row>
        <row r="219">
          <cell r="B219" t="str">
            <v>HNO08</v>
          </cell>
          <cell r="C219" t="str">
            <v>CTCP Đầu tư Việt Nam - Oman</v>
          </cell>
          <cell r="D219" t="str">
            <v>QLVĐT1</v>
          </cell>
          <cell r="E219" t="str">
            <v>Phạm Tô Giang</v>
          </cell>
        </row>
        <row r="220">
          <cell r="B220" t="str">
            <v>HNO09</v>
          </cell>
          <cell r="C220" t="str">
            <v>CTCP Công nghệ thông tin, viễn thông và tự động hóa dầu khí – PV Tech</v>
          </cell>
          <cell r="D220" t="str">
            <v>QLVĐT4</v>
          </cell>
          <cell r="E220" t="str">
            <v>Đặng Nguyệt Thảo</v>
          </cell>
        </row>
        <row r="221">
          <cell r="B221" t="str">
            <v>HPH01</v>
          </cell>
          <cell r="C221" t="str">
            <v>CTCP Thép và cơ khí vật liệu</v>
          </cell>
          <cell r="D221" t="str">
            <v>QLVĐT1</v>
          </cell>
          <cell r="E221" t="str">
            <v>Trần Đức Hiệp</v>
          </cell>
        </row>
        <row r="222">
          <cell r="B222" t="str">
            <v>HPH40</v>
          </cell>
          <cell r="C222" t="str">
            <v>CTCP Xây dựng Ngô Quyền</v>
          </cell>
          <cell r="D222" t="str">
            <v>QLVĐT1</v>
          </cell>
          <cell r="E222" t="str">
            <v>Trần Đức Hiệp</v>
          </cell>
        </row>
        <row r="223">
          <cell r="B223" t="str">
            <v>HPH43</v>
          </cell>
          <cell r="C223" t="str">
            <v>CTCP Xây dựng nhà ở Hải Phòng</v>
          </cell>
          <cell r="D223" t="str">
            <v>QLVĐT1</v>
          </cell>
          <cell r="E223" t="str">
            <v>Nguyễn Ngọc Tú</v>
          </cell>
        </row>
        <row r="224">
          <cell r="B224" t="str">
            <v>HPH47</v>
          </cell>
          <cell r="C224" t="str">
            <v>CTCP Nhiệt điện Hải Phòng</v>
          </cell>
          <cell r="D224" t="str">
            <v>QLVĐT2</v>
          </cell>
          <cell r="E224" t="str">
            <v>Nguyễn Chí Thành DT2</v>
          </cell>
        </row>
        <row r="225">
          <cell r="B225" t="str">
            <v>HPH48</v>
          </cell>
          <cell r="C225" t="str">
            <v>CTCP ACS Việt Nam</v>
          </cell>
          <cell r="D225" t="str">
            <v>QLVĐT1</v>
          </cell>
          <cell r="E225" t="str">
            <v>Phạm Thanh Hoa</v>
          </cell>
        </row>
        <row r="226">
          <cell r="B226" t="str">
            <v>HPH50</v>
          </cell>
          <cell r="C226" t="str">
            <v>CTCP Đầu tư và Phát triển Nông nghiệp</v>
          </cell>
          <cell r="D226" t="str">
            <v>QLVĐT1</v>
          </cell>
          <cell r="E226" t="str">
            <v>Nguyễn Huyền Châu</v>
          </cell>
        </row>
        <row r="227">
          <cell r="B227" t="str">
            <v>HTA04</v>
          </cell>
          <cell r="C227" t="str">
            <v>CTCP Giao thông Hà Nội</v>
          </cell>
          <cell r="D227" t="str">
            <v>QLVĐT1</v>
          </cell>
          <cell r="E227" t="str">
            <v>Trần Thị Hồng Lĩnh</v>
          </cell>
        </row>
        <row r="228">
          <cell r="B228" t="str">
            <v>HTA07</v>
          </cell>
          <cell r="C228" t="str">
            <v>CTCP Ô tô khách Hà Tây</v>
          </cell>
          <cell r="D228" t="str">
            <v>QLVĐT1</v>
          </cell>
          <cell r="E228" t="str">
            <v>Trần Thị Hồng Lĩnh</v>
          </cell>
        </row>
        <row r="229">
          <cell r="B229" t="str">
            <v>HTA10</v>
          </cell>
          <cell r="C229" t="str">
            <v>CTCP ô tô vận tải Hà Tây</v>
          </cell>
          <cell r="D229" t="str">
            <v>QLVĐT1</v>
          </cell>
          <cell r="E229" t="str">
            <v>Đoàn Nhật Dũng</v>
          </cell>
        </row>
        <row r="230">
          <cell r="B230" t="str">
            <v>HTA11</v>
          </cell>
          <cell r="C230" t="str">
            <v>CTCP Liên Hiệp Thực phẩm</v>
          </cell>
          <cell r="D230" t="str">
            <v>QLVĐT1</v>
          </cell>
          <cell r="E230" t="str">
            <v>Trần Thị Hồng Lĩnh</v>
          </cell>
        </row>
        <row r="231">
          <cell r="B231" t="str">
            <v>HTA14</v>
          </cell>
          <cell r="C231" t="str">
            <v>CTCP ăn uống khách sạn Hà Tây</v>
          </cell>
          <cell r="D231" t="str">
            <v>QLVĐT1</v>
          </cell>
          <cell r="E231" t="str">
            <v>Nguyễn Lê Trà My</v>
          </cell>
        </row>
        <row r="232">
          <cell r="B232" t="str">
            <v>HTA15</v>
          </cell>
          <cell r="C232" t="str">
            <v>CTCP Xây dựng Ba Vì</v>
          </cell>
          <cell r="D232" t="str">
            <v>QLVĐT1</v>
          </cell>
          <cell r="E232" t="str">
            <v>Trần Xuân Dũng</v>
          </cell>
        </row>
        <row r="233">
          <cell r="B233" t="str">
            <v>HTI01</v>
          </cell>
          <cell r="C233" t="str">
            <v>CTCP Dược Hà Tĩnh</v>
          </cell>
          <cell r="D233" t="str">
            <v>QLVĐT2</v>
          </cell>
          <cell r="E233" t="str">
            <v>Đỗ Phương Lan</v>
          </cell>
        </row>
        <row r="234">
          <cell r="B234" t="str">
            <v>HTI05</v>
          </cell>
          <cell r="C234" t="str">
            <v>CTCP In Hà Tĩnh</v>
          </cell>
          <cell r="D234" t="str">
            <v>QLVĐT2</v>
          </cell>
          <cell r="E234" t="str">
            <v>Đỗ Phương Lan</v>
          </cell>
        </row>
        <row r="235">
          <cell r="B235" t="str">
            <v>HTI06</v>
          </cell>
          <cell r="C235" t="str">
            <v>CTCP XNK Hà Tĩnh</v>
          </cell>
          <cell r="D235" t="str">
            <v>QLVĐT2</v>
          </cell>
          <cell r="E235" t="str">
            <v>Đỗ Phương Lan</v>
          </cell>
        </row>
        <row r="236">
          <cell r="B236" t="str">
            <v>HTI08</v>
          </cell>
          <cell r="C236" t="str">
            <v>CTCP Việt Hà</v>
          </cell>
          <cell r="D236" t="str">
            <v>QLVĐT2</v>
          </cell>
          <cell r="E236" t="str">
            <v>Đỗ Phương Lan</v>
          </cell>
        </row>
        <row r="237">
          <cell r="B237" t="str">
            <v>HUE01</v>
          </cell>
          <cell r="C237" t="str">
            <v xml:space="preserve">CTCP Thiết bị y tế và dược phẩm Thừa Thiên Huế </v>
          </cell>
          <cell r="D237" t="str">
            <v>CNMT</v>
          </cell>
          <cell r="E237" t="str">
            <v>Nguyễn Việt Hà</v>
          </cell>
        </row>
        <row r="238">
          <cell r="B238" t="str">
            <v>HUE02</v>
          </cell>
          <cell r="C238" t="str">
            <v>CTCP Xây dưng thuỷ lợi Thừa Thiên Huế</v>
          </cell>
          <cell r="D238" t="str">
            <v>CNMT</v>
          </cell>
          <cell r="E238" t="str">
            <v>Nguyễn Việt Hà</v>
          </cell>
        </row>
        <row r="239">
          <cell r="B239" t="str">
            <v>HUE04</v>
          </cell>
          <cell r="C239" t="str">
            <v>CTCP Nuôi và dịch vụ thuỷ đặc sản Thừa Thiên Huế</v>
          </cell>
          <cell r="D239" t="str">
            <v>CNMT</v>
          </cell>
          <cell r="E239" t="str">
            <v>Nguyễn Việt Hà</v>
          </cell>
        </row>
        <row r="240">
          <cell r="B240" t="str">
            <v>HUE07</v>
          </cell>
          <cell r="C240" t="str">
            <v>CTCP Cảng Thuận An</v>
          </cell>
          <cell r="D240" t="str">
            <v>CNMT</v>
          </cell>
          <cell r="E240" t="str">
            <v>Nguyễn Việt Hà</v>
          </cell>
        </row>
        <row r="241">
          <cell r="B241" t="str">
            <v>HUE14</v>
          </cell>
          <cell r="C241" t="str">
            <v>CTCP Tư vấn đầu tư XD TTH</v>
          </cell>
          <cell r="D241" t="str">
            <v>CNMT</v>
          </cell>
          <cell r="E241" t="str">
            <v>Nguyễn Việt Hà</v>
          </cell>
        </row>
        <row r="242">
          <cell r="B242" t="str">
            <v>HUE15</v>
          </cell>
          <cell r="C242" t="str">
            <v>CTCP Cơ khí Xây dựng công trình Thừa Thiên huế</v>
          </cell>
          <cell r="D242" t="str">
            <v>CNMT</v>
          </cell>
          <cell r="E242" t="str">
            <v>Nguyễn Việt Hà</v>
          </cell>
        </row>
        <row r="243">
          <cell r="B243" t="str">
            <v>HUG01</v>
          </cell>
          <cell r="C243" t="str">
            <v>CTCP Sách - Thiết bị trường học Hậu giang</v>
          </cell>
          <cell r="D243" t="str">
            <v>CNPN</v>
          </cell>
          <cell r="E243" t="str">
            <v>Đào Quý Phúc - Nguyễn Hạnh Bảo Phúc</v>
          </cell>
        </row>
        <row r="244">
          <cell r="B244" t="str">
            <v>HUG02</v>
          </cell>
          <cell r="C244" t="str">
            <v>CTCP Thủy sản CAFATEX</v>
          </cell>
          <cell r="D244" t="str">
            <v>CNPN</v>
          </cell>
          <cell r="E244" t="str">
            <v>Đào Quý Phúc - Nguyễn Hạnh Bảo Phúc</v>
          </cell>
        </row>
        <row r="245">
          <cell r="B245" t="str">
            <v>HUG03</v>
          </cell>
          <cell r="C245" t="str">
            <v>CTCP Mía đường Cần thơ</v>
          </cell>
          <cell r="D245" t="str">
            <v>CNPN</v>
          </cell>
          <cell r="E245" t="str">
            <v>Đào Quý Phúc - Nguyễn Hạnh Bảo Phúc</v>
          </cell>
        </row>
        <row r="246">
          <cell r="B246" t="str">
            <v>HYU01</v>
          </cell>
          <cell r="C246" t="str">
            <v>CTCP Xuất nhập khẩu Hưng Yên</v>
          </cell>
          <cell r="D246" t="str">
            <v>QLVĐT1</v>
          </cell>
          <cell r="E246" t="str">
            <v>Phạm Tô Giang</v>
          </cell>
        </row>
        <row r="247">
          <cell r="B247" t="str">
            <v>KHO07</v>
          </cell>
          <cell r="C247" t="str">
            <v>Công ty cổ phần Khoáng sản và Đầu tư Khánh Hòa</v>
          </cell>
          <cell r="D247" t="str">
            <v>QLVĐT3</v>
          </cell>
          <cell r="E247" t="str">
            <v>Ngô Minh Châu</v>
          </cell>
        </row>
        <row r="248">
          <cell r="B248" t="str">
            <v>KHO27</v>
          </cell>
          <cell r="C248" t="str">
            <v>CTCP Xây lắp và Vật liệu xây dựng Khánh Hòa</v>
          </cell>
          <cell r="D248" t="str">
            <v>CNMT</v>
          </cell>
          <cell r="E248" t="str">
            <v>Nguyễn Đình An</v>
          </cell>
        </row>
        <row r="249">
          <cell r="B249" t="str">
            <v>KTU01</v>
          </cell>
          <cell r="C249" t="str">
            <v>Công ty Cp XD và QLCT giao thông KonTum</v>
          </cell>
          <cell r="D249" t="str">
            <v>CNMT</v>
          </cell>
          <cell r="E249" t="str">
            <v>Nguyễn Thị Lương Thanh</v>
          </cell>
        </row>
        <row r="250">
          <cell r="B250" t="str">
            <v>KTU08</v>
          </cell>
          <cell r="C250" t="str">
            <v>CTCP Bến xe Kon Tum</v>
          </cell>
          <cell r="D250" t="str">
            <v>CNMT</v>
          </cell>
          <cell r="E250" t="str">
            <v>Nguyễn Thị Lương Thanh</v>
          </cell>
        </row>
        <row r="251">
          <cell r="B251" t="str">
            <v>LAN01</v>
          </cell>
          <cell r="C251" t="str">
            <v>CTCP Dược VACOPHARM</v>
          </cell>
          <cell r="D251" t="str">
            <v>CNPN</v>
          </cell>
          <cell r="E251" t="str">
            <v>Hồng Lệ Vân</v>
          </cell>
        </row>
        <row r="252">
          <cell r="B252" t="str">
            <v>LAN02</v>
          </cell>
          <cell r="C252" t="str">
            <v>CTCP Vận Tải Long An</v>
          </cell>
          <cell r="D252" t="str">
            <v>CNPN</v>
          </cell>
          <cell r="E252" t="str">
            <v>Nguyễn Hoàng Tuấn</v>
          </cell>
        </row>
        <row r="253">
          <cell r="B253" t="str">
            <v>LAN03</v>
          </cell>
          <cell r="C253" t="str">
            <v>CTCP XD Thủy Lợi Long An</v>
          </cell>
          <cell r="D253" t="str">
            <v>CNPN</v>
          </cell>
          <cell r="E253" t="str">
            <v>Nguyễn Tấn Tài</v>
          </cell>
        </row>
        <row r="254">
          <cell r="B254" t="str">
            <v>LAN04</v>
          </cell>
          <cell r="C254" t="str">
            <v>CTCP Sách và Dịch Vụ Văn Hóa Long An</v>
          </cell>
          <cell r="D254" t="str">
            <v>CNPN</v>
          </cell>
          <cell r="E254" t="str">
            <v>Nguyễn Hoàng Tuấn</v>
          </cell>
        </row>
        <row r="255">
          <cell r="B255" t="str">
            <v>LAN08</v>
          </cell>
          <cell r="C255" t="str">
            <v>CTCP Địa ốc Long An</v>
          </cell>
          <cell r="D255" t="str">
            <v>CNPN</v>
          </cell>
          <cell r="E255" t="str">
            <v>Nguyễn Tấn Tài</v>
          </cell>
        </row>
        <row r="256">
          <cell r="B256" t="str">
            <v>LAN12</v>
          </cell>
          <cell r="C256" t="str">
            <v>CTCP thương mại và xuất nhập khẩu Long An</v>
          </cell>
          <cell r="D256" t="str">
            <v>CNPN</v>
          </cell>
          <cell r="E256" t="str">
            <v>Nguyễn Tấn Tài</v>
          </cell>
        </row>
        <row r="257">
          <cell r="B257" t="str">
            <v>LAN14</v>
          </cell>
          <cell r="C257" t="str">
            <v>CTCP du lịch Long An</v>
          </cell>
          <cell r="D257" t="str">
            <v>CNPN</v>
          </cell>
          <cell r="E257" t="str">
            <v>Nguyễn Tấn Tài</v>
          </cell>
        </row>
        <row r="258">
          <cell r="B258" t="str">
            <v>LAN15</v>
          </cell>
          <cell r="C258" t="str">
            <v>CT TNHH 1TV Đầu tư phát triển công nghiệp và vận tải</v>
          </cell>
          <cell r="D258" t="str">
            <v>CNPN</v>
          </cell>
          <cell r="E258" t="str">
            <v>Lê Cao Khánh</v>
          </cell>
        </row>
        <row r="259">
          <cell r="B259" t="str">
            <v>LCH01</v>
          </cell>
          <cell r="C259" t="str">
            <v>CT TNHH Khoáng sản Tỉnh Lai Châu</v>
          </cell>
          <cell r="D259" t="str">
            <v>QLVĐT3</v>
          </cell>
          <cell r="E259" t="str">
            <v>Nguyễn Tiến Long</v>
          </cell>
        </row>
        <row r="260">
          <cell r="B260" t="str">
            <v>LDO06</v>
          </cell>
          <cell r="C260" t="str">
            <v>CTCP In và Phát hành sách Lâm Đồng</v>
          </cell>
          <cell r="D260" t="str">
            <v>CNMT</v>
          </cell>
          <cell r="E260" t="str">
            <v>Nguyễn Phương Thảo</v>
          </cell>
        </row>
        <row r="261">
          <cell r="B261" t="str">
            <v>LDO10</v>
          </cell>
          <cell r="C261" t="str">
            <v>CTCP Dịch vụ du lịch Đà Lạt</v>
          </cell>
          <cell r="D261" t="str">
            <v>CNMT</v>
          </cell>
          <cell r="E261" t="str">
            <v>Nguyễn Phương Thảo</v>
          </cell>
        </row>
        <row r="262">
          <cell r="B262" t="str">
            <v>LSO07</v>
          </cell>
          <cell r="C262" t="str">
            <v>CTCP Xây dựng GT II Lạng Sơn</v>
          </cell>
          <cell r="D262" t="str">
            <v>QLVĐT2</v>
          </cell>
          <cell r="E262" t="str">
            <v>Nguyễn Chí Thành DT2</v>
          </cell>
        </row>
        <row r="263">
          <cell r="B263" t="str">
            <v>NAN29</v>
          </cell>
          <cell r="C263" t="str">
            <v>CTCP Đào tạo và Phát triển nguồn nhân lực Miền Trung</v>
          </cell>
          <cell r="D263" t="str">
            <v>QLVĐT2</v>
          </cell>
          <cell r="E263" t="str">
            <v>Thái Thùy Trang</v>
          </cell>
        </row>
        <row r="264">
          <cell r="B264" t="str">
            <v>NAN30</v>
          </cell>
          <cell r="C264" t="str">
            <v>CTCP Đầu tư và Phát triển miền Trung</v>
          </cell>
          <cell r="D264" t="str">
            <v>QLVĐT2</v>
          </cell>
          <cell r="E264" t="str">
            <v>Thái Thùy Trang</v>
          </cell>
        </row>
        <row r="265">
          <cell r="B265" t="str">
            <v>NDI08</v>
          </cell>
          <cell r="C265" t="str">
            <v>CTCP Xây lắp I Nam Định</v>
          </cell>
          <cell r="D265" t="str">
            <v>QLVĐT1</v>
          </cell>
          <cell r="E265" t="str">
            <v>Phạm Tô Giang</v>
          </cell>
        </row>
        <row r="266">
          <cell r="B266" t="str">
            <v>NTH01</v>
          </cell>
          <cell r="C266" t="str">
            <v>Cty CP Muối Ninh Thuận</v>
          </cell>
          <cell r="D266" t="str">
            <v>QLVĐT3</v>
          </cell>
          <cell r="E266" t="str">
            <v>Nguyễn Thị Thanh Nga</v>
          </cell>
        </row>
        <row r="267">
          <cell r="B267" t="str">
            <v>NTH02</v>
          </cell>
          <cell r="C267" t="str">
            <v>Cty CP Phương Hải</v>
          </cell>
          <cell r="D267" t="str">
            <v>CNMT</v>
          </cell>
          <cell r="E267" t="str">
            <v>Nguyễn Thị Thanh Nga</v>
          </cell>
        </row>
        <row r="268">
          <cell r="B268" t="str">
            <v>NTH08</v>
          </cell>
          <cell r="C268" t="str">
            <v>Cty CP Mía đường Phan Rang</v>
          </cell>
          <cell r="D268" t="str">
            <v>QLVĐT3</v>
          </cell>
          <cell r="E268" t="str">
            <v>Nguyễn Thị Thanh Nga</v>
          </cell>
        </row>
        <row r="269">
          <cell r="B269" t="str">
            <v>NTH10</v>
          </cell>
          <cell r="C269" t="str">
            <v>Cty CP Du lịch Sài Gòn Ninh Chữ</v>
          </cell>
          <cell r="D269" t="str">
            <v>CNMT</v>
          </cell>
          <cell r="E269" t="str">
            <v>Nguyễn Thị Thanh Nga</v>
          </cell>
        </row>
        <row r="270">
          <cell r="B270" t="str">
            <v>QBI02</v>
          </cell>
          <cell r="C270" t="str">
            <v>Công ty cổ phần Cảng Quảng Bình</v>
          </cell>
          <cell r="D270" t="str">
            <v>CNMT</v>
          </cell>
          <cell r="E270" t="str">
            <v>Nguyễn Ngọc Anh</v>
          </cell>
        </row>
        <row r="271">
          <cell r="B271" t="str">
            <v>QNA03</v>
          </cell>
          <cell r="C271" t="str">
            <v xml:space="preserve">CTCP Xây dựng và kinh doanh nhà Tam Kỳ </v>
          </cell>
          <cell r="D271" t="str">
            <v>CNMT</v>
          </cell>
          <cell r="E271" t="str">
            <v>Nguyễn Hồng Minh</v>
          </cell>
        </row>
        <row r="272">
          <cell r="B272" t="str">
            <v>QNA08</v>
          </cell>
          <cell r="C272" t="str">
            <v xml:space="preserve">CTCP Sách và Thiết bị trường học Quảng Nam </v>
          </cell>
          <cell r="D272" t="str">
            <v>CNMT</v>
          </cell>
          <cell r="E272" t="str">
            <v>Ngô Minh Châu</v>
          </cell>
        </row>
        <row r="273">
          <cell r="B273" t="str">
            <v>QNA12</v>
          </cell>
          <cell r="C273" t="str">
            <v xml:space="preserve">CTCP Lâm đặc sản xuất khẩu Quảng Nam </v>
          </cell>
          <cell r="D273" t="str">
            <v>CNMT</v>
          </cell>
          <cell r="E273" t="str">
            <v>Nguyễn Hồng Minh</v>
          </cell>
        </row>
        <row r="274">
          <cell r="B274" t="str">
            <v>QNA14</v>
          </cell>
          <cell r="C274" t="str">
            <v>CTCP In - Phát hành sách và thiết bị trường học Quảng Nam</v>
          </cell>
          <cell r="D274" t="str">
            <v>CNMT</v>
          </cell>
          <cell r="E274" t="str">
            <v>Ngô Minh Châu</v>
          </cell>
        </row>
        <row r="275">
          <cell r="B275" t="str">
            <v>QNA15</v>
          </cell>
          <cell r="C275" t="str">
            <v>CTCP Tư vấn tài chính và giá cả Quảng Nam</v>
          </cell>
          <cell r="D275" t="str">
            <v>CNMT</v>
          </cell>
          <cell r="E275" t="str">
            <v>Nguyễn Hồng Minh</v>
          </cell>
        </row>
        <row r="276">
          <cell r="B276" t="str">
            <v>QNA16</v>
          </cell>
          <cell r="C276" t="str">
            <v>CTCP Giao thông công chính Tam Kỳ</v>
          </cell>
          <cell r="D276" t="str">
            <v>CNMT</v>
          </cell>
          <cell r="E276" t="str">
            <v>Nguyễn Thị Lương Thanh</v>
          </cell>
        </row>
        <row r="277">
          <cell r="B277" t="str">
            <v>QNG05</v>
          </cell>
          <cell r="C277" t="str">
            <v xml:space="preserve">CTCP Phát triển cơ sở hạ tầng Quảng Ngãi </v>
          </cell>
          <cell r="D277" t="str">
            <v>CNMT</v>
          </cell>
          <cell r="E277" t="str">
            <v>Nguyễn Hồng Minh</v>
          </cell>
        </row>
        <row r="278">
          <cell r="B278" t="str">
            <v>QNG07</v>
          </cell>
          <cell r="C278" t="str">
            <v xml:space="preserve">CTCP Nông lâm sản xuất khẩu Quảng Ngãi </v>
          </cell>
          <cell r="D278" t="str">
            <v>CNMT</v>
          </cell>
          <cell r="E278" t="str">
            <v>Nguyễn Hồng Minh</v>
          </cell>
        </row>
        <row r="279">
          <cell r="B279" t="str">
            <v>QNG08</v>
          </cell>
          <cell r="C279" t="str">
            <v xml:space="preserve">CTCP Nông sản thực phẩm Quảng ngãi </v>
          </cell>
          <cell r="D279" t="str">
            <v>QLVĐT3</v>
          </cell>
          <cell r="E279" t="str">
            <v>Nguyễn Hồng Minh</v>
          </cell>
        </row>
        <row r="280">
          <cell r="B280" t="str">
            <v>QNI05</v>
          </cell>
          <cell r="C280" t="str">
            <v>CTCP Vận tải Biển &amp; XNK Quảng Ninh</v>
          </cell>
          <cell r="D280" t="str">
            <v>QLVĐT2</v>
          </cell>
          <cell r="E280" t="str">
            <v>Nguyễn Ngọc Anh</v>
          </cell>
        </row>
        <row r="281">
          <cell r="B281" t="str">
            <v>QNI06</v>
          </cell>
          <cell r="C281" t="str">
            <v>CTCP Vận tải khách thuỷ Quảng Ninh</v>
          </cell>
          <cell r="D281" t="str">
            <v>QLVĐT2</v>
          </cell>
          <cell r="E281" t="str">
            <v>Lê Việt Hà</v>
          </cell>
        </row>
        <row r="282">
          <cell r="B282" t="str">
            <v>QNI14</v>
          </cell>
          <cell r="C282" t="str">
            <v>CTCP Gốm xây dựng Giếng Đáy Quảng ninh</v>
          </cell>
          <cell r="D282" t="str">
            <v>QLVĐT2</v>
          </cell>
          <cell r="E282" t="str">
            <v>Nguyễn Ngọc Anh</v>
          </cell>
        </row>
        <row r="283">
          <cell r="B283" t="str">
            <v>QNI20</v>
          </cell>
          <cell r="C283" t="str">
            <v>CTCP Cung ứng tàu biển Quảng ninh</v>
          </cell>
          <cell r="D283" t="str">
            <v>QLVĐT2</v>
          </cell>
          <cell r="E283" t="str">
            <v>Lê Việt Hà</v>
          </cell>
        </row>
        <row r="284">
          <cell r="B284" t="str">
            <v>QNI23</v>
          </cell>
          <cell r="C284" t="str">
            <v>CTCP Bia nước giải khát Hạ long</v>
          </cell>
          <cell r="D284" t="str">
            <v>QLVĐT2</v>
          </cell>
          <cell r="E284" t="str">
            <v>Kiều Bích Hoa</v>
          </cell>
        </row>
        <row r="285">
          <cell r="B285" t="str">
            <v>QNI26</v>
          </cell>
          <cell r="C285" t="str">
            <v>CTCP chế biến lâm sản Quảng ninh</v>
          </cell>
          <cell r="D285" t="str">
            <v>QLVĐT2</v>
          </cell>
          <cell r="E285" t="str">
            <v>Nguyễn Ngọc Anh</v>
          </cell>
        </row>
        <row r="286">
          <cell r="B286" t="str">
            <v>QNI27</v>
          </cell>
          <cell r="C286" t="str">
            <v>CTCP May Quảng ninh</v>
          </cell>
          <cell r="D286" t="str">
            <v>QLVĐT2</v>
          </cell>
          <cell r="E286" t="str">
            <v>Lê Việt Hà</v>
          </cell>
        </row>
        <row r="287">
          <cell r="B287" t="str">
            <v>QNI35</v>
          </cell>
          <cell r="C287" t="str">
            <v>CTCP Đầu tư và XNK Quảng ninh</v>
          </cell>
          <cell r="D287" t="str">
            <v>QLVĐT2</v>
          </cell>
          <cell r="E287" t="str">
            <v>Kiều Bích Hoa</v>
          </cell>
        </row>
        <row r="288">
          <cell r="B288" t="str">
            <v>QNI39</v>
          </cell>
          <cell r="C288" t="str">
            <v>CTCP Nhiệt điện Quảng Ninh</v>
          </cell>
          <cell r="D288" t="str">
            <v>QLVĐT2</v>
          </cell>
          <cell r="E288" t="str">
            <v>Nguyễn Chí Thành DT2</v>
          </cell>
        </row>
        <row r="289">
          <cell r="B289" t="str">
            <v>QTR08</v>
          </cell>
          <cell r="C289" t="str">
            <v xml:space="preserve">CTCP nông sản Tân Lâm- Quảng Trị </v>
          </cell>
          <cell r="D289" t="str">
            <v>CNMT</v>
          </cell>
          <cell r="E289" t="str">
            <v>Lê Cao Khánh</v>
          </cell>
        </row>
        <row r="290">
          <cell r="B290" t="str">
            <v>SBV02</v>
          </cell>
          <cell r="C290" t="str">
            <v>CTCP Đầu tư Xây dựng Ngân hàng</v>
          </cell>
          <cell r="D290" t="str">
            <v>QLVĐT4</v>
          </cell>
          <cell r="E290" t="str">
            <v>Trần Thị Hồng Lĩnh</v>
          </cell>
        </row>
        <row r="291">
          <cell r="B291" t="str">
            <v>SBV03</v>
          </cell>
          <cell r="C291" t="str">
            <v>Công ty cổ phần Thiết bị Vật tư Ngân hàng</v>
          </cell>
          <cell r="D291" t="str">
            <v>QLVĐT4</v>
          </cell>
          <cell r="E291" t="str">
            <v>Hoàng Anh Trung</v>
          </cell>
        </row>
        <row r="292">
          <cell r="B292" t="str">
            <v>SLA04</v>
          </cell>
          <cell r="C292" t="str">
            <v>CTCP Xây dựng thuỷ lợi điện II</v>
          </cell>
          <cell r="D292" t="str">
            <v>QLVĐT3</v>
          </cell>
          <cell r="E292" t="str">
            <v>Ngô Minh Châu</v>
          </cell>
        </row>
        <row r="293">
          <cell r="B293" t="str">
            <v>STR02</v>
          </cell>
          <cell r="C293" t="str">
            <v>Công ty CP Xây dựng GT Sóc Trăng</v>
          </cell>
          <cell r="D293" t="str">
            <v>CNPN</v>
          </cell>
          <cell r="E293" t="str">
            <v>Trần Thanh Thủy - Nguyễn Ngọc Vũ Chương</v>
          </cell>
        </row>
        <row r="294">
          <cell r="B294" t="str">
            <v>STR06</v>
          </cell>
          <cell r="C294" t="str">
            <v>Công ty CP Thuỷ sản Sóc Trăng</v>
          </cell>
          <cell r="D294" t="str">
            <v>CNPN</v>
          </cell>
          <cell r="E294" t="str">
            <v>Trần Thanh Thủy</v>
          </cell>
        </row>
        <row r="295">
          <cell r="B295" t="str">
            <v>STR08</v>
          </cell>
          <cell r="C295" t="str">
            <v>CTCP Mía đường Sóc Trăng</v>
          </cell>
          <cell r="D295" t="str">
            <v>CNPN</v>
          </cell>
          <cell r="E295" t="str">
            <v>Trần Thanh Thủy - Nguyễn Ngọc Vũ Chương</v>
          </cell>
        </row>
        <row r="296">
          <cell r="B296" t="str">
            <v>TBI02</v>
          </cell>
          <cell r="C296" t="str">
            <v>CTCP Xe khách Thái Bình</v>
          </cell>
          <cell r="D296" t="str">
            <v>QLVĐT1</v>
          </cell>
          <cell r="E296" t="str">
            <v>Phạm Thị Hương</v>
          </cell>
        </row>
        <row r="297">
          <cell r="B297" t="str">
            <v>TBI03</v>
          </cell>
          <cell r="C297" t="str">
            <v>CTCP Giống cây trồng Thái Bình</v>
          </cell>
          <cell r="D297" t="str">
            <v>QLVĐT1</v>
          </cell>
          <cell r="E297" t="str">
            <v>Phạm Thanh Hoa</v>
          </cell>
        </row>
        <row r="298">
          <cell r="B298" t="str">
            <v>TGI09</v>
          </cell>
          <cell r="C298" t="str">
            <v>Công ty CP Vận tải ô tô Tiền Giang</v>
          </cell>
          <cell r="D298" t="str">
            <v>CNPN</v>
          </cell>
          <cell r="E298" t="str">
            <v>Hồng Lệ Vân</v>
          </cell>
        </row>
        <row r="299">
          <cell r="B299" t="str">
            <v>TGI11</v>
          </cell>
          <cell r="C299" t="str">
            <v>Công ty CP Rau quả Tiền giang</v>
          </cell>
          <cell r="D299" t="str">
            <v>CNPN</v>
          </cell>
          <cell r="E299" t="str">
            <v>Hồng Lệ Vân</v>
          </cell>
        </row>
        <row r="300">
          <cell r="B300" t="str">
            <v>TGI16</v>
          </cell>
          <cell r="C300" t="str">
            <v>CTCP Cảng Mỹ Tho</v>
          </cell>
          <cell r="D300" t="str">
            <v>CNPN</v>
          </cell>
          <cell r="E300" t="str">
            <v>Hồng Lệ Vân</v>
          </cell>
        </row>
        <row r="301">
          <cell r="B301" t="str">
            <v>THO04</v>
          </cell>
          <cell r="C301" t="str">
            <v>CTCP Dược- Vật tư y tế Thanh Hoá</v>
          </cell>
          <cell r="D301" t="str">
            <v>QLVĐT1</v>
          </cell>
          <cell r="E301" t="str">
            <v>Nguyễn Đức Anh</v>
          </cell>
        </row>
        <row r="302">
          <cell r="B302" t="str">
            <v>THO07</v>
          </cell>
          <cell r="C302" t="str">
            <v>CTCP Quản lý và khai thác bến xe Thanh Hoá</v>
          </cell>
          <cell r="D302" t="str">
            <v>QLVĐT2</v>
          </cell>
          <cell r="E302" t="str">
            <v>Nguyễn Đức Anh</v>
          </cell>
        </row>
        <row r="303">
          <cell r="B303" t="str">
            <v>THO11</v>
          </cell>
          <cell r="C303" t="str">
            <v>CTCP Mía đường Thanh Hoá</v>
          </cell>
          <cell r="D303" t="str">
            <v>QLVĐT1</v>
          </cell>
          <cell r="E303" t="str">
            <v>Nguyễn Đức Anh</v>
          </cell>
        </row>
        <row r="304">
          <cell r="B304" t="str">
            <v>THO15</v>
          </cell>
          <cell r="C304" t="str">
            <v>CTCP Dịch vụ xuất khẩu lao động và chuyên gia Thanh Hoá</v>
          </cell>
          <cell r="D304" t="str">
            <v>QLVĐT2</v>
          </cell>
          <cell r="E304" t="str">
            <v>Nguyễn Đức Anh</v>
          </cell>
        </row>
        <row r="305">
          <cell r="B305" t="str">
            <v>THO19</v>
          </cell>
          <cell r="C305" t="str">
            <v>CT TNHH Nông công nghiệp Hà Trung</v>
          </cell>
          <cell r="D305" t="str">
            <v>QLVĐT1</v>
          </cell>
          <cell r="E305" t="str">
            <v>Nguyễn Đức Anh</v>
          </cell>
        </row>
        <row r="306">
          <cell r="B306" t="str">
            <v>TNG07</v>
          </cell>
          <cell r="C306" t="str">
            <v>CTCP Xây dưựng Nông nghiệp và PTNT Thái Nguyên</v>
          </cell>
          <cell r="D306" t="str">
            <v>QLVĐT2</v>
          </cell>
          <cell r="E306" t="str">
            <v>Trần Hoàng Lâm</v>
          </cell>
        </row>
        <row r="307">
          <cell r="B307" t="str">
            <v>TNG12</v>
          </cell>
          <cell r="C307" t="str">
            <v>CTCP phát triển thương mại Thái Nguyên</v>
          </cell>
          <cell r="D307" t="str">
            <v>QLVĐT2</v>
          </cell>
          <cell r="E307" t="str">
            <v>Trần Hoàng Lâm</v>
          </cell>
        </row>
        <row r="308">
          <cell r="B308" t="str">
            <v>TNI12</v>
          </cell>
          <cell r="C308" t="str">
            <v>CTCP Phát triển hạ tầng khu công nghiệp Tây Ninh</v>
          </cell>
          <cell r="D308" t="str">
            <v>CNPN</v>
          </cell>
          <cell r="E308" t="str">
            <v>Trần Thanh Thủy</v>
          </cell>
        </row>
        <row r="309">
          <cell r="B309" t="str">
            <v>TNI13</v>
          </cell>
          <cell r="C309" t="str">
            <v>CTCP Xây dựng và Phát triển đô thị Tây Ninh</v>
          </cell>
          <cell r="D309" t="str">
            <v>CNPN</v>
          </cell>
          <cell r="E309" t="str">
            <v>Trần Thanh Thủy - Trần Thị Thu Trà</v>
          </cell>
        </row>
        <row r="310">
          <cell r="B310" t="str">
            <v>TNI14</v>
          </cell>
          <cell r="C310" t="str">
            <v>CTCP Xây dựng giao thông Tây Ninh</v>
          </cell>
          <cell r="D310" t="str">
            <v>CNPN</v>
          </cell>
          <cell r="E310" t="str">
            <v>Trần Thanh Thủy - Trần Thị Thu Trà</v>
          </cell>
        </row>
        <row r="311">
          <cell r="B311" t="str">
            <v>TNI15</v>
          </cell>
          <cell r="C311" t="str">
            <v>CTCP Xây dựng Tây Ninh</v>
          </cell>
          <cell r="D311" t="str">
            <v>CNPN</v>
          </cell>
          <cell r="E311" t="str">
            <v>Trần Thanh Thủy - Trần Thị Thu Trà</v>
          </cell>
        </row>
        <row r="312">
          <cell r="B312" t="str">
            <v>TVI01</v>
          </cell>
          <cell r="C312" t="str">
            <v>CTCP Dược phẩm  TVPharm</v>
          </cell>
          <cell r="D312" t="str">
            <v>CNPN</v>
          </cell>
          <cell r="E312" t="str">
            <v>Lưu Hoài Nam - Nguyễn Hạnh Bảo Phúc</v>
          </cell>
        </row>
        <row r="313">
          <cell r="B313" t="str">
            <v>TVI06</v>
          </cell>
          <cell r="C313" t="str">
            <v>CTCP Trà Bắc</v>
          </cell>
          <cell r="D313" t="str">
            <v>CNPN</v>
          </cell>
          <cell r="E313" t="str">
            <v>Lưu Hoài Nam - Nguyễn Hạnh Bảo Phúc</v>
          </cell>
        </row>
        <row r="314">
          <cell r="B314" t="str">
            <v>VLO02</v>
          </cell>
          <cell r="C314" t="str">
            <v>CTCP Vận tải ô tô Vĩnh Long</v>
          </cell>
          <cell r="D314" t="str">
            <v>CNPN</v>
          </cell>
          <cell r="E314" t="str">
            <v>Trần Thanh Thủy - Đặng Thị Mai Hương</v>
          </cell>
        </row>
        <row r="315">
          <cell r="B315" t="str">
            <v>VLO05</v>
          </cell>
          <cell r="C315" t="str">
            <v>CTCP Cảng Vĩnh Long</v>
          </cell>
          <cell r="D315" t="str">
            <v>CNPN</v>
          </cell>
          <cell r="E315" t="str">
            <v>Trần Thanh Thủy - Đặng Thị Mai Hương</v>
          </cell>
        </row>
        <row r="316">
          <cell r="B316" t="str">
            <v>VLO06</v>
          </cell>
          <cell r="C316" t="str">
            <v>CTCP Xây dựng Vĩnh Long</v>
          </cell>
          <cell r="D316" t="str">
            <v>CNPN</v>
          </cell>
          <cell r="E316" t="str">
            <v>Trần Thanh Thủy - Đặng Thị Mai Hương</v>
          </cell>
        </row>
        <row r="317">
          <cell r="B317" t="str">
            <v>VLO07</v>
          </cell>
          <cell r="C317" t="str">
            <v>CTCP Địa ốc Vĩnh Long</v>
          </cell>
          <cell r="D317" t="str">
            <v>CNPN</v>
          </cell>
          <cell r="E317" t="str">
            <v>Trần Thanh Thủy</v>
          </cell>
        </row>
        <row r="318">
          <cell r="B318" t="str">
            <v>VLO08</v>
          </cell>
          <cell r="C318" t="str">
            <v>CTCP Du lịch Cửu Long</v>
          </cell>
          <cell r="D318" t="str">
            <v>CNPN</v>
          </cell>
          <cell r="E318" t="str">
            <v>Trần Thanh Thủy - Đặng Thị Mai Hương</v>
          </cell>
        </row>
        <row r="319">
          <cell r="B319" t="str">
            <v>VLO09</v>
          </cell>
          <cell r="C319" t="str">
            <v>CTCP Đầu tư xây dựng Cửu Long</v>
          </cell>
          <cell r="D319" t="str">
            <v>CNPN</v>
          </cell>
          <cell r="E319" t="str">
            <v>Trần Thanh Thủy - Đặng Thị Mai Hương</v>
          </cell>
        </row>
        <row r="320">
          <cell r="B320" t="str">
            <v>VLO10</v>
          </cell>
          <cell r="C320" t="str">
            <v>CTCP Xây dựng và Phát triển nông thôn Vĩnh Long</v>
          </cell>
          <cell r="D320" t="str">
            <v>CNPN</v>
          </cell>
          <cell r="E320" t="str">
            <v>Trần Thanh Thủy - Đặng Thị Mai Hương</v>
          </cell>
        </row>
        <row r="321">
          <cell r="B321" t="str">
            <v>VLO11</v>
          </cell>
          <cell r="C321" t="str">
            <v>CTCP Sông Tiền Vĩnh Long</v>
          </cell>
          <cell r="D321" t="str">
            <v>CNPN</v>
          </cell>
          <cell r="E321" t="str">
            <v>Trần Thanh Thủy - Đặng Thị Mai Hương</v>
          </cell>
        </row>
        <row r="322">
          <cell r="B322" t="str">
            <v>YBA01</v>
          </cell>
          <cell r="C322" t="str">
            <v>CTCP Dược phẩm Yên Bái</v>
          </cell>
          <cell r="D322" t="str">
            <v>QLVĐT2</v>
          </cell>
          <cell r="E322" t="str">
            <v>Trần Hoàng Lâm</v>
          </cell>
        </row>
        <row r="323">
          <cell r="B323" t="str">
            <v>HNO10</v>
          </cell>
          <cell r="C323" t="str">
            <v>CTCP Dược phẩm và Thiết bị Y tế (Hapharco)</v>
          </cell>
          <cell r="D323" t="str">
            <v>QLVĐT4</v>
          </cell>
        </row>
        <row r="324">
          <cell r="B324" t="str">
            <v>BTM07</v>
          </cell>
          <cell r="C324" t="str">
            <v>CTCP Giầy Đông Anh</v>
          </cell>
          <cell r="D324" t="str">
            <v>QLVĐT4</v>
          </cell>
        </row>
        <row r="325">
          <cell r="B325" t="str">
            <v>HTI10</v>
          </cell>
          <cell r="C325" t="str">
            <v>CTCP Cảng Vũng Áng Việt Lào</v>
          </cell>
          <cell r="D325" t="str">
            <v>ĐTKD</v>
          </cell>
        </row>
        <row r="326">
          <cell r="B326" t="str">
            <v>SIC</v>
          </cell>
          <cell r="C326" t="str">
            <v>CT TNHH1TV đầu tư SCIC (SIC)</v>
          </cell>
          <cell r="D326" t="str">
            <v>ĐTKD</v>
          </cell>
        </row>
        <row r="327">
          <cell r="B327" t="str">
            <v>BVH11</v>
          </cell>
          <cell r="C327" t="str">
            <v>CTCP Phim truyện 1</v>
          </cell>
          <cell r="D327" t="str">
            <v>QLVĐT4</v>
          </cell>
        </row>
        <row r="328">
          <cell r="B328" t="str">
            <v>BCT10</v>
          </cell>
          <cell r="C328" t="str">
            <v>CTCP Sành sứ thủy tinh VN</v>
          </cell>
          <cell r="D328" t="str">
            <v>QLVĐT4</v>
          </cell>
        </row>
        <row r="329">
          <cell r="B329" t="str">
            <v>BVH12</v>
          </cell>
          <cell r="C329" t="str">
            <v>CTCP Điện ảnh truyền hình</v>
          </cell>
          <cell r="D329" t="str">
            <v>QLVĐT4</v>
          </cell>
        </row>
        <row r="330">
          <cell r="B330" t="str">
            <v>BGT46</v>
          </cell>
          <cell r="C330" t="str">
            <v>CTCP QL&amp;XD ĐB 472</v>
          </cell>
          <cell r="D330" t="str">
            <v>QLVĐT1</v>
          </cell>
        </row>
        <row r="331">
          <cell r="B331" t="str">
            <v>BGT47</v>
          </cell>
          <cell r="C331" t="str">
            <v>CTCP ĐT&amp;XD CTGT 73</v>
          </cell>
          <cell r="D331" t="str">
            <v>CNPN</v>
          </cell>
        </row>
        <row r="332">
          <cell r="B332" t="str">
            <v>BGT48</v>
          </cell>
          <cell r="C332" t="str">
            <v>CTCP QL&amp;XD CTGT 487</v>
          </cell>
          <cell r="D332" t="str">
            <v>QLVĐT2</v>
          </cell>
        </row>
        <row r="333">
          <cell r="B333" t="str">
            <v>BGT49</v>
          </cell>
          <cell r="C333" t="str">
            <v>CTCP Tư vấn giám sát chất lượng công trình Thăng Long</v>
          </cell>
          <cell r="D333" t="str">
            <v>QLVĐT4</v>
          </cell>
        </row>
        <row r="334">
          <cell r="B334" t="str">
            <v>BGT50</v>
          </cell>
          <cell r="C334" t="str">
            <v>CTCP Vận tải đa phương thức</v>
          </cell>
          <cell r="D334" t="str">
            <v>QLVĐT2</v>
          </cell>
        </row>
        <row r="335">
          <cell r="B335" t="str">
            <v>BGI30</v>
          </cell>
          <cell r="C335" t="str">
            <v>CTCP Xi măng Bắc Giang</v>
          </cell>
          <cell r="D335" t="str">
            <v>QLVĐT1</v>
          </cell>
        </row>
        <row r="336">
          <cell r="B336" t="str">
            <v>VLO12</v>
          </cell>
          <cell r="C336" t="str">
            <v>CTCP In Nguyễn Văn Thảnh</v>
          </cell>
          <cell r="D336" t="str">
            <v>CNPN</v>
          </cell>
        </row>
        <row r="337">
          <cell r="B337" t="str">
            <v>BCT11</v>
          </cell>
          <cell r="C337" t="str">
            <v>CTCP Điện máy và kỹ thuật công nghệ</v>
          </cell>
          <cell r="D337" t="str">
            <v>CNMT</v>
          </cell>
        </row>
        <row r="338">
          <cell r="B338" t="str">
            <v>LCH02</v>
          </cell>
          <cell r="C338" t="str">
            <v>CTCP Trà Than Uyên</v>
          </cell>
          <cell r="D338" t="str">
            <v>QLVĐT3</v>
          </cell>
        </row>
        <row r="339">
          <cell r="B339" t="str">
            <v>CTH23</v>
          </cell>
          <cell r="C339" t="str">
            <v>CTCP Nông sản thực phẩm xuất khẩu Cần Thơ</v>
          </cell>
          <cell r="D339" t="str">
            <v>CNPN</v>
          </cell>
        </row>
        <row r="340">
          <cell r="B340" t="str">
            <v>VLO13</v>
          </cell>
          <cell r="C340" t="str">
            <v>CTCP Xuất nhập khẩu Vĩnh Long</v>
          </cell>
          <cell r="D340" t="str">
            <v>CNPN</v>
          </cell>
        </row>
        <row r="341">
          <cell r="B341" t="str">
            <v>BTC10</v>
          </cell>
          <cell r="C341" t="str">
            <v>CTCP Định giá và Dịch vụ tài chính Việt Nam</v>
          </cell>
          <cell r="D341" t="str">
            <v>QLVĐT4</v>
          </cell>
          <cell r="E341" t="str">
            <v>Trần Xuân Dũng</v>
          </cell>
        </row>
        <row r="342">
          <cell r="B342" t="str">
            <v>BTH08</v>
          </cell>
          <cell r="C342" t="str">
            <v>Công ty CP Du lịch núi Tà Cú</v>
          </cell>
          <cell r="D342" t="str">
            <v>QLVĐT3</v>
          </cell>
          <cell r="E342" t="str">
            <v>Phan Thế Thành</v>
          </cell>
        </row>
        <row r="343">
          <cell r="B343" t="str">
            <v>DTH05</v>
          </cell>
          <cell r="C343" t="str">
            <v>Công ty Cp Du lịch Đồng tháp</v>
          </cell>
          <cell r="D343" t="str">
            <v>CNPN</v>
          </cell>
          <cell r="E343" t="str">
            <v>Mai Thị Thanh Thủy - Đoàn Đặng Quí An</v>
          </cell>
        </row>
        <row r="344">
          <cell r="B344" t="str">
            <v>KHO12</v>
          </cell>
          <cell r="C344" t="str">
            <v>Cty CP Xây dựng Thuỷ lợi và CS hạ tầng</v>
          </cell>
          <cell r="D344" t="str">
            <v>CNMT</v>
          </cell>
          <cell r="E344" t="str">
            <v>Nguyễn Đình An</v>
          </cell>
        </row>
        <row r="345">
          <cell r="B345" t="str">
            <v>LDO11</v>
          </cell>
          <cell r="C345" t="str">
            <v>CTCP Du lịch Bảo Lộc</v>
          </cell>
          <cell r="D345" t="str">
            <v>CNMT</v>
          </cell>
          <cell r="E345" t="str">
            <v>Nguyễn Phương Thảo</v>
          </cell>
        </row>
        <row r="346">
          <cell r="B346" t="str">
            <v>BTC12</v>
          </cell>
          <cell r="C346" t="str">
            <v>Tập đoàn Bảo Việt</v>
          </cell>
          <cell r="D346" t="str">
            <v>QLVĐT1</v>
          </cell>
          <cell r="E346" t="str">
            <v>Phạm Tô Giang</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1.1.2022"/>
      <sheetName val="CNPN"/>
    </sheetNames>
    <sheetDataSet>
      <sheetData sheetId="0"/>
      <sheetData sheetId="1">
        <row r="29">
          <cell r="C29" t="str">
            <v>AGI06</v>
          </cell>
          <cell r="D29" t="str">
            <v>CTCP Xuất nhập khẩu thuỷ sản An Giang</v>
          </cell>
          <cell r="E29" t="str">
            <v>B2</v>
          </cell>
          <cell r="F29" t="str">
            <v>CNPN</v>
          </cell>
          <cell r="G29" t="str">
            <v>Trần Thị
Thu Trà</v>
          </cell>
          <cell r="H29">
            <v>281097430000</v>
          </cell>
          <cell r="I29">
            <v>23168920000</v>
          </cell>
          <cell r="J29">
            <v>8.242309436980623E-2</v>
          </cell>
          <cell r="K29" t="str">
            <v>B2</v>
          </cell>
        </row>
        <row r="30">
          <cell r="C30" t="str">
            <v>BDU05</v>
          </cell>
          <cell r="D30" t="str">
            <v>CTCP Xây dựng tư vấn đầu tư Bình Dương</v>
          </cell>
          <cell r="E30" t="str">
            <v>B2</v>
          </cell>
          <cell r="F30" t="str">
            <v>CNPN</v>
          </cell>
          <cell r="G30" t="str">
            <v>Trần Thanh Thủy</v>
          </cell>
          <cell r="H30">
            <v>397439320000</v>
          </cell>
          <cell r="I30">
            <v>92448000000</v>
          </cell>
          <cell r="J30">
            <v>0.2326090936347214</v>
          </cell>
          <cell r="K30" t="str">
            <v>B2</v>
          </cell>
        </row>
        <row r="31">
          <cell r="C31" t="str">
            <v>BDU07</v>
          </cell>
          <cell r="D31" t="str">
            <v>CTCP Xây dựng và DV CC Bình Dương</v>
          </cell>
          <cell r="E31" t="str">
            <v>B2</v>
          </cell>
          <cell r="F31" t="str">
            <v>CNPN</v>
          </cell>
          <cell r="G31" t="str">
            <v>Phạm Tường Vi</v>
          </cell>
          <cell r="H31">
            <v>100000000000</v>
          </cell>
          <cell r="I31">
            <v>30000000000</v>
          </cell>
          <cell r="J31">
            <v>0.3</v>
          </cell>
          <cell r="K31" t="str">
            <v>B2</v>
          </cell>
        </row>
        <row r="32">
          <cell r="C32" t="str">
            <v>BLU10</v>
          </cell>
          <cell r="D32" t="str">
            <v>CTCP XNK Vĩnh Lợi</v>
          </cell>
          <cell r="E32" t="str">
            <v>B2</v>
          </cell>
          <cell r="F32" t="str">
            <v>CNPN</v>
          </cell>
          <cell r="G32" t="str">
            <v>Phạm Tường Vi</v>
          </cell>
          <cell r="H32">
            <v>24000000000</v>
          </cell>
          <cell r="I32">
            <v>5521000000</v>
          </cell>
          <cell r="J32">
            <v>0.23004166666666667</v>
          </cell>
          <cell r="K32" t="str">
            <v>B2</v>
          </cell>
          <cell r="L32" t="str">
            <v>DN phá sản</v>
          </cell>
        </row>
        <row r="33">
          <cell r="C33" t="str">
            <v>BRV08</v>
          </cell>
          <cell r="D33" t="str">
            <v>CTCP Thương mại tổng hợp Bà Rịa Vũng Tàu</v>
          </cell>
          <cell r="E33" t="str">
            <v>B2</v>
          </cell>
          <cell r="F33" t="str">
            <v>CNPN</v>
          </cell>
          <cell r="G33" t="str">
            <v>Nguyễn Ngọc Vũ Chương</v>
          </cell>
          <cell r="H33">
            <v>31642320000</v>
          </cell>
          <cell r="I33">
            <v>4848020000</v>
          </cell>
          <cell r="J33">
            <v>0.15321316515350328</v>
          </cell>
          <cell r="K33" t="str">
            <v>B2</v>
          </cell>
        </row>
        <row r="34">
          <cell r="C34" t="str">
            <v>BTM27</v>
          </cell>
          <cell r="D34" t="str">
            <v>CTCP Thiết bị phụ tùng Sài Gòn</v>
          </cell>
          <cell r="E34" t="str">
            <v>B2</v>
          </cell>
          <cell r="F34" t="str">
            <v>CNPN</v>
          </cell>
          <cell r="G34" t="str">
            <v>Trần Thanh Thủy</v>
          </cell>
          <cell r="H34">
            <v>203528360000</v>
          </cell>
          <cell r="I34">
            <v>5166550000</v>
          </cell>
          <cell r="J34">
            <v>2.5384914416840976E-2</v>
          </cell>
          <cell r="K34" t="str">
            <v>B2</v>
          </cell>
        </row>
        <row r="35">
          <cell r="C35" t="str">
            <v>BTR06</v>
          </cell>
          <cell r="D35" t="str">
            <v>CTCP Vật liệu Xây dựng Bến Tre</v>
          </cell>
          <cell r="E35" t="str">
            <v>B2</v>
          </cell>
          <cell r="F35" t="str">
            <v>CNPN</v>
          </cell>
          <cell r="G35" t="str">
            <v>Đoàn Đặng Quí An</v>
          </cell>
          <cell r="H35">
            <v>40490060000</v>
          </cell>
          <cell r="I35">
            <v>20146260000</v>
          </cell>
          <cell r="J35">
            <v>0.49756063586964305</v>
          </cell>
          <cell r="K35" t="str">
            <v>B2</v>
          </cell>
        </row>
        <row r="36">
          <cell r="C36" t="str">
            <v>CTH19</v>
          </cell>
          <cell r="D36" t="str">
            <v>CTCP Xây dựng và phát triển đô thị Cần Thơ</v>
          </cell>
          <cell r="E36" t="str">
            <v>B2</v>
          </cell>
          <cell r="F36" t="str">
            <v>CNPN</v>
          </cell>
          <cell r="G36" t="str">
            <v>Trần Thanh Thủy</v>
          </cell>
          <cell r="H36">
            <v>8000000000</v>
          </cell>
          <cell r="I36">
            <v>3775000000</v>
          </cell>
          <cell r="J36">
            <v>0.47187499999999999</v>
          </cell>
          <cell r="K36" t="str">
            <v>B2</v>
          </cell>
        </row>
        <row r="37">
          <cell r="C37" t="str">
            <v>CTH22</v>
          </cell>
          <cell r="D37" t="str">
            <v>CTCP Đầu tư và Xây lắp Cần Thơ</v>
          </cell>
          <cell r="E37" t="str">
            <v>B2</v>
          </cell>
          <cell r="F37" t="str">
            <v>CNPN</v>
          </cell>
          <cell r="G37" t="str">
            <v>Nguyễn Ngọc Vũ Chương</v>
          </cell>
          <cell r="H37">
            <v>20837700000</v>
          </cell>
          <cell r="I37">
            <v>8649420000</v>
          </cell>
          <cell r="J37">
            <v>0.41508515815085156</v>
          </cell>
          <cell r="K37" t="str">
            <v>B2</v>
          </cell>
        </row>
        <row r="38">
          <cell r="C38" t="str">
            <v>CTH23</v>
          </cell>
          <cell r="D38" t="str">
            <v>Công ty Cổ phần nông sản TPXK Cần Thơ</v>
          </cell>
          <cell r="E38" t="str">
            <v>A1</v>
          </cell>
          <cell r="F38" t="str">
            <v>CNPN</v>
          </cell>
          <cell r="G38" t="str">
            <v>Hồng Lệ Vân</v>
          </cell>
          <cell r="H38">
            <v>110000000000</v>
          </cell>
          <cell r="I38">
            <v>108144500000</v>
          </cell>
          <cell r="J38">
            <v>0.98313181818181816</v>
          </cell>
          <cell r="K38" t="str">
            <v>A1</v>
          </cell>
        </row>
        <row r="39">
          <cell r="C39" t="str">
            <v>DTV00009</v>
          </cell>
          <cell r="D39" t="str">
            <v>CTCP Đầu tư và Dịch vụ Thăng Long</v>
          </cell>
          <cell r="E39" t="str">
            <v>B2</v>
          </cell>
          <cell r="F39" t="str">
            <v>CNPN</v>
          </cell>
          <cell r="G39" t="str">
            <v>Nguyễn Thị Huyền Trang</v>
          </cell>
          <cell r="H39">
            <v>88400000000</v>
          </cell>
          <cell r="I39">
            <v>3006300000</v>
          </cell>
          <cell r="J39">
            <v>3.40079185520362E-2</v>
          </cell>
          <cell r="K39" t="str">
            <v>B2</v>
          </cell>
        </row>
        <row r="40">
          <cell r="C40" t="str">
            <v>TNI15</v>
          </cell>
          <cell r="D40" t="str">
            <v>CTCP Xây dựng Tây Ninh</v>
          </cell>
          <cell r="E40" t="str">
            <v>A2</v>
          </cell>
          <cell r="F40" t="str">
            <v>CNPN</v>
          </cell>
          <cell r="G40" t="str">
            <v>Đoàn Đặng Quí An</v>
          </cell>
          <cell r="H40">
            <v>9576870000</v>
          </cell>
          <cell r="I40">
            <v>7105370000</v>
          </cell>
          <cell r="J40">
            <v>0.74193029664180465</v>
          </cell>
          <cell r="K40" t="str">
            <v>A2</v>
          </cell>
          <cell r="L40" t="str">
            <v>DN phá sản</v>
          </cell>
        </row>
        <row r="41">
          <cell r="C41" t="str">
            <v>TVI06</v>
          </cell>
          <cell r="D41" t="str">
            <v>CTCP Trà Bắc</v>
          </cell>
          <cell r="E41" t="str">
            <v>B2</v>
          </cell>
          <cell r="F41" t="str">
            <v>CNPN</v>
          </cell>
          <cell r="G41" t="str">
            <v>Trần Thị Thu Trà</v>
          </cell>
          <cell r="H41">
            <v>74506690000</v>
          </cell>
          <cell r="I41">
            <v>34031090000</v>
          </cell>
          <cell r="J41">
            <v>0.45675213863345693</v>
          </cell>
          <cell r="K41" t="str">
            <v>B2</v>
          </cell>
        </row>
        <row r="42">
          <cell r="C42" t="str">
            <v>VLO07</v>
          </cell>
          <cell r="D42" t="str">
            <v>CTCP Địa ốc Vĩnh Long</v>
          </cell>
          <cell r="E42" t="str">
            <v>A2</v>
          </cell>
          <cell r="F42" t="str">
            <v>CNPN</v>
          </cell>
          <cell r="G42" t="str">
            <v>Trần Thanh Thủy</v>
          </cell>
          <cell r="H42">
            <v>26535500000</v>
          </cell>
          <cell r="I42">
            <v>19377700000</v>
          </cell>
          <cell r="J42">
            <v>0.73025569520076883</v>
          </cell>
          <cell r="K42" t="str">
            <v>A2</v>
          </cell>
        </row>
        <row r="43">
          <cell r="C43" t="str">
            <v>AGI11</v>
          </cell>
          <cell r="D43" t="str">
            <v>CTCP Cảng An Giang</v>
          </cell>
          <cell r="E43" t="str">
            <v>A2</v>
          </cell>
          <cell r="F43" t="str">
            <v>CNPN</v>
          </cell>
          <cell r="G43" t="str">
            <v>Lê Văn Huy</v>
          </cell>
          <cell r="H43">
            <v>138000000000</v>
          </cell>
          <cell r="I43">
            <v>73116000000</v>
          </cell>
          <cell r="J43">
            <v>0.52982608695652178</v>
          </cell>
          <cell r="K43" t="str">
            <v>A2</v>
          </cell>
        </row>
        <row r="44">
          <cell r="C44" t="str">
            <v>BGT57</v>
          </cell>
          <cell r="D44" t="str">
            <v>CTCP Quản lý đường thủy nội địa số 11</v>
          </cell>
          <cell r="E44" t="str">
            <v>A2</v>
          </cell>
          <cell r="F44" t="str">
            <v>CNPN</v>
          </cell>
          <cell r="G44" t="str">
            <v>Trần Thị Thu Trà</v>
          </cell>
          <cell r="H44">
            <v>10500000000</v>
          </cell>
          <cell r="I44">
            <v>5355000000</v>
          </cell>
          <cell r="J44">
            <v>0.51</v>
          </cell>
          <cell r="K44" t="str">
            <v>A2</v>
          </cell>
        </row>
        <row r="45">
          <cell r="C45" t="str">
            <v>BGT58</v>
          </cell>
          <cell r="D45" t="str">
            <v>CTCP Quản lý đường thủy nội địa số 12</v>
          </cell>
          <cell r="E45" t="str">
            <v>A2</v>
          </cell>
          <cell r="F45" t="str">
            <v>CNPN</v>
          </cell>
          <cell r="G45" t="str">
            <v>Nguyễn Thị Huyền Trang</v>
          </cell>
          <cell r="H45">
            <v>10000000000</v>
          </cell>
          <cell r="I45">
            <v>5100000000</v>
          </cell>
          <cell r="J45">
            <v>0.51</v>
          </cell>
          <cell r="K45" t="str">
            <v>A2</v>
          </cell>
        </row>
        <row r="46">
          <cell r="C46" t="str">
            <v>BGT59</v>
          </cell>
          <cell r="D46" t="str">
            <v>CTCP Quản lý đường thủy nội địa số 13</v>
          </cell>
          <cell r="E46" t="str">
            <v>B2</v>
          </cell>
          <cell r="F46" t="str">
            <v>CNPN</v>
          </cell>
          <cell r="G46" t="str">
            <v>Trần Thị Thu Trà</v>
          </cell>
          <cell r="H46">
            <v>8475580000</v>
          </cell>
          <cell r="I46">
            <v>4075580000</v>
          </cell>
          <cell r="J46">
            <v>0.4808614867655075</v>
          </cell>
          <cell r="K46" t="str">
            <v>B2</v>
          </cell>
        </row>
        <row r="47">
          <cell r="C47" t="str">
            <v>BGT60</v>
          </cell>
          <cell r="D47" t="str">
            <v>CTCP Quản lý đường thủy nội địa số 14</v>
          </cell>
          <cell r="E47" t="str">
            <v>A2</v>
          </cell>
          <cell r="F47" t="str">
            <v>CNPN</v>
          </cell>
          <cell r="G47" t="str">
            <v>Trần Thanh Thủy</v>
          </cell>
          <cell r="H47">
            <v>7143630000</v>
          </cell>
          <cell r="I47">
            <v>3643630000</v>
          </cell>
          <cell r="J47">
            <v>0.51005301226407307</v>
          </cell>
          <cell r="K47" t="str">
            <v>A2</v>
          </cell>
        </row>
        <row r="48">
          <cell r="C48" t="str">
            <v>BGT61</v>
          </cell>
          <cell r="D48" t="str">
            <v>CTCP Quản lý đường thủy nội địa số 15</v>
          </cell>
          <cell r="E48" t="str">
            <v>A2</v>
          </cell>
          <cell r="F48" t="str">
            <v>CNPN</v>
          </cell>
          <cell r="G48" t="str">
            <v>Đoàn Đặng Quí An</v>
          </cell>
          <cell r="H48">
            <v>7402566447</v>
          </cell>
          <cell r="I48">
            <v>3867226447</v>
          </cell>
          <cell r="J48">
            <v>0.52241698533719361</v>
          </cell>
          <cell r="K48" t="str">
            <v>A2</v>
          </cell>
        </row>
        <row r="49">
          <cell r="C49" t="str">
            <v>CTH25</v>
          </cell>
          <cell r="D49" t="str">
            <v>CTCP Xây dựng hạ tầng Khu công nghiệp Cần Thơ</v>
          </cell>
          <cell r="E49" t="str">
            <v>A1</v>
          </cell>
          <cell r="F49" t="str">
            <v>CNPN</v>
          </cell>
          <cell r="G49" t="str">
            <v>Phạm Tường Vi</v>
          </cell>
          <cell r="H49">
            <v>124856000000</v>
          </cell>
          <cell r="I49">
            <v>123301000000</v>
          </cell>
          <cell r="J49">
            <v>0.98754565259178573</v>
          </cell>
          <cell r="K49" t="str">
            <v>A1</v>
          </cell>
        </row>
        <row r="50">
          <cell r="C50" t="str">
            <v>BRV14</v>
          </cell>
          <cell r="D50" t="str">
            <v>CTCP Thủy sản và Xuất nhập khẩu Côn Đảo</v>
          </cell>
          <cell r="E50" t="str">
            <v>B2</v>
          </cell>
          <cell r="F50" t="str">
            <v>CNPN</v>
          </cell>
          <cell r="G50" t="str">
            <v>Đoàn Đặng Quí An</v>
          </cell>
          <cell r="H50">
            <v>80086200000</v>
          </cell>
          <cell r="I50">
            <v>27475490000</v>
          </cell>
          <cell r="J50">
            <v>0.34307396280507751</v>
          </cell>
          <cell r="K50" t="str">
            <v>B2</v>
          </cell>
        </row>
        <row r="51">
          <cell r="C51" t="str">
            <v>BRV13</v>
          </cell>
          <cell r="D51" t="str">
            <v>CTCP Đóng tàu và dịch vụ dầu khí Vũng Tàu</v>
          </cell>
          <cell r="E51" t="str">
            <v>B2</v>
          </cell>
          <cell r="F51" t="str">
            <v>CNPN</v>
          </cell>
          <cell r="G51" t="str">
            <v>Nguyễn Ngọc Vũ Chương</v>
          </cell>
          <cell r="H51">
            <v>110000000000</v>
          </cell>
          <cell r="I51">
            <v>53500000000</v>
          </cell>
          <cell r="J51">
            <v>0.48636363636363639</v>
          </cell>
          <cell r="K51" t="str">
            <v>B2</v>
          </cell>
        </row>
        <row r="52">
          <cell r="C52" t="str">
            <v>LAN08</v>
          </cell>
          <cell r="D52" t="str">
            <v>CTCP Địa ốc Long An</v>
          </cell>
          <cell r="E52" t="str">
            <v>B2</v>
          </cell>
          <cell r="F52" t="str">
            <v>CNPN</v>
          </cell>
          <cell r="G52" t="str">
            <v>Trần Thị Thu Trà</v>
          </cell>
          <cell r="H52">
            <v>6076980000</v>
          </cell>
          <cell r="I52">
            <v>911547000</v>
          </cell>
          <cell r="J52">
            <v>0.15</v>
          </cell>
          <cell r="K52" t="str">
            <v>B2</v>
          </cell>
          <cell r="L52" t="str">
            <v>DN giải thể</v>
          </cell>
        </row>
        <row r="53">
          <cell r="C53" t="str">
            <v>BGD02</v>
          </cell>
          <cell r="D53" t="str">
            <v>CTCP GP9</v>
          </cell>
          <cell r="E53" t="str">
            <v>B2</v>
          </cell>
          <cell r="F53" t="str">
            <v>ĐT1</v>
          </cell>
          <cell r="G53" t="str">
            <v xml:space="preserve"> nguyenhoangquyen </v>
          </cell>
          <cell r="H53">
            <v>16727860000</v>
          </cell>
          <cell r="I53">
            <v>2126290000</v>
          </cell>
          <cell r="J53">
            <v>0.12711070035258545</v>
          </cell>
        </row>
        <row r="54">
          <cell r="C54" t="str">
            <v>DTV00012</v>
          </cell>
          <cell r="D54" t="str">
            <v>Ngân hàng TMCP Quân Đội</v>
          </cell>
          <cell r="E54" t="str">
            <v>B1</v>
          </cell>
          <cell r="F54" t="str">
            <v>ĐT1</v>
          </cell>
          <cell r="G54" t="str">
            <v>phamthanhhoa</v>
          </cell>
          <cell r="H54">
            <v>27987568720000</v>
          </cell>
          <cell r="I54">
            <v>3061510020641.8301</v>
          </cell>
          <cell r="J54">
            <v>0.1093882091463724</v>
          </cell>
        </row>
        <row r="55">
          <cell r="C55" t="str">
            <v>BGI05</v>
          </cell>
          <cell r="D55" t="str">
            <v>CTCP Xây lắp thủy lợi Bắc Giang</v>
          </cell>
          <cell r="E55" t="str">
            <v>B2</v>
          </cell>
          <cell r="F55" t="str">
            <v>ĐT1</v>
          </cell>
          <cell r="G55" t="str">
            <v>phamthanhhoa</v>
          </cell>
          <cell r="H55">
            <v>4000000000</v>
          </cell>
          <cell r="I55">
            <v>1150000000</v>
          </cell>
          <cell r="J55">
            <v>0.28749999999999998</v>
          </cell>
        </row>
        <row r="56">
          <cell r="C56" t="str">
            <v>BGI16</v>
          </cell>
          <cell r="D56" t="str">
            <v>CTCP Thương mại Tổng hợp Bắc Giang</v>
          </cell>
          <cell r="E56" t="str">
            <v>B2</v>
          </cell>
          <cell r="F56" t="str">
            <v>ĐT1</v>
          </cell>
          <cell r="G56" t="str">
            <v xml:space="preserve"> nguyenhoangquyen </v>
          </cell>
          <cell r="H56">
            <v>2800000000</v>
          </cell>
          <cell r="I56">
            <v>1237700000</v>
          </cell>
          <cell r="J56">
            <v>0.44203571428571431</v>
          </cell>
        </row>
        <row r="57">
          <cell r="C57" t="str">
            <v>BGI18</v>
          </cell>
          <cell r="D57" t="str">
            <v>CTCP Chế biến nông sản thực phẩm Bắc Giang</v>
          </cell>
          <cell r="E57" t="str">
            <v>B2</v>
          </cell>
          <cell r="F57" t="str">
            <v>ĐT1</v>
          </cell>
          <cell r="G57" t="str">
            <v>phamthanhhoa</v>
          </cell>
          <cell r="H57">
            <v>7000000000</v>
          </cell>
          <cell r="I57">
            <v>1527620000</v>
          </cell>
          <cell r="J57">
            <v>0.21823142857142858</v>
          </cell>
        </row>
        <row r="58">
          <cell r="C58" t="str">
            <v>BTC05</v>
          </cell>
          <cell r="D58" t="str">
            <v>TCT Cổ phần Tái bảo hiểm Quốc Gia Việt Nam</v>
          </cell>
          <cell r="E58" t="str">
            <v>B1</v>
          </cell>
          <cell r="F58" t="str">
            <v>ĐT1</v>
          </cell>
          <cell r="G58" t="str">
            <v xml:space="preserve"> nguyenhoangquyen </v>
          </cell>
          <cell r="H58">
            <v>1310759370000</v>
          </cell>
          <cell r="I58">
            <v>529060350000</v>
          </cell>
          <cell r="J58">
            <v>0.40362889032790206</v>
          </cell>
        </row>
        <row r="59">
          <cell r="C59" t="str">
            <v>BTC06</v>
          </cell>
          <cell r="D59" t="str">
            <v>TCT Cổ phần Bảo Minh</v>
          </cell>
          <cell r="E59" t="str">
            <v>A1</v>
          </cell>
          <cell r="F59" t="str">
            <v>ĐT1</v>
          </cell>
          <cell r="G59" t="str">
            <v>nguyenduchuy</v>
          </cell>
          <cell r="H59">
            <v>913540370000</v>
          </cell>
          <cell r="I59">
            <v>463173480000</v>
          </cell>
          <cell r="J59">
            <v>0.50700931804469684</v>
          </cell>
        </row>
        <row r="60">
          <cell r="C60" t="str">
            <v>BTC12</v>
          </cell>
          <cell r="D60" t="str">
            <v>Tập đoàn Bảo Việt</v>
          </cell>
          <cell r="E60" t="str">
            <v>B1</v>
          </cell>
          <cell r="F60" t="str">
            <v>ĐT1</v>
          </cell>
          <cell r="G60" t="str">
            <v>Phamthihuong</v>
          </cell>
          <cell r="H60">
            <v>7423227640000</v>
          </cell>
          <cell r="I60">
            <v>221544000000</v>
          </cell>
          <cell r="J60">
            <v>2.9844699737646738E-2</v>
          </cell>
        </row>
        <row r="61">
          <cell r="C61" t="str">
            <v>DTV00003</v>
          </cell>
          <cell r="D61" t="str">
            <v>CTCP Đầu tư Việt Nam - Oman</v>
          </cell>
          <cell r="E61" t="str">
            <v>B2</v>
          </cell>
          <cell r="F61" t="str">
            <v>ĐT1</v>
          </cell>
          <cell r="G61" t="str">
            <v>dinhthingoctram</v>
          </cell>
          <cell r="H61">
            <v>41209700000</v>
          </cell>
          <cell r="I61">
            <v>6320875000</v>
          </cell>
          <cell r="J61">
            <v>0.15338318405618095</v>
          </cell>
        </row>
        <row r="62">
          <cell r="C62" t="str">
            <v>HPH37</v>
          </cell>
          <cell r="D62" t="str">
            <v>CTCP Xây dựng và phát triển cơ sở hạ tầng Hải Phòng</v>
          </cell>
          <cell r="E62" t="str">
            <v>B2</v>
          </cell>
          <cell r="F62" t="str">
            <v>ĐT1</v>
          </cell>
          <cell r="G62" t="str">
            <v>Phamthihuong</v>
          </cell>
          <cell r="H62">
            <v>10820000000</v>
          </cell>
          <cell r="I62">
            <v>976320000</v>
          </cell>
          <cell r="J62">
            <v>9.0232902033271722E-2</v>
          </cell>
        </row>
        <row r="63">
          <cell r="C63" t="str">
            <v>HPH48</v>
          </cell>
          <cell r="D63" t="str">
            <v>CTCP ACS Việt Nam</v>
          </cell>
          <cell r="E63" t="str">
            <v>B2</v>
          </cell>
          <cell r="F63" t="str">
            <v>ĐT1</v>
          </cell>
          <cell r="G63" t="str">
            <v>Phamthihuong</v>
          </cell>
          <cell r="H63">
            <v>108000000000</v>
          </cell>
          <cell r="I63">
            <v>32633110000</v>
          </cell>
          <cell r="J63">
            <v>0.3021584259259259</v>
          </cell>
        </row>
        <row r="64">
          <cell r="C64" t="str">
            <v>THO11</v>
          </cell>
          <cell r="D64" t="str">
            <v>CTCP Mía đường Thanh Hoá</v>
          </cell>
          <cell r="E64" t="str">
            <v>B2</v>
          </cell>
          <cell r="F64" t="str">
            <v>ĐT1</v>
          </cell>
          <cell r="G64" t="str">
            <v>Phamthihuong</v>
          </cell>
          <cell r="H64">
            <v>20000000000</v>
          </cell>
          <cell r="I64">
            <v>5686800000</v>
          </cell>
          <cell r="J64">
            <v>0.28433999999999998</v>
          </cell>
        </row>
        <row r="65">
          <cell r="C65" t="str">
            <v>BLD02</v>
          </cell>
          <cell r="D65" t="str">
            <v>CTCP Cung ứng nhân lực quốc tế và thương mại</v>
          </cell>
          <cell r="E65" t="str">
            <v>A2</v>
          </cell>
          <cell r="F65" t="str">
            <v>ĐT1</v>
          </cell>
          <cell r="G65" t="str">
            <v xml:space="preserve"> leminhtuyet </v>
          </cell>
          <cell r="H65">
            <v>97300000000</v>
          </cell>
          <cell r="I65">
            <v>95660000000</v>
          </cell>
          <cell r="J65">
            <v>0.98314491264131554</v>
          </cell>
        </row>
        <row r="66">
          <cell r="C66" t="str">
            <v>DTV00002</v>
          </cell>
          <cell r="D66" t="str">
            <v>CTCP Hạ tầng và Bất động sản Việt Nam</v>
          </cell>
          <cell r="E66" t="str">
            <v>B1</v>
          </cell>
          <cell r="F66" t="str">
            <v>ĐT5</v>
          </cell>
          <cell r="G66" t="str">
            <v>Nguyễn Hùng Thắng</v>
          </cell>
          <cell r="H66">
            <v>410000000000</v>
          </cell>
          <cell r="I66">
            <v>195284090000</v>
          </cell>
          <cell r="J66">
            <v>0.47630265853658538</v>
          </cell>
        </row>
        <row r="67">
          <cell r="C67" t="str">
            <v>DTV00010</v>
          </cell>
          <cell r="D67" t="str">
            <v>CTCP Cảng quốc tế Lào Việt</v>
          </cell>
          <cell r="E67" t="str">
            <v>B2</v>
          </cell>
          <cell r="F67" t="str">
            <v>ĐT2</v>
          </cell>
          <cell r="G67" t="str">
            <v>lecaokhanh</v>
          </cell>
          <cell r="H67">
            <v>235000000000</v>
          </cell>
          <cell r="I67">
            <v>63450000000</v>
          </cell>
          <cell r="J67">
            <v>0.27</v>
          </cell>
        </row>
        <row r="68">
          <cell r="C68" t="str">
            <v>QNI40</v>
          </cell>
          <cell r="D68" t="str">
            <v>CTCP Bến xe Quảng Ninh</v>
          </cell>
          <cell r="E68" t="str">
            <v>B2</v>
          </cell>
          <cell r="F68" t="str">
            <v>ĐT2</v>
          </cell>
          <cell r="G68" t="str">
            <v>thaithuytrang</v>
          </cell>
          <cell r="H68">
            <v>65056500000</v>
          </cell>
          <cell r="I68">
            <v>8880250000</v>
          </cell>
          <cell r="J68">
            <v>0.13650058026484671</v>
          </cell>
        </row>
        <row r="69">
          <cell r="C69" t="str">
            <v>TNG16</v>
          </cell>
          <cell r="D69" t="str">
            <v>CTCP Phát triển hạ tầng khu công nghiệp Thái Nguyên</v>
          </cell>
          <cell r="E69" t="str">
            <v>A1</v>
          </cell>
          <cell r="F69" t="str">
            <v>ĐT2</v>
          </cell>
          <cell r="G69" t="str">
            <v>phamtiendung</v>
          </cell>
          <cell r="H69">
            <v>140833570000</v>
          </cell>
          <cell r="I69">
            <v>139199570000</v>
          </cell>
          <cell r="J69">
            <v>0.98839765263353052</v>
          </cell>
        </row>
        <row r="70">
          <cell r="C70" t="str">
            <v>DTV00011</v>
          </cell>
          <cell r="D70" t="str">
            <v>Công ty TNHH MTV Đầu tư SCIC (SIC)</v>
          </cell>
          <cell r="E70" t="str">
            <v>A1</v>
          </cell>
          <cell r="F70" t="str">
            <v>ĐT2</v>
          </cell>
          <cell r="G70" t="str">
            <v>dothiphuonglan</v>
          </cell>
          <cell r="H70">
            <v>1000000000000</v>
          </cell>
          <cell r="I70">
            <v>1000000000000</v>
          </cell>
          <cell r="J70">
            <v>1</v>
          </cell>
        </row>
        <row r="71">
          <cell r="C71" t="str">
            <v>DTV00006</v>
          </cell>
          <cell r="D71" t="str">
            <v>CTCP Nhiệt điện Hải Phòng</v>
          </cell>
          <cell r="E71" t="str">
            <v>B1</v>
          </cell>
          <cell r="F71" t="str">
            <v>ĐT2</v>
          </cell>
          <cell r="G71" t="str">
            <v>nguyenngocanh</v>
          </cell>
          <cell r="H71">
            <v>5000000000000</v>
          </cell>
          <cell r="I71">
            <v>450000000000</v>
          </cell>
          <cell r="J71">
            <v>0.09</v>
          </cell>
        </row>
        <row r="72">
          <cell r="C72" t="str">
            <v>DTV00008</v>
          </cell>
          <cell r="D72" t="str">
            <v>CTCP Nhiệt điện Quảng Ninh</v>
          </cell>
          <cell r="E72" t="str">
            <v>B1</v>
          </cell>
          <cell r="F72" t="str">
            <v>ĐT2</v>
          </cell>
          <cell r="G72" t="str">
            <v>nguyenthingocdiep</v>
          </cell>
          <cell r="H72">
            <v>4500000000000</v>
          </cell>
          <cell r="I72">
            <v>514010890000</v>
          </cell>
          <cell r="J72">
            <v>0.11422464222222223</v>
          </cell>
        </row>
        <row r="73">
          <cell r="C73" t="str">
            <v>DTK00004</v>
          </cell>
          <cell r="D73" t="str">
            <v>CTCP Nhiệt điện Phả Lại</v>
          </cell>
          <cell r="E73" t="str">
            <v>B2</v>
          </cell>
          <cell r="F73" t="str">
            <v>ĐT2</v>
          </cell>
          <cell r="G73" t="str">
            <v>ngotiendat</v>
          </cell>
          <cell r="H73">
            <v>3262350000000</v>
          </cell>
          <cell r="I73">
            <v>627300000</v>
          </cell>
          <cell r="J73">
            <v>1.9228470274495379E-4</v>
          </cell>
        </row>
        <row r="74">
          <cell r="C74" t="str">
            <v>DTV00013</v>
          </cell>
          <cell r="D74" t="str">
            <v>CTCP  Tư vấn đầu tư và đầu tư Việt Nam</v>
          </cell>
          <cell r="E74" t="str">
            <v>B2</v>
          </cell>
          <cell r="F74" t="str">
            <v>ĐT2</v>
          </cell>
          <cell r="G74" t="str">
            <v>phamtiendung</v>
          </cell>
          <cell r="H74">
            <v>60000000000</v>
          </cell>
          <cell r="I74">
            <v>18000000000</v>
          </cell>
          <cell r="J74">
            <v>0.3</v>
          </cell>
        </row>
        <row r="75">
          <cell r="C75" t="str">
            <v>BGT67</v>
          </cell>
          <cell r="D75" t="str">
            <v>CTCP Quản lý và xây dựng đường bộ Quảng Nam - Đà Nẵng</v>
          </cell>
          <cell r="E75" t="str">
            <v>B2</v>
          </cell>
          <cell r="F75" t="str">
            <v>CNMT</v>
          </cell>
          <cell r="G75" t="str">
            <v>vovandat</v>
          </cell>
          <cell r="H75">
            <v>7000000000</v>
          </cell>
          <cell r="I75">
            <v>2030000000</v>
          </cell>
          <cell r="J75">
            <v>0.28999999999999998</v>
          </cell>
        </row>
        <row r="76">
          <cell r="C76" t="str">
            <v>QNI41</v>
          </cell>
          <cell r="D76" t="str">
            <v>CTCP Cầu đường bộ I Quảng Ninh</v>
          </cell>
          <cell r="E76" t="str">
            <v>A2</v>
          </cell>
          <cell r="F76" t="str">
            <v>ĐT2</v>
          </cell>
          <cell r="G76" t="str">
            <v>nguyenthingocdiep</v>
          </cell>
          <cell r="H76">
            <v>11378000000</v>
          </cell>
          <cell r="I76">
            <v>8533500000</v>
          </cell>
          <cell r="J76">
            <v>0.75</v>
          </cell>
        </row>
        <row r="77">
          <cell r="C77" t="str">
            <v>QNI42</v>
          </cell>
          <cell r="D77" t="str">
            <v>CTCP Quản lý cầu đường bộ II Quảng Ninh</v>
          </cell>
          <cell r="E77" t="str">
            <v>A2</v>
          </cell>
          <cell r="F77" t="str">
            <v>ĐT2</v>
          </cell>
          <cell r="G77" t="str">
            <v>nguyenngocanh</v>
          </cell>
          <cell r="H77">
            <v>11785260000</v>
          </cell>
          <cell r="I77">
            <v>8838950000</v>
          </cell>
          <cell r="J77">
            <v>0.75000042425877744</v>
          </cell>
        </row>
        <row r="78">
          <cell r="C78" t="str">
            <v>BKA03</v>
          </cell>
          <cell r="D78" t="str">
            <v>CTCP Tư vấn xây dựng Bắc Kạn</v>
          </cell>
          <cell r="E78" t="str">
            <v>B2</v>
          </cell>
          <cell r="F78" t="str">
            <v>ĐT2</v>
          </cell>
          <cell r="G78" t="str">
            <v>nguyenngocanh</v>
          </cell>
          <cell r="H78">
            <v>3855000000</v>
          </cell>
          <cell r="I78">
            <v>1156500000</v>
          </cell>
          <cell r="J78">
            <v>0.3</v>
          </cell>
        </row>
        <row r="79">
          <cell r="C79" t="str">
            <v>BKA04</v>
          </cell>
          <cell r="D79" t="str">
            <v>CTCP Vận tải, dịch vụ và xây dựng Bác Kạn</v>
          </cell>
          <cell r="E79" t="str">
            <v>B2</v>
          </cell>
          <cell r="F79" t="str">
            <v>ĐT2</v>
          </cell>
          <cell r="G79" t="str">
            <v>nguyenngocanh</v>
          </cell>
          <cell r="H79">
            <v>2094700000</v>
          </cell>
          <cell r="I79">
            <v>300418000</v>
          </cell>
          <cell r="J79">
            <v>0.14341815057048743</v>
          </cell>
        </row>
        <row r="80">
          <cell r="C80" t="str">
            <v>DTV00001</v>
          </cell>
          <cell r="D80" t="str">
            <v>Trường Đai học Công Nghiệp Vinh</v>
          </cell>
          <cell r="E80" t="str">
            <v>B2</v>
          </cell>
          <cell r="F80" t="str">
            <v>ĐT2</v>
          </cell>
          <cell r="G80" t="str">
            <v>thaithuytrang</v>
          </cell>
          <cell r="H80">
            <v>139500000000</v>
          </cell>
          <cell r="I80">
            <v>21900000000</v>
          </cell>
          <cell r="J80">
            <v>0.15698924731182795</v>
          </cell>
        </row>
        <row r="81">
          <cell r="C81" t="str">
            <v>NAN30</v>
          </cell>
          <cell r="D81" t="str">
            <v>CTCP Đầu tư và Phát triển miền Trung</v>
          </cell>
          <cell r="E81" t="str">
            <v>B2</v>
          </cell>
          <cell r="F81" t="str">
            <v>ĐT2</v>
          </cell>
          <cell r="G81" t="str">
            <v>thaithuytrang</v>
          </cell>
          <cell r="H81">
            <v>80000000000</v>
          </cell>
          <cell r="I81">
            <v>12161060000</v>
          </cell>
          <cell r="J81">
            <v>0.15201324999999999</v>
          </cell>
        </row>
        <row r="82">
          <cell r="C82" t="str">
            <v>BGT54</v>
          </cell>
          <cell r="D82" t="str">
            <v>CTCP Quản lý đường thủy nội địa số 4</v>
          </cell>
          <cell r="E82" t="str">
            <v>A2</v>
          </cell>
          <cell r="F82" t="str">
            <v>ĐT2</v>
          </cell>
          <cell r="G82" t="str">
            <v>lecaokhanh</v>
          </cell>
          <cell r="H82">
            <v>11600000000</v>
          </cell>
          <cell r="I82">
            <v>5916000000</v>
          </cell>
          <cell r="J82">
            <v>0.51</v>
          </cell>
        </row>
        <row r="83">
          <cell r="C83" t="str">
            <v>BGT55</v>
          </cell>
          <cell r="D83" t="str">
            <v>CTCP Quản lý đường thủy nội địa số 7</v>
          </cell>
          <cell r="E83" t="str">
            <v>A2</v>
          </cell>
          <cell r="F83" t="str">
            <v>ĐT2</v>
          </cell>
          <cell r="G83" t="str">
            <v>ngotiendat</v>
          </cell>
          <cell r="H83">
            <v>8000000000</v>
          </cell>
          <cell r="I83">
            <v>4080000000</v>
          </cell>
          <cell r="J83">
            <v>0.51</v>
          </cell>
        </row>
        <row r="84">
          <cell r="C84" t="str">
            <v>BGT56</v>
          </cell>
          <cell r="D84" t="str">
            <v>CTCP Quản lý đường thủy nội địa số 9</v>
          </cell>
          <cell r="E84" t="str">
            <v>A2</v>
          </cell>
          <cell r="F84" t="str">
            <v>ĐT2</v>
          </cell>
          <cell r="G84" t="str">
            <v>ngotiendat</v>
          </cell>
          <cell r="H84">
            <v>6450000000</v>
          </cell>
          <cell r="I84">
            <v>3289500000</v>
          </cell>
          <cell r="J84">
            <v>0.51</v>
          </cell>
        </row>
        <row r="85">
          <cell r="C85" t="str">
            <v>BGT62</v>
          </cell>
          <cell r="D85" t="str">
            <v>Tổng công ty XDCT Giao thông 8 (Cienco 8)</v>
          </cell>
          <cell r="E85" t="str">
            <v>B1</v>
          </cell>
          <cell r="F85" t="str">
            <v>ĐT2</v>
          </cell>
          <cell r="G85" t="str">
            <v>dangngoctuanhiep</v>
          </cell>
          <cell r="H85">
            <v>589914260000</v>
          </cell>
          <cell r="I85">
            <v>108682380000</v>
          </cell>
          <cell r="J85">
            <v>0.18423419701703769</v>
          </cell>
        </row>
        <row r="86">
          <cell r="C86" t="str">
            <v>BGT65</v>
          </cell>
          <cell r="D86" t="str">
            <v>CTCP Quản lý bảo trì đường thủy nội địa số 10</v>
          </cell>
          <cell r="E86" t="str">
            <v>A2</v>
          </cell>
          <cell r="F86" t="str">
            <v>ĐT2</v>
          </cell>
          <cell r="G86" t="str">
            <v>tongquangvinh</v>
          </cell>
          <cell r="H86">
            <v>15000000000</v>
          </cell>
          <cell r="I86">
            <v>7650000000</v>
          </cell>
          <cell r="J86">
            <v>0.51</v>
          </cell>
        </row>
        <row r="87">
          <cell r="C87" t="str">
            <v>BGT52</v>
          </cell>
          <cell r="D87" t="str">
            <v>Công ty TNHH 1TV Đầu tư và phát triển HPI</v>
          </cell>
          <cell r="E87" t="str">
            <v>A2</v>
          </cell>
          <cell r="F87" t="str">
            <v>ĐT2</v>
          </cell>
          <cell r="G87" t="str">
            <v>lecaokhanh</v>
          </cell>
          <cell r="H87">
            <v>19115130391</v>
          </cell>
          <cell r="I87">
            <v>19115130391</v>
          </cell>
          <cell r="J87">
            <v>1</v>
          </cell>
        </row>
        <row r="88">
          <cell r="C88" t="str">
            <v>BGT63</v>
          </cell>
          <cell r="D88" t="str">
            <v>CTCP Xuất nhập khẩu và Hợp tác đầu tư giao thông vận tải</v>
          </cell>
          <cell r="E88" t="str">
            <v>A1</v>
          </cell>
          <cell r="F88" t="str">
            <v>ĐT2</v>
          </cell>
          <cell r="G88" t="str">
            <v>nguyentrunghieu</v>
          </cell>
          <cell r="H88">
            <v>237350000000</v>
          </cell>
          <cell r="I88">
            <v>231105000000</v>
          </cell>
          <cell r="J88">
            <v>0.97368864546029066</v>
          </cell>
        </row>
        <row r="89">
          <cell r="C89" t="str">
            <v>BGT53</v>
          </cell>
          <cell r="D89" t="str">
            <v xml:space="preserve">Tổng công ty Thăng Long </v>
          </cell>
          <cell r="E89" t="str">
            <v>B1</v>
          </cell>
          <cell r="F89" t="str">
            <v>ĐT2</v>
          </cell>
          <cell r="G89" t="str">
            <v>dangngoctuanhiep</v>
          </cell>
          <cell r="H89">
            <v>419080000000</v>
          </cell>
          <cell r="I89">
            <v>105000000000</v>
          </cell>
          <cell r="J89">
            <v>0.25054882122745059</v>
          </cell>
        </row>
        <row r="90">
          <cell r="C90" t="str">
            <v>QNI37</v>
          </cell>
          <cell r="D90" t="str">
            <v>CTCP Giải trí quốc tế Lợi Lai</v>
          </cell>
          <cell r="E90" t="str">
            <v>B2</v>
          </cell>
          <cell r="F90" t="str">
            <v>ĐT2</v>
          </cell>
          <cell r="G90" t="str">
            <v>hoangkhanhduy</v>
          </cell>
          <cell r="H90">
            <v>132960322036</v>
          </cell>
          <cell r="I90">
            <v>32495502706</v>
          </cell>
          <cell r="J90">
            <v>0.24440000000302045</v>
          </cell>
        </row>
        <row r="91">
          <cell r="C91" t="str">
            <v>BXD05</v>
          </cell>
          <cell r="D91" t="str">
            <v>Tổng công ty Licogi</v>
          </cell>
          <cell r="E91" t="str">
            <v>B1</v>
          </cell>
          <cell r="F91" t="str">
            <v>ĐT2</v>
          </cell>
          <cell r="G91" t="str">
            <v>dothiphuonglan</v>
          </cell>
          <cell r="H91">
            <v>900000000000</v>
          </cell>
          <cell r="I91">
            <v>366406910000</v>
          </cell>
          <cell r="J91">
            <v>0.40711878888888892</v>
          </cell>
        </row>
        <row r="92">
          <cell r="C92" t="str">
            <v>BGT68</v>
          </cell>
          <cell r="D92" t="str">
            <v>CTCP Quản lý và xây dựng đường bộ Quảng Ngãi</v>
          </cell>
          <cell r="E92" t="str">
            <v>B2</v>
          </cell>
          <cell r="F92" t="str">
            <v>CNMT</v>
          </cell>
          <cell r="G92" t="str">
            <v>haphuoctuan</v>
          </cell>
          <cell r="H92">
            <v>5000000000</v>
          </cell>
          <cell r="I92">
            <v>1450000000</v>
          </cell>
          <cell r="J92">
            <v>0.28999999999999998</v>
          </cell>
        </row>
        <row r="93">
          <cell r="C93" t="str">
            <v>BXD06</v>
          </cell>
          <cell r="D93" t="str">
            <v>Tổng Công ty Tư vấn Xây dựng Việt Nam - CTCP</v>
          </cell>
          <cell r="E93" t="str">
            <v>A1</v>
          </cell>
          <cell r="F93" t="str">
            <v>ĐT2</v>
          </cell>
          <cell r="G93" t="str">
            <v>hoangkhanhduy</v>
          </cell>
          <cell r="H93">
            <v>357744480000</v>
          </cell>
          <cell r="I93">
            <v>312377480000</v>
          </cell>
          <cell r="J93">
            <v>0.87318602372285381</v>
          </cell>
        </row>
        <row r="94">
          <cell r="C94" t="str">
            <v>BCN03</v>
          </cell>
          <cell r="D94" t="str">
            <v>CTCP Nhựa Thiếu Niên Tiền Phong</v>
          </cell>
          <cell r="E94" t="str">
            <v>B1</v>
          </cell>
          <cell r="F94" t="str">
            <v>ĐT3</v>
          </cell>
          <cell r="G94" t="str">
            <v>nguyenthithanhnga</v>
          </cell>
          <cell r="H94">
            <v>1177961830000</v>
          </cell>
          <cell r="I94">
            <v>437077540000</v>
          </cell>
          <cell r="J94">
            <v>0.37104558812402266</v>
          </cell>
        </row>
        <row r="95">
          <cell r="C95" t="str">
            <v>BCN04</v>
          </cell>
          <cell r="D95" t="str">
            <v>CTCP sữa Việt Nam</v>
          </cell>
          <cell r="E95" t="str">
            <v>B1</v>
          </cell>
          <cell r="F95" t="str">
            <v>ĐT3</v>
          </cell>
          <cell r="G95" t="str">
            <v>dangphuonglan</v>
          </cell>
          <cell r="H95">
            <v>20899554450000</v>
          </cell>
          <cell r="I95">
            <v>7524766020000</v>
          </cell>
          <cell r="J95">
            <v>0.36004432716507023</v>
          </cell>
        </row>
        <row r="96">
          <cell r="C96" t="str">
            <v>BCN05</v>
          </cell>
          <cell r="D96" t="str">
            <v>CTCP Nhựa Bình Minh</v>
          </cell>
          <cell r="E96" t="str">
            <v>B2</v>
          </cell>
          <cell r="F96" t="str">
            <v>ĐT3</v>
          </cell>
          <cell r="G96" t="str">
            <v>hoangdieulinh</v>
          </cell>
          <cell r="H96">
            <v>818609380000</v>
          </cell>
          <cell r="I96">
            <v>199830000</v>
          </cell>
          <cell r="J96">
            <v>2.4410910121748177E-4</v>
          </cell>
        </row>
        <row r="97">
          <cell r="C97" t="str">
            <v>BYT01</v>
          </cell>
          <cell r="D97" t="str">
            <v>Tổng công ty Thiết bị y tế Việt Nam - CTCP</v>
          </cell>
          <cell r="E97" t="str">
            <v>B2</v>
          </cell>
          <cell r="F97" t="str">
            <v>ĐT3</v>
          </cell>
          <cell r="G97" t="str">
            <v>nguyenthiluongthanh</v>
          </cell>
          <cell r="H97">
            <v>125689000000</v>
          </cell>
          <cell r="I97">
            <v>17600000000</v>
          </cell>
          <cell r="J97">
            <v>0.14002816475586566</v>
          </cell>
        </row>
        <row r="98">
          <cell r="C98" t="str">
            <v>BYT02</v>
          </cell>
          <cell r="D98" t="str">
            <v>CTCP Dược Khoa</v>
          </cell>
          <cell r="E98" t="str">
            <v>B2</v>
          </cell>
          <cell r="F98" t="str">
            <v>ĐT3</v>
          </cell>
          <cell r="G98" t="str">
            <v>nguyenthithanhnga</v>
          </cell>
          <cell r="H98">
            <v>30039100000</v>
          </cell>
          <cell r="I98">
            <v>1808100000</v>
          </cell>
          <cell r="J98">
            <v>6.0191550346048985E-2</v>
          </cell>
        </row>
        <row r="99">
          <cell r="C99" t="str">
            <v>BGT01</v>
          </cell>
          <cell r="D99" t="str">
            <v>CTCP TRAPHACO</v>
          </cell>
          <cell r="E99" t="str">
            <v>B1</v>
          </cell>
          <cell r="F99" t="str">
            <v>ĐT3</v>
          </cell>
          <cell r="G99" t="str">
            <v>nguyenthiluongthanh</v>
          </cell>
          <cell r="H99">
            <v>414536730000</v>
          </cell>
          <cell r="I99">
            <v>147865120000</v>
          </cell>
          <cell r="J99">
            <v>0.35669968255888929</v>
          </cell>
        </row>
        <row r="100">
          <cell r="C100" t="str">
            <v>CBA11</v>
          </cell>
          <cell r="D100" t="str">
            <v>CTCP Khảo sát, Thiết kế, Xây dựng Cao Bằng</v>
          </cell>
          <cell r="E100" t="str">
            <v>B2</v>
          </cell>
          <cell r="F100" t="str">
            <v>ĐT3</v>
          </cell>
          <cell r="G100" t="str">
            <v>phamminhtuan</v>
          </cell>
          <cell r="H100">
            <v>2000000000</v>
          </cell>
          <cell r="I100">
            <v>240000000</v>
          </cell>
          <cell r="J100">
            <v>0.12</v>
          </cell>
        </row>
        <row r="101">
          <cell r="C101" t="str">
            <v>CBA14</v>
          </cell>
          <cell r="D101" t="str">
            <v>CTCP Xây dựng và PTNT II Cao Bằng</v>
          </cell>
          <cell r="E101" t="str">
            <v>B2</v>
          </cell>
          <cell r="F101" t="str">
            <v>ĐT3</v>
          </cell>
          <cell r="G101" t="str">
            <v>phamminhtuan</v>
          </cell>
          <cell r="H101">
            <v>3505000000</v>
          </cell>
          <cell r="I101">
            <v>1664225500</v>
          </cell>
          <cell r="J101">
            <v>0.47481469329529247</v>
          </cell>
        </row>
        <row r="102">
          <cell r="C102" t="str">
            <v>CBA16</v>
          </cell>
          <cell r="D102" t="str">
            <v>CTCP Cơ khí, Xây lắp công nghiệp Cao Bằng</v>
          </cell>
          <cell r="E102" t="str">
            <v>B2</v>
          </cell>
          <cell r="F102" t="str">
            <v>ĐT3</v>
          </cell>
          <cell r="G102" t="str">
            <v>nguyenthiluongthanh</v>
          </cell>
          <cell r="H102">
            <v>1985000000</v>
          </cell>
          <cell r="I102">
            <v>768000000</v>
          </cell>
          <cell r="J102">
            <v>0.38690176322418135</v>
          </cell>
        </row>
        <row r="103">
          <cell r="C103" t="str">
            <v>CTH04</v>
          </cell>
          <cell r="D103" t="str">
            <v>CTCP Dược Hậu giang</v>
          </cell>
          <cell r="E103" t="str">
            <v>B1</v>
          </cell>
          <cell r="F103" t="str">
            <v>ĐT3</v>
          </cell>
          <cell r="G103" t="str">
            <v>ngominhchau</v>
          </cell>
          <cell r="H103">
            <v>1307460710000</v>
          </cell>
          <cell r="I103">
            <v>566262370000</v>
          </cell>
          <cell r="J103">
            <v>0.43310086924141683</v>
          </cell>
        </row>
        <row r="104">
          <cell r="C104" t="str">
            <v>DBI07</v>
          </cell>
          <cell r="D104" t="str">
            <v>CTCP thượng mại du lịch và dịch vụ tổng hợp tỉnh Điện Biên</v>
          </cell>
          <cell r="E104" t="str">
            <v>B2</v>
          </cell>
          <cell r="F104" t="str">
            <v>ĐT3</v>
          </cell>
          <cell r="G104" t="str">
            <v>hoangdieulinh</v>
          </cell>
          <cell r="H104">
            <v>14254060000</v>
          </cell>
          <cell r="I104">
            <v>6732560000</v>
          </cell>
          <cell r="J104">
            <v>0.47232577946213217</v>
          </cell>
        </row>
        <row r="105">
          <cell r="C105" t="str">
            <v>DTH01</v>
          </cell>
          <cell r="D105" t="str">
            <v>CTCP XNK Y tế DOMESCO</v>
          </cell>
          <cell r="E105" t="str">
            <v>B1</v>
          </cell>
          <cell r="F105" t="str">
            <v>ĐT3</v>
          </cell>
          <cell r="G105" t="str">
            <v>nguyenkimngoc</v>
          </cell>
          <cell r="H105">
            <v>347274650000</v>
          </cell>
          <cell r="I105">
            <v>120544670000</v>
          </cell>
          <cell r="J105">
            <v>0.34711623782501833</v>
          </cell>
        </row>
        <row r="106">
          <cell r="C106" t="str">
            <v>HGI01</v>
          </cell>
          <cell r="D106" t="str">
            <v>CTCP cơ khí và KS Hà Giang</v>
          </cell>
          <cell r="E106" t="str">
            <v>B2</v>
          </cell>
          <cell r="F106" t="str">
            <v>ĐT3</v>
          </cell>
          <cell r="G106" t="str">
            <v>duonghoaitrang</v>
          </cell>
          <cell r="H106">
            <v>126000000000</v>
          </cell>
          <cell r="I106">
            <v>58762800000</v>
          </cell>
          <cell r="J106">
            <v>0.46637142857142855</v>
          </cell>
        </row>
        <row r="107">
          <cell r="C107" t="str">
            <v>BNN21</v>
          </cell>
          <cell r="D107" t="str">
            <v>Tổng công ty tư vấn xây dựng thủy lợi Việt Nam</v>
          </cell>
          <cell r="E107" t="str">
            <v>B2</v>
          </cell>
          <cell r="F107" t="str">
            <v>ĐT3</v>
          </cell>
          <cell r="G107" t="str">
            <v>nguyenthithanhnga</v>
          </cell>
          <cell r="H107">
            <v>44000000000</v>
          </cell>
          <cell r="I107">
            <v>21560000000</v>
          </cell>
          <cell r="J107">
            <v>0.49</v>
          </cell>
        </row>
        <row r="108">
          <cell r="C108" t="str">
            <v>BXD07</v>
          </cell>
          <cell r="D108" t="str">
            <v>Tổng Công ty Vật liệu Xây dựng số 1 - CTCP</v>
          </cell>
          <cell r="E108" t="str">
            <v>B1</v>
          </cell>
          <cell r="F108" t="str">
            <v>CNPN</v>
          </cell>
          <cell r="G108" t="str">
            <v>Nguyễn Ngọc Vũ Chương</v>
          </cell>
          <cell r="H108">
            <v>1270000000000</v>
          </cell>
          <cell r="I108">
            <v>509001000000</v>
          </cell>
          <cell r="J108">
            <v>0.40078818897637797</v>
          </cell>
          <cell r="K108" t="str">
            <v>B1</v>
          </cell>
        </row>
        <row r="109">
          <cell r="C109" t="str">
            <v>BXD08</v>
          </cell>
          <cell r="D109" t="str">
            <v>Tổng công ty Đầu tư nước và môi trường Việt Nam - CTCP</v>
          </cell>
          <cell r="E109" t="str">
            <v>A1</v>
          </cell>
          <cell r="F109" t="str">
            <v>ĐT2</v>
          </cell>
          <cell r="G109" t="str">
            <v>nguyenthingocdiep</v>
          </cell>
          <cell r="H109">
            <v>580186000000</v>
          </cell>
          <cell r="I109">
            <v>569495000000</v>
          </cell>
          <cell r="J109">
            <v>0.98157315067926487</v>
          </cell>
        </row>
        <row r="110">
          <cell r="C110" t="str">
            <v>BXD09</v>
          </cell>
          <cell r="D110" t="str">
            <v xml:space="preserve">Tổng công ty Sông Đà -CTCP
</v>
          </cell>
          <cell r="E110" t="str">
            <v>A1</v>
          </cell>
          <cell r="F110" t="str">
            <v>ĐT2</v>
          </cell>
          <cell r="G110" t="str">
            <v>tongquangvinh</v>
          </cell>
          <cell r="H110">
            <v>4495537112000</v>
          </cell>
          <cell r="I110">
            <v>4485961120000</v>
          </cell>
          <cell r="J110">
            <v>0.99786988923427222</v>
          </cell>
        </row>
        <row r="111">
          <cell r="C111" t="str">
            <v>BNN22</v>
          </cell>
          <cell r="D111" t="str">
            <v>Tổng công ty Thủy sản Việt Nam - CTCP (Seaprodex)</v>
          </cell>
          <cell r="E111" t="str">
            <v>A1</v>
          </cell>
          <cell r="F111" t="str">
            <v>ĐT3</v>
          </cell>
          <cell r="G111" t="str">
            <v>hoangdieulinh</v>
          </cell>
          <cell r="H111">
            <v>1250000000000</v>
          </cell>
          <cell r="I111">
            <v>792280000000</v>
          </cell>
          <cell r="J111">
            <v>0.63382400000000005</v>
          </cell>
        </row>
        <row r="112">
          <cell r="C112" t="str">
            <v>BNN23</v>
          </cell>
          <cell r="D112" t="str">
            <v>CTCP Xây dựng và chuyển giao công nghệ thủy lợi</v>
          </cell>
          <cell r="E112" t="str">
            <v>B2</v>
          </cell>
          <cell r="F112" t="str">
            <v>ĐT3</v>
          </cell>
          <cell r="G112" t="str">
            <v>phamminhtuan</v>
          </cell>
          <cell r="H112">
            <v>8000000000</v>
          </cell>
          <cell r="I112">
            <v>2880000000</v>
          </cell>
          <cell r="J112">
            <v>0.36</v>
          </cell>
        </row>
        <row r="113">
          <cell r="C113" t="str">
            <v>SLA21</v>
          </cell>
          <cell r="D113" t="str">
            <v>CTCP Kỹ thuật tài nguyên và môi trường Sơn La</v>
          </cell>
          <cell r="E113" t="str">
            <v>B2</v>
          </cell>
          <cell r="F113" t="str">
            <v>ĐT3</v>
          </cell>
          <cell r="G113" t="str">
            <v>nguyenthithanhnga</v>
          </cell>
          <cell r="H113">
            <v>4150000000</v>
          </cell>
          <cell r="I113">
            <v>996000000</v>
          </cell>
          <cell r="J113">
            <v>0.24</v>
          </cell>
        </row>
        <row r="114">
          <cell r="C114" t="str">
            <v>SLA22</v>
          </cell>
          <cell r="D114" t="str">
            <v>CTCP Bến xe khách Sơn La</v>
          </cell>
          <cell r="E114" t="str">
            <v>B2</v>
          </cell>
          <cell r="F114" t="str">
            <v>ĐT3</v>
          </cell>
          <cell r="G114" t="str">
            <v>nguyenthiluongthanh</v>
          </cell>
          <cell r="H114">
            <v>3352500000</v>
          </cell>
          <cell r="I114">
            <v>1341000000</v>
          </cell>
          <cell r="J114">
            <v>0.4</v>
          </cell>
        </row>
        <row r="115">
          <cell r="C115" t="str">
            <v>SLA23</v>
          </cell>
          <cell r="D115" t="str">
            <v>CTCP Đăng kiểm cơ giới thủy bộ Sơn La</v>
          </cell>
          <cell r="E115" t="str">
            <v>B2</v>
          </cell>
          <cell r="F115" t="str">
            <v>ĐT3</v>
          </cell>
          <cell r="G115" t="str">
            <v>duonghoaitrang</v>
          </cell>
          <cell r="H115">
            <v>1110650000</v>
          </cell>
          <cell r="I115">
            <v>222130000</v>
          </cell>
          <cell r="J115">
            <v>0.2</v>
          </cell>
        </row>
        <row r="116">
          <cell r="C116" t="str">
            <v>BĐT02</v>
          </cell>
          <cell r="D116" t="str">
            <v>TNHH MTV In thống kê Thành phố Hồ Chí Minh</v>
          </cell>
          <cell r="E116" t="str">
            <v>A2</v>
          </cell>
          <cell r="F116" t="str">
            <v>CNPN</v>
          </cell>
          <cell r="G116" t="str">
            <v>Lê Văn Huy</v>
          </cell>
          <cell r="H116">
            <v>15220682369</v>
          </cell>
          <cell r="I116">
            <v>15220682369</v>
          </cell>
          <cell r="J116">
            <v>1</v>
          </cell>
          <cell r="K116" t="str">
            <v>A2</v>
          </cell>
        </row>
        <row r="117">
          <cell r="C117" t="str">
            <v>BXD03</v>
          </cell>
          <cell r="D117" t="str">
            <v>Công ty TNHH 2 thành viên Đầu tư thương mại Tràng Tiền</v>
          </cell>
          <cell r="E117" t="str">
            <v>A2</v>
          </cell>
          <cell r="F117" t="str">
            <v>ĐT4</v>
          </cell>
          <cell r="G117" t="str">
            <v>nguyenthanhle</v>
          </cell>
          <cell r="H117">
            <v>20000000000</v>
          </cell>
          <cell r="I117">
            <v>18000000000</v>
          </cell>
          <cell r="J117">
            <v>0.9</v>
          </cell>
        </row>
        <row r="118">
          <cell r="C118" t="str">
            <v>BCT18</v>
          </cell>
          <cell r="D118" t="str">
            <v xml:space="preserve">CTCP Điện máy </v>
          </cell>
          <cell r="E118" t="str">
            <v>A2</v>
          </cell>
          <cell r="F118" t="str">
            <v>ĐT4</v>
          </cell>
          <cell r="G118" t="str">
            <v>daothiminhhoa</v>
          </cell>
          <cell r="H118">
            <v>72900000000</v>
          </cell>
          <cell r="I118">
            <v>61462000000</v>
          </cell>
          <cell r="J118">
            <v>0.84310013717421128</v>
          </cell>
        </row>
        <row r="119">
          <cell r="C119" t="str">
            <v>BVH25</v>
          </cell>
          <cell r="D119" t="str">
            <v>CTCP Phát hành sách Nghệ An</v>
          </cell>
          <cell r="E119" t="str">
            <v>A2</v>
          </cell>
          <cell r="F119" t="str">
            <v>ĐT4</v>
          </cell>
          <cell r="G119" t="str">
            <v>duongthuyduong</v>
          </cell>
          <cell r="H119">
            <v>7433380000</v>
          </cell>
          <cell r="I119">
            <v>3791020000</v>
          </cell>
          <cell r="J119">
            <v>0.50999948879244705</v>
          </cell>
        </row>
        <row r="120">
          <cell r="C120" t="str">
            <v>BCT19</v>
          </cell>
          <cell r="D120" t="str">
            <v>Tập đoàn dệt may Việt Nam</v>
          </cell>
          <cell r="E120" t="str">
            <v>A1</v>
          </cell>
          <cell r="F120" t="str">
            <v>ĐT4</v>
          </cell>
          <cell r="G120" t="str">
            <v>nguyenletramy</v>
          </cell>
          <cell r="H120">
            <v>5000000000000</v>
          </cell>
          <cell r="I120">
            <v>2674381000000</v>
          </cell>
          <cell r="J120">
            <v>0.53487620000000002</v>
          </cell>
        </row>
        <row r="121">
          <cell r="C121" t="str">
            <v>TQU10</v>
          </cell>
          <cell r="D121" t="str">
            <v>CTCP Khoáng sản Tuyên Quang</v>
          </cell>
          <cell r="E121" t="str">
            <v>A2</v>
          </cell>
          <cell r="F121" t="str">
            <v>ĐT4</v>
          </cell>
          <cell r="G121" t="str">
            <v>duongthuyduong</v>
          </cell>
          <cell r="H121">
            <v>25000000000</v>
          </cell>
          <cell r="I121">
            <v>12750000000</v>
          </cell>
          <cell r="J121">
            <v>0.51</v>
          </cell>
        </row>
        <row r="122">
          <cell r="C122" t="str">
            <v>BVH23</v>
          </cell>
          <cell r="D122" t="str">
            <v>CTCP Sách văn hóa tổng hợp Hòa Bình</v>
          </cell>
          <cell r="E122" t="str">
            <v>B2</v>
          </cell>
          <cell r="F122" t="str">
            <v>ĐT4</v>
          </cell>
          <cell r="G122" t="str">
            <v>dangnguyetthao</v>
          </cell>
          <cell r="H122">
            <v>1511700000</v>
          </cell>
          <cell r="I122">
            <v>115800000</v>
          </cell>
          <cell r="J122">
            <v>7.6602500496130183E-2</v>
          </cell>
        </row>
        <row r="123">
          <cell r="C123" t="str">
            <v>BCT12</v>
          </cell>
          <cell r="D123" t="str">
            <v>CTCP Nhựa Việt Nam</v>
          </cell>
          <cell r="E123" t="str">
            <v>A1</v>
          </cell>
          <cell r="F123" t="str">
            <v>ĐT4</v>
          </cell>
          <cell r="G123" t="str">
            <v>dangnguyetthao</v>
          </cell>
          <cell r="H123">
            <v>194289130000</v>
          </cell>
          <cell r="I123">
            <v>127943420000</v>
          </cell>
          <cell r="J123">
            <v>0.65852073144802281</v>
          </cell>
        </row>
        <row r="124">
          <cell r="C124" t="str">
            <v>BCN15</v>
          </cell>
          <cell r="D124" t="str">
            <v>Tổng công ty Cổ phần Điện Tử và Tin học VN</v>
          </cell>
          <cell r="E124" t="str">
            <v>A1</v>
          </cell>
          <cell r="F124" t="str">
            <v>ĐT4</v>
          </cell>
          <cell r="G124" t="str">
            <v>phamvanchung</v>
          </cell>
          <cell r="H124">
            <v>438000000000</v>
          </cell>
          <cell r="I124">
            <v>385297500000</v>
          </cell>
          <cell r="J124">
            <v>0.87967465753424656</v>
          </cell>
        </row>
        <row r="125">
          <cell r="C125" t="str">
            <v>BKH01</v>
          </cell>
          <cell r="D125" t="str">
            <v>CTCP FPT</v>
          </cell>
          <cell r="E125" t="str">
            <v>B1</v>
          </cell>
          <cell r="F125" t="str">
            <v>ĐT4</v>
          </cell>
          <cell r="G125" t="str">
            <v>nguyenthikimanh</v>
          </cell>
          <cell r="H125">
            <v>9075516490000</v>
          </cell>
          <cell r="I125">
            <v>529221890000</v>
          </cell>
          <cell r="J125">
            <v>5.8313142903010692E-2</v>
          </cell>
        </row>
        <row r="126">
          <cell r="C126" t="str">
            <v>BKH02</v>
          </cell>
          <cell r="D126" t="str">
            <v>CTCP viễn thông FPT</v>
          </cell>
          <cell r="E126" t="str">
            <v>A1</v>
          </cell>
          <cell r="F126" t="str">
            <v>ĐT4</v>
          </cell>
          <cell r="G126" t="str">
            <v>phamcongminh</v>
          </cell>
          <cell r="H126">
            <v>2736532660400</v>
          </cell>
          <cell r="I126">
            <v>1372850185300</v>
          </cell>
          <cell r="J126">
            <v>0.50167505952562974</v>
          </cell>
        </row>
        <row r="127">
          <cell r="C127" t="str">
            <v>BTM05</v>
          </cell>
          <cell r="D127" t="str">
            <v>CTCP Nông sản Agrexim</v>
          </cell>
          <cell r="E127" t="str">
            <v>B2</v>
          </cell>
          <cell r="F127" t="str">
            <v>ĐT4</v>
          </cell>
          <cell r="G127" t="str">
            <v>nguyenthikimanh</v>
          </cell>
          <cell r="H127">
            <v>60545400000</v>
          </cell>
          <cell r="I127">
            <v>18623775000</v>
          </cell>
          <cell r="J127">
            <v>0.30760016450465272</v>
          </cell>
        </row>
        <row r="128">
          <cell r="C128" t="str">
            <v>BTM23</v>
          </cell>
          <cell r="D128" t="str">
            <v>CTCP Tập đoàn Vinacontrol</v>
          </cell>
          <cell r="E128" t="str">
            <v>B2</v>
          </cell>
          <cell r="F128" t="str">
            <v>ĐT4</v>
          </cell>
          <cell r="G128" t="str">
            <v>tranthihonglinh</v>
          </cell>
          <cell r="H128">
            <v>104999550000</v>
          </cell>
          <cell r="I128">
            <v>31500000000</v>
          </cell>
          <cell r="J128">
            <v>0.30000128571979595</v>
          </cell>
        </row>
        <row r="129">
          <cell r="C129" t="str">
            <v>BTM15</v>
          </cell>
          <cell r="D129" t="str">
            <v>CTCP XNK chuyên gia lao động và kỹ thuật</v>
          </cell>
          <cell r="E129" t="str">
            <v>A2</v>
          </cell>
          <cell r="F129" t="str">
            <v>ĐT4</v>
          </cell>
          <cell r="G129" t="str">
            <v>phamvanchung</v>
          </cell>
          <cell r="H129">
            <v>11310000000</v>
          </cell>
          <cell r="I129">
            <v>5768100000</v>
          </cell>
          <cell r="J129">
            <v>0.51</v>
          </cell>
        </row>
        <row r="130">
          <cell r="C130" t="str">
            <v>BTS01</v>
          </cell>
          <cell r="D130" t="str">
            <v>CTCP tư vấn Biển Việt</v>
          </cell>
          <cell r="E130" t="str">
            <v>B2</v>
          </cell>
          <cell r="F130" t="str">
            <v>ĐT4</v>
          </cell>
          <cell r="G130" t="str">
            <v>vuthithuhang</v>
          </cell>
          <cell r="H130">
            <v>20044500000</v>
          </cell>
          <cell r="I130">
            <v>2539800000</v>
          </cell>
          <cell r="J130">
            <v>0.1267080745341615</v>
          </cell>
        </row>
        <row r="131">
          <cell r="C131" t="str">
            <v>BVH05</v>
          </cell>
          <cell r="D131" t="str">
            <v>CTCP In Khoa học kỹ thuật</v>
          </cell>
          <cell r="E131" t="str">
            <v>B2</v>
          </cell>
          <cell r="F131" t="str">
            <v>ĐT4</v>
          </cell>
          <cell r="G131" t="str">
            <v>nguyenletramy</v>
          </cell>
          <cell r="H131">
            <v>15710000000</v>
          </cell>
          <cell r="I131">
            <v>2516660000</v>
          </cell>
          <cell r="J131">
            <v>0.1601947803946531</v>
          </cell>
        </row>
        <row r="132">
          <cell r="C132" t="str">
            <v>BVH11</v>
          </cell>
          <cell r="D132" t="str">
            <v>CTCP Phim truyện 1</v>
          </cell>
          <cell r="E132" t="str">
            <v>A2</v>
          </cell>
          <cell r="F132" t="str">
            <v>ĐT4</v>
          </cell>
          <cell r="G132" t="str">
            <v>nguyenduytrieu</v>
          </cell>
          <cell r="H132">
            <v>14026000000</v>
          </cell>
          <cell r="I132">
            <v>8409100000</v>
          </cell>
          <cell r="J132">
            <v>0.59953657493226864</v>
          </cell>
        </row>
        <row r="133">
          <cell r="C133" t="str">
            <v>HNO05</v>
          </cell>
          <cell r="D133" t="str">
            <v>CTCP dịch vụ thương mại công nghiệp</v>
          </cell>
          <cell r="E133" t="str">
            <v>B2</v>
          </cell>
          <cell r="F133" t="str">
            <v>ĐT4</v>
          </cell>
          <cell r="G133" t="str">
            <v>nguyenletramy</v>
          </cell>
          <cell r="H133">
            <v>30000000000</v>
          </cell>
          <cell r="I133">
            <v>58800000</v>
          </cell>
          <cell r="J133">
            <v>1.9599999999999999E-3</v>
          </cell>
        </row>
        <row r="134">
          <cell r="C134" t="str">
            <v>DTV00004</v>
          </cell>
          <cell r="D134" t="str">
            <v>CTCP CNTT, VT và tự động hóa dầu khí PVTech</v>
          </cell>
          <cell r="E134" t="str">
            <v>B2</v>
          </cell>
          <cell r="F134" t="str">
            <v>ĐT4</v>
          </cell>
          <cell r="G134" t="str">
            <v>duongthuyduong</v>
          </cell>
          <cell r="H134">
            <v>42352900000</v>
          </cell>
          <cell r="I134">
            <v>5761200000</v>
          </cell>
          <cell r="J134">
            <v>0.13602846558323042</v>
          </cell>
        </row>
        <row r="135">
          <cell r="C135" t="str">
            <v>BMT03</v>
          </cell>
          <cell r="D135" t="str">
            <v>CTCP Thiệt bị Khí tượng Thủy văn và Môi trường Việt Nam (Hymetco)</v>
          </cell>
          <cell r="E135" t="str">
            <v>B2</v>
          </cell>
          <cell r="F135" t="str">
            <v>ĐT4</v>
          </cell>
          <cell r="G135" t="str">
            <v>nguyenthanhle</v>
          </cell>
          <cell r="H135">
            <v>3500000000</v>
          </cell>
          <cell r="I135">
            <v>1575000000</v>
          </cell>
          <cell r="J135">
            <v>0.45</v>
          </cell>
        </row>
        <row r="136">
          <cell r="C136" t="str">
            <v>BGT43</v>
          </cell>
          <cell r="D136" t="str">
            <v>CTCP TRAENCO</v>
          </cell>
          <cell r="E136" t="str">
            <v>B2</v>
          </cell>
          <cell r="F136" t="str">
            <v>ĐT4</v>
          </cell>
          <cell r="G136" t="str">
            <v>phamvanchung</v>
          </cell>
          <cell r="H136">
            <v>16603400000</v>
          </cell>
          <cell r="I136">
            <v>3216380000</v>
          </cell>
          <cell r="J136">
            <v>0.19371815411301299</v>
          </cell>
        </row>
        <row r="137">
          <cell r="C137" t="str">
            <v>BVH26</v>
          </cell>
          <cell r="D137" t="str">
            <v>CTCP Sách Việt Nam</v>
          </cell>
          <cell r="E137" t="str">
            <v>B2</v>
          </cell>
          <cell r="F137" t="str">
            <v>ĐT4</v>
          </cell>
          <cell r="G137" t="str">
            <v>nguyenthikimanh</v>
          </cell>
          <cell r="H137">
            <v>679099600000</v>
          </cell>
          <cell r="I137">
            <v>67909960000</v>
          </cell>
          <cell r="J137">
            <v>0.1</v>
          </cell>
        </row>
        <row r="138">
          <cell r="C138" t="str">
            <v>BCT21</v>
          </cell>
          <cell r="D138" t="str">
            <v>Tổng công ty Thép Việt Nam</v>
          </cell>
          <cell r="E138" t="str">
            <v>A1</v>
          </cell>
          <cell r="F138" t="str">
            <v>ĐT4</v>
          </cell>
          <cell r="G138" t="str">
            <v>tranthihonglinh</v>
          </cell>
          <cell r="H138">
            <v>6780000000000</v>
          </cell>
          <cell r="I138">
            <v>6368440340000</v>
          </cell>
          <cell r="J138">
            <v>0.93929798525073749</v>
          </cell>
        </row>
        <row r="139">
          <cell r="C139" t="str">
            <v>BCT20</v>
          </cell>
          <cell r="D139" t="str">
            <v>CTCP Giao nhận kho vận ngoại thương</v>
          </cell>
          <cell r="E139" t="str">
            <v>A1</v>
          </cell>
          <cell r="F139" t="str">
            <v>ĐT4</v>
          </cell>
          <cell r="G139" t="str">
            <v>dangnguyetthao</v>
          </cell>
          <cell r="H139">
            <v>268000000000</v>
          </cell>
          <cell r="I139">
            <v>266566000000</v>
          </cell>
          <cell r="J139">
            <v>0.99464925373134327</v>
          </cell>
        </row>
        <row r="140">
          <cell r="C140" t="str">
            <v>BVH27</v>
          </cell>
          <cell r="D140" t="str">
            <v>CTCP Du lịch và Xúc tiến đầu tư</v>
          </cell>
          <cell r="E140" t="str">
            <v>B2</v>
          </cell>
          <cell r="F140" t="str">
            <v>ĐT4</v>
          </cell>
          <cell r="G140" t="str">
            <v>duongthuyduong</v>
          </cell>
          <cell r="H140">
            <v>74954700000</v>
          </cell>
          <cell r="I140">
            <v>7515460000</v>
          </cell>
          <cell r="J140">
            <v>0.10026669441676106</v>
          </cell>
        </row>
        <row r="141">
          <cell r="C141" t="str">
            <v>BVH29</v>
          </cell>
          <cell r="D141" t="str">
            <v>CTCP XNK Vật tư thiết bị ngành In</v>
          </cell>
          <cell r="E141" t="str">
            <v>B2</v>
          </cell>
          <cell r="F141" t="str">
            <v>CNPN</v>
          </cell>
          <cell r="G141" t="str">
            <v>Trần Thị Thu Trà</v>
          </cell>
          <cell r="H141">
            <v>23500000000</v>
          </cell>
          <cell r="I141">
            <v>7631500000</v>
          </cell>
          <cell r="J141">
            <v>0.32474468085106384</v>
          </cell>
          <cell r="K141" t="str">
            <v>B2</v>
          </cell>
        </row>
        <row r="142">
          <cell r="C142" t="str">
            <v>BRV11</v>
          </cell>
          <cell r="D142" t="str">
            <v>CTCP Thương mại và Dịch vụ tỉnh Bà Rịa-Vũng Tàu</v>
          </cell>
          <cell r="E142" t="str">
            <v>B2</v>
          </cell>
          <cell r="F142" t="str">
            <v>CNPN</v>
          </cell>
          <cell r="G142" t="str">
            <v>Nguyễn Ngọc Vũ Chương</v>
          </cell>
          <cell r="H142">
            <v>27000000000</v>
          </cell>
          <cell r="I142">
            <v>2515030000</v>
          </cell>
          <cell r="J142">
            <v>9.3149259259259265E-2</v>
          </cell>
          <cell r="K142" t="str">
            <v>B2</v>
          </cell>
        </row>
        <row r="143">
          <cell r="C143" t="str">
            <v>BRV15</v>
          </cell>
          <cell r="D143" t="str">
            <v>CTCP Xây dựng và phát triển đô thị Châu Đức</v>
          </cell>
          <cell r="E143" t="str">
            <v>A2</v>
          </cell>
          <cell r="F143" t="str">
            <v>CNPN</v>
          </cell>
          <cell r="G143" t="str">
            <v>Phạm Tường Vi</v>
          </cell>
          <cell r="H143">
            <v>17420000000</v>
          </cell>
          <cell r="I143">
            <v>11520000000</v>
          </cell>
          <cell r="J143">
            <v>0.66130884041331806</v>
          </cell>
          <cell r="K143" t="str">
            <v>A2</v>
          </cell>
        </row>
        <row r="144">
          <cell r="C144" t="str">
            <v>BLD01</v>
          </cell>
          <cell r="D144" t="str">
            <v>CTCP Nhân lực quốc tế Sovilaco</v>
          </cell>
          <cell r="E144" t="str">
            <v>A2</v>
          </cell>
          <cell r="F144" t="str">
            <v>CNPN</v>
          </cell>
          <cell r="G144" t="str">
            <v>Hồng Lệ Vân</v>
          </cell>
          <cell r="H144">
            <v>32710000000</v>
          </cell>
          <cell r="I144">
            <v>24530000000</v>
          </cell>
          <cell r="J144">
            <v>0.74992357077346372</v>
          </cell>
          <cell r="K144" t="str">
            <v>A2</v>
          </cell>
        </row>
        <row r="145">
          <cell r="C145" t="str">
            <v>BCT22</v>
          </cell>
          <cell r="D145" t="str">
            <v>Tổng Công ty cổ phần Bia - Rượu - Nước giải khát Sài Gòn</v>
          </cell>
          <cell r="E145" t="str">
            <v>B1</v>
          </cell>
          <cell r="F145" t="str">
            <v>ĐT3</v>
          </cell>
          <cell r="G145" t="str">
            <v>ngominhchau</v>
          </cell>
          <cell r="H145">
            <v>6412811860000</v>
          </cell>
          <cell r="I145">
            <v>2308765475000</v>
          </cell>
          <cell r="J145">
            <v>0.36002389051844103</v>
          </cell>
        </row>
        <row r="146">
          <cell r="C146" t="str">
            <v>DTV00005</v>
          </cell>
          <cell r="D146" t="str">
            <v>CTCP Đầu tư Bảo Việt - SCIC</v>
          </cell>
          <cell r="E146" t="str">
            <v>A2</v>
          </cell>
          <cell r="F146" t="str">
            <v>ĐT5</v>
          </cell>
          <cell r="G146" t="str">
            <v>Phạm Quang Hưng</v>
          </cell>
          <cell r="H146">
            <v>140000000000</v>
          </cell>
          <cell r="I146">
            <v>70000000000</v>
          </cell>
          <cell r="J146">
            <v>0.5</v>
          </cell>
        </row>
        <row r="147">
          <cell r="C147" t="str">
            <v>DTV00015</v>
          </cell>
          <cell r="D147" t="str">
            <v>CTCP thuốc Ung thư Benovas</v>
          </cell>
          <cell r="E147" t="str">
            <v>B2</v>
          </cell>
          <cell r="F147" t="str">
            <v>ĐT5</v>
          </cell>
          <cell r="G147" t="str">
            <v>Lê Hà Phương</v>
          </cell>
          <cell r="H147">
            <v>100000000000</v>
          </cell>
          <cell r="I147">
            <v>29000000000</v>
          </cell>
          <cell r="J147">
            <v>0.28999999999999998</v>
          </cell>
        </row>
        <row r="148">
          <cell r="C148" t="str">
            <v>DTV00014</v>
          </cell>
          <cell r="D148" t="str">
            <v>CTCP Đầu tư tháp truyền hình Việt Nam</v>
          </cell>
          <cell r="E148" t="str">
            <v>B2</v>
          </cell>
          <cell r="F148" t="str">
            <v>ĐT5</v>
          </cell>
          <cell r="G148" t="str">
            <v>Nguyễn Hùng Thắng</v>
          </cell>
          <cell r="H148">
            <v>150000000000</v>
          </cell>
          <cell r="I148">
            <v>49500000000</v>
          </cell>
          <cell r="J148">
            <v>0.33</v>
          </cell>
        </row>
        <row r="149">
          <cell r="C149" t="str">
            <v>BGT69</v>
          </cell>
          <cell r="D149" t="str">
            <v>CTCP Bệnh viện Giao thông vận tải</v>
          </cell>
          <cell r="E149" t="str">
            <v>A1</v>
          </cell>
          <cell r="F149" t="str">
            <v>ĐT5</v>
          </cell>
          <cell r="G149" t="str">
            <v>Nguyễn Minh Đức</v>
          </cell>
          <cell r="H149">
            <v>391459707823</v>
          </cell>
          <cell r="I149">
            <v>278443707823</v>
          </cell>
          <cell r="J149">
            <v>0.71129595781770572</v>
          </cell>
        </row>
        <row r="150">
          <cell r="C150" t="str">
            <v>DTV00017</v>
          </cell>
          <cell r="D150" t="str">
            <v>Tổng công ty Hàng không Việt Nam - CTCP</v>
          </cell>
          <cell r="E150" t="str">
            <v>B1</v>
          </cell>
          <cell r="F150" t="str">
            <v>ĐT5</v>
          </cell>
          <cell r="H150">
            <v>22143941740000</v>
          </cell>
          <cell r="I150">
            <v>6894880800000</v>
          </cell>
          <cell r="J150">
            <v>0.31136646225659731</v>
          </cell>
        </row>
        <row r="151">
          <cell r="C151" t="str">
            <v>BVH28</v>
          </cell>
          <cell r="D151" t="str">
            <v>CTCP Phim Giải Phóng</v>
          </cell>
          <cell r="E151" t="str">
            <v>A2</v>
          </cell>
          <cell r="F151" t="str">
            <v>CNPN</v>
          </cell>
          <cell r="G151" t="str">
            <v>Lê Văn Huy</v>
          </cell>
          <cell r="H151">
            <v>203499580000</v>
          </cell>
          <cell r="I151">
            <v>202909580000</v>
          </cell>
          <cell r="J151">
            <v>0.99710073111698805</v>
          </cell>
          <cell r="K151" t="str">
            <v>A2</v>
          </cell>
        </row>
        <row r="157">
          <cell r="C157" t="str">
            <v>AGI10</v>
          </cell>
          <cell r="D157" t="str">
            <v>CTCP Xuất nhập khẩu An Giang</v>
          </cell>
          <cell r="E157" t="str">
            <v>B2</v>
          </cell>
          <cell r="F157" t="str">
            <v>CNPN</v>
          </cell>
          <cell r="G157" t="str">
            <v>Đoàn Đặng Quí An</v>
          </cell>
          <cell r="H157">
            <v>182000000000</v>
          </cell>
          <cell r="I157">
            <v>51265500000</v>
          </cell>
          <cell r="J157">
            <v>0.28167857142857144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ung cap (2)"/>
      <sheetName val="So lieu cung cap"/>
    </sheetNames>
    <sheetDataSet>
      <sheetData sheetId="0"/>
      <sheetData sheetId="1">
        <row r="4">
          <cell r="A4" t="str">
            <v>BGT40</v>
          </cell>
          <cell r="B4" t="str">
            <v xml:space="preserve">Ngân hàng TMCP Hàng Hải </v>
          </cell>
          <cell r="C4">
            <v>9412546000000</v>
          </cell>
        </row>
        <row r="5">
          <cell r="A5" t="str">
            <v>DNA03</v>
          </cell>
          <cell r="B5" t="str">
            <v>CTCP Sách Thiết bị trường học Đà Nẵng</v>
          </cell>
          <cell r="C5">
            <v>42371221773</v>
          </cell>
        </row>
        <row r="6">
          <cell r="A6" t="str">
            <v>BCN18</v>
          </cell>
          <cell r="B6" t="str">
            <v>CTCP Nhiệt điện Phả Lại</v>
          </cell>
          <cell r="C6">
            <v>5521997089773</v>
          </cell>
        </row>
        <row r="7">
          <cell r="A7" t="str">
            <v>BKH02</v>
          </cell>
          <cell r="B7" t="str">
            <v>CTCP viễn thông FPT</v>
          </cell>
          <cell r="C7">
            <v>1536486706492</v>
          </cell>
        </row>
        <row r="8">
          <cell r="A8" t="str">
            <v>HPH37</v>
          </cell>
          <cell r="B8" t="str">
            <v>CTCP Xây dựng và phát triển cơ sở hạ tầng Hải Phòng</v>
          </cell>
          <cell r="C8">
            <v>10952997286</v>
          </cell>
        </row>
        <row r="9">
          <cell r="A9" t="str">
            <v>TVI05</v>
          </cell>
          <cell r="B9" t="str">
            <v>CTCP Thuỷ sản Cửu Long  - Trà Vinh</v>
          </cell>
          <cell r="C9">
            <v>61705865668</v>
          </cell>
        </row>
        <row r="10">
          <cell r="A10" t="str">
            <v>CMA16</v>
          </cell>
          <cell r="B10" t="str">
            <v>CTCP Thương nghiệp Cà Mau</v>
          </cell>
          <cell r="C10">
            <v>163493091452</v>
          </cell>
        </row>
        <row r="11">
          <cell r="A11" t="str">
            <v>HPH47</v>
          </cell>
          <cell r="B11" t="str">
            <v>CTCP Nhiệt điện Hải Phòng</v>
          </cell>
          <cell r="C11">
            <v>5527064977165</v>
          </cell>
        </row>
        <row r="12">
          <cell r="A12" t="str">
            <v>VLO13</v>
          </cell>
          <cell r="B12" t="str">
            <v>CTCP Xuất nhập khẩu Vĩnh Long</v>
          </cell>
          <cell r="C12">
            <v>117448903258</v>
          </cell>
        </row>
        <row r="13">
          <cell r="A13" t="str">
            <v>BGT38</v>
          </cell>
          <cell r="B13" t="str">
            <v>CTCP Quản lý và Xây dựng đường bộ 26 - Đắk Lắk</v>
          </cell>
          <cell r="C13">
            <v>17178921924</v>
          </cell>
        </row>
        <row r="14">
          <cell r="A14" t="str">
            <v>BNI12</v>
          </cell>
          <cell r="B14" t="str">
            <v>CTCP tập đoàn Dabaco Việt Nam</v>
          </cell>
          <cell r="C14">
            <v>1722658518282</v>
          </cell>
        </row>
        <row r="15">
          <cell r="A15" t="str">
            <v>QNI39</v>
          </cell>
          <cell r="B15" t="str">
            <v>CTCP Nhiệt điện Quảng Ninh</v>
          </cell>
          <cell r="C15">
            <v>4182548974459</v>
          </cell>
        </row>
        <row r="16">
          <cell r="A16" t="str">
            <v>VLO01</v>
          </cell>
          <cell r="B16" t="str">
            <v>Cty CP Dược phẩmCửu Long</v>
          </cell>
          <cell r="C16">
            <v>279974112874</v>
          </cell>
        </row>
        <row r="17">
          <cell r="A17" t="str">
            <v>AGI06</v>
          </cell>
          <cell r="B17" t="str">
            <v>CTCP Xuất nhập khẩu thuỷ sản An Giang</v>
          </cell>
          <cell r="C17">
            <v>819811881949</v>
          </cell>
        </row>
        <row r="18">
          <cell r="A18" t="str">
            <v>CTH04</v>
          </cell>
          <cell r="B18" t="str">
            <v>Cty CP Dược Hậu giang</v>
          </cell>
          <cell r="C18">
            <v>1999442921583</v>
          </cell>
        </row>
        <row r="19">
          <cell r="A19" t="str">
            <v>HCM07</v>
          </cell>
          <cell r="B19" t="str">
            <v>CTCP Germadept</v>
          </cell>
          <cell r="C19">
            <v>4484324961601</v>
          </cell>
        </row>
        <row r="20">
          <cell r="A20" t="str">
            <v>BTC06</v>
          </cell>
          <cell r="B20" t="str">
            <v>TCT Cổ phần Bảo Minh</v>
          </cell>
          <cell r="C20">
            <v>2165839369158</v>
          </cell>
        </row>
        <row r="21">
          <cell r="A21" t="str">
            <v>LDO12</v>
          </cell>
          <cell r="B21" t="str">
            <v>CTCP Địa ốc Đà Lạt</v>
          </cell>
          <cell r="C21">
            <v>57887966430</v>
          </cell>
        </row>
        <row r="22">
          <cell r="A22" t="str">
            <v>QNG08</v>
          </cell>
          <cell r="B22" t="str">
            <v xml:space="preserve">CTCP Nông sản thực phẩm Quảng ngãi </v>
          </cell>
          <cell r="C22">
            <v>361751275435</v>
          </cell>
        </row>
        <row r="23">
          <cell r="A23" t="str">
            <v>BCN03</v>
          </cell>
          <cell r="B23" t="str">
            <v>Công ty cổ phần Nhựa Thiếu Niên Tiền Phong</v>
          </cell>
          <cell r="C23">
            <v>1226048689694</v>
          </cell>
        </row>
        <row r="24">
          <cell r="A24" t="str">
            <v>BCN16</v>
          </cell>
          <cell r="B24" t="str">
            <v>Công ty Cổ phần Bóng Đèn Điện Quang</v>
          </cell>
          <cell r="C24">
            <v>825493499863</v>
          </cell>
        </row>
        <row r="25">
          <cell r="A25" t="str">
            <v>TVI04</v>
          </cell>
          <cell r="B25" t="str">
            <v>CTCP Phát triển điện nông thôn Trà Vinh</v>
          </cell>
          <cell r="C25">
            <v>77229400378</v>
          </cell>
        </row>
        <row r="26">
          <cell r="A26" t="str">
            <v>DTH06</v>
          </cell>
          <cell r="B26" t="str">
            <v>CTCP Docimexco</v>
          </cell>
          <cell r="C26">
            <v>25926612853.5</v>
          </cell>
        </row>
        <row r="27">
          <cell r="A27" t="str">
            <v>BKH01</v>
          </cell>
          <cell r="B27" t="str">
            <v>Công ty cổ phần FPT</v>
          </cell>
          <cell r="C27">
            <v>7205914664472</v>
          </cell>
        </row>
        <row r="28">
          <cell r="A28" t="str">
            <v>DNA01</v>
          </cell>
          <cell r="B28" t="str">
            <v>CTCP Dược- Thiết bị Y tế Đà Nẵng</v>
          </cell>
          <cell r="C28">
            <v>78454375046</v>
          </cell>
        </row>
        <row r="29">
          <cell r="A29" t="str">
            <v>BNN03</v>
          </cell>
          <cell r="B29" t="str">
            <v>Cty CP Nông dược HAI</v>
          </cell>
          <cell r="C29">
            <v>387452500095</v>
          </cell>
        </row>
        <row r="30">
          <cell r="A30" t="str">
            <v>HTI03</v>
          </cell>
          <cell r="B30" t="str">
            <v>CTCP SÁch và TBTH Hà Tĩnh</v>
          </cell>
          <cell r="C30">
            <v>23457175022</v>
          </cell>
        </row>
        <row r="31">
          <cell r="A31" t="str">
            <v>BRV09</v>
          </cell>
          <cell r="B31" t="str">
            <v>CTCP Phát triển nhà Bà Rịa Vũng Tàu</v>
          </cell>
          <cell r="C31">
            <v>577909852988</v>
          </cell>
        </row>
        <row r="32">
          <cell r="A32" t="str">
            <v>HGI01</v>
          </cell>
          <cell r="B32" t="str">
            <v>CTCP cơ khí và KS Hà Giang</v>
          </cell>
          <cell r="C32">
            <v>269989588654</v>
          </cell>
        </row>
        <row r="33">
          <cell r="A33" t="str">
            <v>BTM36</v>
          </cell>
          <cell r="B33" t="str">
            <v>CTCP XNK Tổng hợp I Việt Nam</v>
          </cell>
          <cell r="C33">
            <v>316298243039</v>
          </cell>
        </row>
        <row r="34">
          <cell r="A34" t="str">
            <v>BNN06</v>
          </cell>
          <cell r="B34" t="str">
            <v>Cty CP bao bì và in nông nghiệp</v>
          </cell>
          <cell r="C34">
            <v>171624927352</v>
          </cell>
        </row>
        <row r="35">
          <cell r="A35" t="str">
            <v>BCN05</v>
          </cell>
          <cell r="B35" t="str">
            <v>CTCP Nhựa Bình Minh</v>
          </cell>
          <cell r="C35">
            <v>1489073090875</v>
          </cell>
        </row>
        <row r="36">
          <cell r="A36" t="str">
            <v>LAN07</v>
          </cell>
          <cell r="B36" t="str">
            <v>CTCP Chế biến hàng xuất khẩu Long An</v>
          </cell>
          <cell r="C36">
            <v>115112132436</v>
          </cell>
        </row>
        <row r="37">
          <cell r="A37" t="str">
            <v>LAN05</v>
          </cell>
          <cell r="B37" t="str">
            <v>CTCP Sách và Thiết Bị Trường Học Long An</v>
          </cell>
          <cell r="C37">
            <v>19533951064</v>
          </cell>
        </row>
        <row r="38">
          <cell r="A38" t="str">
            <v>LDO08</v>
          </cell>
          <cell r="B38" t="str">
            <v>CTCP Dược Lâm Đồng</v>
          </cell>
          <cell r="C38">
            <v>78704161567</v>
          </cell>
        </row>
        <row r="39">
          <cell r="A39" t="str">
            <v>HNO10</v>
          </cell>
          <cell r="B39" t="str">
            <v>CTCP Dược phẩm và Thiết bị Y tế (Hapharco)</v>
          </cell>
          <cell r="C39">
            <v>101665551275</v>
          </cell>
        </row>
        <row r="40">
          <cell r="A40" t="str">
            <v>QNI09</v>
          </cell>
          <cell r="B40" t="str">
            <v>CTCP Xi măng và xây dựng Quảng ninh</v>
          </cell>
          <cell r="C40">
            <v>205305850219</v>
          </cell>
        </row>
        <row r="41">
          <cell r="A41" t="str">
            <v>BTC05</v>
          </cell>
          <cell r="B41" t="str">
            <v>TCT Cổ phần Tái bảo hiểm Quốc Gia Việt Nam</v>
          </cell>
          <cell r="C41">
            <v>2349795959437</v>
          </cell>
        </row>
        <row r="42">
          <cell r="A42" t="str">
            <v>BNN01</v>
          </cell>
          <cell r="B42" t="str">
            <v>Cty CP giống cây trồng trung ương</v>
          </cell>
        </row>
        <row r="43">
          <cell r="A43" t="str">
            <v>HUG03</v>
          </cell>
          <cell r="B43" t="str">
            <v>CTCP Mía đường Cần thơ</v>
          </cell>
          <cell r="C43">
            <v>338452041936</v>
          </cell>
        </row>
        <row r="44">
          <cell r="A44" t="str">
            <v>BTM32</v>
          </cell>
          <cell r="B44" t="str">
            <v>CTCP Tổng Bách hóa</v>
          </cell>
          <cell r="C44">
            <v>37124013749</v>
          </cell>
        </row>
        <row r="45">
          <cell r="A45" t="str">
            <v>BGT01</v>
          </cell>
          <cell r="B45" t="str">
            <v xml:space="preserve">Cty CP TRAPHACO </v>
          </cell>
          <cell r="C45">
            <v>683995501690</v>
          </cell>
        </row>
        <row r="46">
          <cell r="A46" t="str">
            <v>DTH01</v>
          </cell>
          <cell r="B46" t="str">
            <v>Công ty CP XNK Y tế DOMESCO</v>
          </cell>
          <cell r="C46">
            <v>626799063022</v>
          </cell>
        </row>
        <row r="47">
          <cell r="A47" t="str">
            <v>QNA05</v>
          </cell>
          <cell r="B47" t="str">
            <v xml:space="preserve">CTCP Công trinh GTVT Quảng Nam </v>
          </cell>
          <cell r="C47">
            <v>44585769575</v>
          </cell>
        </row>
        <row r="48">
          <cell r="A48" t="str">
            <v>BCN13</v>
          </cell>
          <cell r="B48" t="str">
            <v>CTCP Bóng đèn phích nước Rạng Đông</v>
          </cell>
          <cell r="C48">
            <v>502092053092</v>
          </cell>
        </row>
        <row r="49">
          <cell r="A49" t="str">
            <v>BNN08</v>
          </cell>
          <cell r="B49" t="str">
            <v>CTCP Xây dựng 47</v>
          </cell>
        </row>
        <row r="50">
          <cell r="A50" t="str">
            <v>BCN07</v>
          </cell>
          <cell r="B50" t="str">
            <v>CTCP Nhựa Rạng Đông</v>
          </cell>
          <cell r="C50">
            <v>208158715601</v>
          </cell>
        </row>
        <row r="51">
          <cell r="A51" t="str">
            <v>QNI36</v>
          </cell>
          <cell r="B51" t="str">
            <v>CTCP Quốc tế Hoàng gia</v>
          </cell>
          <cell r="C51">
            <v>1045127822556</v>
          </cell>
        </row>
        <row r="52">
          <cell r="A52" t="str">
            <v>HTA06</v>
          </cell>
          <cell r="B52" t="str">
            <v>CTCP Xi măng Sài Sơn</v>
          </cell>
          <cell r="C52">
            <v>280342344373</v>
          </cell>
        </row>
        <row r="53">
          <cell r="A53" t="str">
            <v>LAN12</v>
          </cell>
          <cell r="B53" t="str">
            <v>CTCP thương mại và xuất nhập khẩu Long An</v>
          </cell>
          <cell r="C53">
            <v>16202240591</v>
          </cell>
        </row>
        <row r="54">
          <cell r="A54" t="str">
            <v>BTM27</v>
          </cell>
          <cell r="B54" t="str">
            <v>CTCT Thiết bị phụ tùng Sài Gòn</v>
          </cell>
          <cell r="C54">
            <v>183714552869</v>
          </cell>
        </row>
        <row r="55">
          <cell r="A55" t="str">
            <v>BNN02</v>
          </cell>
          <cell r="B55" t="str">
            <v>CTCP Giống cây trồng miền Nam</v>
          </cell>
          <cell r="C55">
            <v>300066466285</v>
          </cell>
        </row>
        <row r="56">
          <cell r="A56" t="str">
            <v>BCN09</v>
          </cell>
          <cell r="B56" t="str">
            <v>CTCP Giầy Sài gòn</v>
          </cell>
          <cell r="C56">
            <v>16495175594</v>
          </cell>
        </row>
        <row r="57">
          <cell r="A57" t="str">
            <v>BRV04</v>
          </cell>
          <cell r="B57" t="str">
            <v>CTCP Chế biến XNK Thuỷ sản Bà Rịa - Vũng Tàu</v>
          </cell>
          <cell r="C57">
            <v>66316945835</v>
          </cell>
        </row>
        <row r="58">
          <cell r="A58" t="str">
            <v>BGT17</v>
          </cell>
          <cell r="B58" t="str">
            <v>CTCP Dịch vụ vận tải Sài Gòn</v>
          </cell>
          <cell r="C58">
            <v>32684725082</v>
          </cell>
        </row>
        <row r="59">
          <cell r="A59" t="str">
            <v>YBA12</v>
          </cell>
          <cell r="B59" t="str">
            <v>CTCP Thủy điện Thác Bà</v>
          </cell>
          <cell r="C59">
            <v>908309384000</v>
          </cell>
        </row>
        <row r="60">
          <cell r="A60" t="str">
            <v>BTM10</v>
          </cell>
          <cell r="B60" t="str">
            <v>CTCP Vải Sợi May Mặc Miền Bắc</v>
          </cell>
        </row>
        <row r="61">
          <cell r="A61" t="str">
            <v>HTA01</v>
          </cell>
          <cell r="B61" t="str">
            <v>CTCP Dược Phẩm Hà tây</v>
          </cell>
          <cell r="C61">
            <v>136557076475</v>
          </cell>
        </row>
        <row r="62">
          <cell r="A62" t="str">
            <v>BMT02</v>
          </cell>
          <cell r="B62" t="str">
            <v>CTCP Công nghệ Địa vật lý</v>
          </cell>
          <cell r="C62">
            <v>16301929240</v>
          </cell>
        </row>
        <row r="63">
          <cell r="A63" t="str">
            <v>CTH02</v>
          </cell>
          <cell r="B63" t="str">
            <v>CTCP vật tư kỹ thuật Nông nghiệp Cần Thơ</v>
          </cell>
        </row>
        <row r="64">
          <cell r="A64" t="str">
            <v>HTA05</v>
          </cell>
          <cell r="B64" t="str">
            <v>CTCP Xi măng Tiên Sơn</v>
          </cell>
          <cell r="C64">
            <v>31772061804</v>
          </cell>
        </row>
        <row r="65">
          <cell r="A65" t="str">
            <v>DLI01</v>
          </cell>
          <cell r="B65" t="str">
            <v>CTCP Du lịch thương mại đầu tư</v>
          </cell>
          <cell r="C65">
            <v>23611328100</v>
          </cell>
        </row>
        <row r="66">
          <cell r="A66" t="str">
            <v>BXD02</v>
          </cell>
          <cell r="B66" t="str">
            <v>Tổng công ty cổ phần Xuất nhập khẩu và xây dựng Việt Nam (VINACONEX)</v>
          </cell>
          <cell r="C66">
            <v>5572918828419</v>
          </cell>
        </row>
        <row r="67">
          <cell r="A67" t="str">
            <v>STR08</v>
          </cell>
          <cell r="B67" t="str">
            <v>CTCP Mía đường Sóc Trăng</v>
          </cell>
          <cell r="C67">
            <v>104643152626</v>
          </cell>
        </row>
        <row r="68">
          <cell r="A68" t="str">
            <v>KHO22</v>
          </cell>
          <cell r="B68" t="str">
            <v>Công ty CP Nước khoáng Khánh hòa</v>
          </cell>
          <cell r="C68">
            <v>39415165852</v>
          </cell>
        </row>
        <row r="69">
          <cell r="A69" t="str">
            <v>BTM23</v>
          </cell>
          <cell r="B69" t="str">
            <v>CTCP Tập đoàn Vinacontrol</v>
          </cell>
          <cell r="C69">
            <v>161366548827</v>
          </cell>
        </row>
        <row r="70">
          <cell r="A70" t="str">
            <v>HUG02</v>
          </cell>
          <cell r="B70" t="str">
            <v>CTCP Thủy sản CAFATEX</v>
          </cell>
          <cell r="C70">
            <v>94711916672</v>
          </cell>
        </row>
        <row r="71">
          <cell r="A71" t="str">
            <v>BCN04</v>
          </cell>
          <cell r="B71" t="str">
            <v>Công ty Cổ phần sữa Việt Nam</v>
          </cell>
          <cell r="C71">
            <v>17545489315423</v>
          </cell>
        </row>
        <row r="72">
          <cell r="A72" t="str">
            <v>BCT03</v>
          </cell>
          <cell r="B72" t="str">
            <v>CTCP Kho vận Miền Nam</v>
          </cell>
          <cell r="C72">
            <v>135783879910</v>
          </cell>
        </row>
        <row r="73">
          <cell r="A73" t="str">
            <v>BTR01</v>
          </cell>
          <cell r="B73" t="str">
            <v>CTCP Dược phẩm Bến Tre</v>
          </cell>
          <cell r="C73">
            <v>85718240377.5</v>
          </cell>
        </row>
        <row r="74">
          <cell r="A74" t="str">
            <v>BDI02</v>
          </cell>
          <cell r="B74" t="str">
            <v>CTCP Thủy điện Vĩnh Sơn Sông Hinh</v>
          </cell>
          <cell r="C74">
            <v>2610089335974</v>
          </cell>
        </row>
        <row r="75">
          <cell r="A75" t="str">
            <v>BTR06</v>
          </cell>
          <cell r="B75" t="str">
            <v>Công ty CP Vật liệu Xây dựng Bến Tre</v>
          </cell>
          <cell r="C75">
            <v>65090853539</v>
          </cell>
        </row>
        <row r="76">
          <cell r="A76" t="str">
            <v>YBA08</v>
          </cell>
          <cell r="B76" t="str">
            <v>CTCP xi măng và khoáng sản Yên Bái</v>
          </cell>
          <cell r="C76">
            <v>13273140715</v>
          </cell>
        </row>
        <row r="77">
          <cell r="A77" t="str">
            <v>BGT19</v>
          </cell>
          <cell r="B77" t="str">
            <v>CTCP Vật liệu xây dựng 720</v>
          </cell>
        </row>
        <row r="78">
          <cell r="A78" t="str">
            <v>BGT33</v>
          </cell>
          <cell r="B78" t="str">
            <v>CTCP Đầu tư và xây dựng công trình 79</v>
          </cell>
          <cell r="C78">
            <v>11182568281</v>
          </cell>
        </row>
        <row r="79">
          <cell r="A79" t="str">
            <v>HCM01</v>
          </cell>
          <cell r="B79" t="str">
            <v>CTCP Trang thiết bị kỹ thuật Y tế Tp.Hồ Chí Minh</v>
          </cell>
          <cell r="C79">
            <v>32754430331</v>
          </cell>
        </row>
        <row r="80">
          <cell r="A80" t="str">
            <v>HUE12</v>
          </cell>
          <cell r="B80" t="str">
            <v>CTCP Công nghiệp thực phẩm Huế</v>
          </cell>
          <cell r="C80">
            <v>5092580788</v>
          </cell>
        </row>
        <row r="81">
          <cell r="A81" t="str">
            <v>BDU02</v>
          </cell>
          <cell r="B81" t="str">
            <v xml:space="preserve">CTCP Khoáng sản và Xây dựng Bình Dương </v>
          </cell>
          <cell r="C81">
            <v>456831718326</v>
          </cell>
        </row>
        <row r="82">
          <cell r="A82" t="str">
            <v>AGI03</v>
          </cell>
          <cell r="B82" t="str">
            <v>Cty TNHH Khai thác và chế biến đá An Giang</v>
          </cell>
          <cell r="C82">
            <v>49764484422</v>
          </cell>
        </row>
        <row r="83">
          <cell r="A83" t="str">
            <v>AGI05</v>
          </cell>
          <cell r="B83" t="str">
            <v>CTCP Tư vấn xây dựng An Giang</v>
          </cell>
          <cell r="C83">
            <v>2858035312</v>
          </cell>
        </row>
        <row r="84">
          <cell r="A84" t="str">
            <v>AGI07</v>
          </cell>
          <cell r="B84" t="str">
            <v>CTCP Du lịch An Giang</v>
          </cell>
          <cell r="C84">
            <v>123281863114</v>
          </cell>
        </row>
        <row r="85">
          <cell r="A85" t="str">
            <v>AGI10</v>
          </cell>
          <cell r="B85" t="str">
            <v>CTCP Xuất nhập khẩu An Giang</v>
          </cell>
          <cell r="C85">
            <v>365210990951</v>
          </cell>
        </row>
        <row r="86">
          <cell r="A86" t="str">
            <v>BCN02</v>
          </cell>
          <cell r="B86" t="str">
            <v>Công ty Cổ phần Tư vấn đầu tư phát triển và xây dựng THIKECO</v>
          </cell>
          <cell r="C86">
            <v>20151671658</v>
          </cell>
        </row>
        <row r="87">
          <cell r="A87" t="str">
            <v>BGT16</v>
          </cell>
          <cell r="B87" t="str">
            <v>Cty CP Transmeco</v>
          </cell>
          <cell r="C87">
            <v>130398641693</v>
          </cell>
        </row>
        <row r="88">
          <cell r="A88" t="str">
            <v>BCN14</v>
          </cell>
          <cell r="B88" t="str">
            <v>Công ty Cổ phần Đầu tư Xuất nhập khẩu Da - Giầy Hà nội</v>
          </cell>
          <cell r="C88">
            <v>4939899903</v>
          </cell>
        </row>
        <row r="89">
          <cell r="A89" t="str">
            <v>BCN01</v>
          </cell>
          <cell r="B89" t="str">
            <v>TCTCP Xây dựng Điện Việt Nam</v>
          </cell>
          <cell r="C89">
            <v>713402160161</v>
          </cell>
        </row>
        <row r="90">
          <cell r="A90" t="str">
            <v>TNG12</v>
          </cell>
          <cell r="B90" t="str">
            <v>CTCP phát triển thương mại Thái Nguyên</v>
          </cell>
          <cell r="C90">
            <v>6551821277</v>
          </cell>
        </row>
        <row r="91">
          <cell r="A91" t="str">
            <v>BXD04</v>
          </cell>
          <cell r="B91" t="str">
            <v>Tổng CTCP Đầu tư xây dựng và thương mại Việt Nam</v>
          </cell>
          <cell r="C91">
            <v>488806244598</v>
          </cell>
        </row>
        <row r="92">
          <cell r="A92" t="str">
            <v>BCT05</v>
          </cell>
          <cell r="B92" t="str">
            <v>CTCP XNK khoáng sản</v>
          </cell>
          <cell r="C92">
            <v>42801381685</v>
          </cell>
        </row>
        <row r="93">
          <cell r="A93" t="str">
            <v>BDU05</v>
          </cell>
          <cell r="B93" t="str">
            <v>CTCP Xây dựng tư vấn đầu tư Bình Dương</v>
          </cell>
          <cell r="C93">
            <v>169589969318</v>
          </cell>
        </row>
        <row r="94">
          <cell r="A94" t="str">
            <v>BDU06</v>
          </cell>
          <cell r="B94" t="str">
            <v>CTCP Xây dựng Giao thông thủy lợi Bình Dương</v>
          </cell>
          <cell r="C94">
            <v>16325322132</v>
          </cell>
        </row>
        <row r="95">
          <cell r="A95" t="str">
            <v>BDU07</v>
          </cell>
          <cell r="B95" t="str">
            <v>CTCP Xây dựng và DV CC Bình Dương</v>
          </cell>
          <cell r="C95">
            <v>75464702920</v>
          </cell>
        </row>
        <row r="96">
          <cell r="A96" t="str">
            <v>BDU09</v>
          </cell>
          <cell r="B96" t="str">
            <v>CTCP Lâm sản XNK Tổng hợp Bình Dương</v>
          </cell>
          <cell r="C96">
            <v>120912960845</v>
          </cell>
        </row>
        <row r="97">
          <cell r="A97" t="str">
            <v>CTH23</v>
          </cell>
          <cell r="B97" t="str">
            <v>CTCP Nông sản thực phẩm xuất khẩu Cần Thơ</v>
          </cell>
          <cell r="C97">
            <v>138467938930</v>
          </cell>
        </row>
        <row r="98">
          <cell r="A98" t="str">
            <v>BTH03</v>
          </cell>
          <cell r="B98" t="str">
            <v>CTCP Nước khoáng Vĩnh Hảo</v>
          </cell>
          <cell r="C98">
            <v>114632839000</v>
          </cell>
        </row>
        <row r="99">
          <cell r="A99" t="str">
            <v>BLU09</v>
          </cell>
          <cell r="B99" t="str">
            <v>CTCP Xuất nhập khẩu Giá Rai</v>
          </cell>
          <cell r="C99">
            <v>46846167284</v>
          </cell>
        </row>
        <row r="100">
          <cell r="A100" t="str">
            <v>BGI18</v>
          </cell>
          <cell r="B100" t="str">
            <v>CTCP Nông sản Thực phẩm Bắc Giang</v>
          </cell>
        </row>
        <row r="101">
          <cell r="A101" t="str">
            <v>BGT12</v>
          </cell>
          <cell r="B101" t="str">
            <v>TCT CP TM&amp;XD (Vietracimex)</v>
          </cell>
        </row>
        <row r="102">
          <cell r="A102" t="str">
            <v>TBI03</v>
          </cell>
          <cell r="B102" t="str">
            <v>CTCP Giống cây trồng Thái Bình</v>
          </cell>
        </row>
        <row r="103">
          <cell r="A103" t="str">
            <v>BGT20</v>
          </cell>
          <cell r="B103" t="str">
            <v>CTCP Quản lý và Xây dựng đường bộ Thừa Thiên Huế</v>
          </cell>
          <cell r="C103">
            <v>44550004802</v>
          </cell>
        </row>
        <row r="104">
          <cell r="A104" t="str">
            <v>BNN10</v>
          </cell>
          <cell r="B104" t="str">
            <v>Công ty Cổ phần Bảo vệ thực vật 1 Trung ương</v>
          </cell>
          <cell r="C104">
            <v>88297489467</v>
          </cell>
        </row>
        <row r="105">
          <cell r="A105" t="str">
            <v>BGT23</v>
          </cell>
          <cell r="B105" t="str">
            <v>CTCP Cơ khí xây dựng GT Thăng Long</v>
          </cell>
          <cell r="C105">
            <v>11580655255</v>
          </cell>
        </row>
        <row r="106">
          <cell r="A106" t="str">
            <v>BGT25</v>
          </cell>
          <cell r="B106" t="str">
            <v>CTCP Quản lý và xây dựng đường bộ 234</v>
          </cell>
          <cell r="C106">
            <v>13524714367</v>
          </cell>
        </row>
        <row r="107">
          <cell r="A107" t="str">
            <v>BGT26</v>
          </cell>
          <cell r="B107" t="str">
            <v>CTCP Quản lý đường sông số 8</v>
          </cell>
          <cell r="C107">
            <v>12302646442</v>
          </cell>
        </row>
        <row r="108">
          <cell r="A108" t="str">
            <v>BGT29</v>
          </cell>
          <cell r="B108" t="str">
            <v>CTCP Vận tải và thuê tàu</v>
          </cell>
          <cell r="C108">
            <v>262178954213</v>
          </cell>
        </row>
        <row r="109">
          <cell r="A109" t="str">
            <v>BGT28</v>
          </cell>
          <cell r="B109" t="str">
            <v>CTCP Quản lý đường sông số 5</v>
          </cell>
          <cell r="C109">
            <v>11822886817</v>
          </cell>
        </row>
        <row r="110">
          <cell r="A110" t="str">
            <v>BGT30</v>
          </cell>
          <cell r="B110" t="str">
            <v>CTCP Quản lý và xây dựng đường bộ 470</v>
          </cell>
          <cell r="C110">
            <v>10913601193</v>
          </cell>
        </row>
        <row r="111">
          <cell r="A111" t="str">
            <v>BGT31</v>
          </cell>
          <cell r="B111" t="str">
            <v>CTCP Đầu tư và xây dựng công trình 717</v>
          </cell>
          <cell r="C111">
            <v>11943920036</v>
          </cell>
        </row>
        <row r="112">
          <cell r="A112" t="str">
            <v>BGT32</v>
          </cell>
          <cell r="B112" t="str">
            <v>CTCP Đầu tư và xây dựng công trình 742</v>
          </cell>
          <cell r="C112">
            <v>11784877338</v>
          </cell>
        </row>
        <row r="113">
          <cell r="A113" t="str">
            <v>BGT34</v>
          </cell>
          <cell r="B113" t="str">
            <v>CTCP Quản lý và xây dựng đường bộ Khánh Hoà</v>
          </cell>
          <cell r="C113">
            <v>14221542042</v>
          </cell>
        </row>
        <row r="114">
          <cell r="A114" t="str">
            <v>BGT35</v>
          </cell>
          <cell r="B114" t="str">
            <v>CTCP Quản lý và Xây dựng đường bộ Bình Định</v>
          </cell>
          <cell r="C114">
            <v>20534312561</v>
          </cell>
        </row>
        <row r="115">
          <cell r="A115" t="str">
            <v>BGT36</v>
          </cell>
          <cell r="B115" t="str">
            <v>CTCP Quản lý và Xây dựng đường bộ Quảng Trị</v>
          </cell>
          <cell r="C115">
            <v>27540531480</v>
          </cell>
        </row>
        <row r="116">
          <cell r="A116" t="str">
            <v>BGT37</v>
          </cell>
          <cell r="B116" t="str">
            <v>CTCP Quản lý và Xây dựng đường bộ 494</v>
          </cell>
          <cell r="C116">
            <v>21468448617</v>
          </cell>
        </row>
        <row r="117">
          <cell r="A117" t="str">
            <v>BGT39</v>
          </cell>
          <cell r="B117" t="str">
            <v>CTCP Quản lý đường sông số 2</v>
          </cell>
          <cell r="C117">
            <v>9783105964</v>
          </cell>
        </row>
        <row r="118">
          <cell r="A118" t="str">
            <v>KHO07</v>
          </cell>
          <cell r="B118" t="str">
            <v>Công ty cổ phần Khoáng sản và Đầu tư Khánh Hòa</v>
          </cell>
          <cell r="C118">
            <v>178656414140</v>
          </cell>
        </row>
        <row r="119">
          <cell r="A119" t="str">
            <v>BTM24</v>
          </cell>
          <cell r="B119" t="str">
            <v>CTCP Sản xuất Bao bì và hàng xuất khẩu</v>
          </cell>
          <cell r="C119">
            <v>-15719261870</v>
          </cell>
        </row>
        <row r="120">
          <cell r="A120" t="str">
            <v>BGT42</v>
          </cell>
          <cell r="B120" t="str">
            <v>CTCP Quản lý đường sông số 3</v>
          </cell>
          <cell r="C120">
            <v>15757018342</v>
          </cell>
        </row>
        <row r="121">
          <cell r="A121" t="str">
            <v>BGT43</v>
          </cell>
          <cell r="B121" t="str">
            <v>CTCP TRAENCO</v>
          </cell>
          <cell r="C121">
            <v>15572088346</v>
          </cell>
        </row>
        <row r="122">
          <cell r="A122" t="str">
            <v>GLA13</v>
          </cell>
          <cell r="B122" t="str">
            <v>Cty CP Văn hóa - Du lịch Gia Lai</v>
          </cell>
          <cell r="C122">
            <v>100867510758</v>
          </cell>
        </row>
        <row r="123">
          <cell r="A123" t="str">
            <v>BTM35</v>
          </cell>
          <cell r="B123" t="str">
            <v>CTCP Đầu tư và Thương mại tạp phẩm Sài Gòn</v>
          </cell>
          <cell r="C123">
            <v>70470728621</v>
          </cell>
        </row>
        <row r="124">
          <cell r="A124" t="str">
            <v>BKA04</v>
          </cell>
          <cell r="B124" t="str">
            <v xml:space="preserve">CTCP Vận tải, dịch vụ và xây dựng Bác Kạn </v>
          </cell>
          <cell r="C124">
            <v>1814408097</v>
          </cell>
        </row>
        <row r="125">
          <cell r="A125" t="str">
            <v>BCT01</v>
          </cell>
          <cell r="B125" t="str">
            <v>CTCP Xuất nhập khẩu Đồng Tháp Mười</v>
          </cell>
          <cell r="C125">
            <v>-110591524033</v>
          </cell>
        </row>
        <row r="126">
          <cell r="A126" t="str">
            <v>BKH04</v>
          </cell>
          <cell r="B126" t="str">
            <v>CTCP Ứng Dụng Khoa Học và Công Nghệ Mitec</v>
          </cell>
        </row>
        <row r="127">
          <cell r="A127" t="str">
            <v>DLA05</v>
          </cell>
          <cell r="B127" t="str">
            <v>CTCP Đầu tư Xuất nhập khẩu Đăk Lăk</v>
          </cell>
          <cell r="C127">
            <v>-95204379075</v>
          </cell>
        </row>
        <row r="128">
          <cell r="A128" t="str">
            <v>QNG07</v>
          </cell>
          <cell r="B128" t="str">
            <v xml:space="preserve">CTCP Nông lâm sản xuất khẩu Quảng Ngãi </v>
          </cell>
          <cell r="C128">
            <v>16705844713</v>
          </cell>
        </row>
        <row r="129">
          <cell r="A129" t="str">
            <v>QNA12</v>
          </cell>
          <cell r="B129" t="str">
            <v xml:space="preserve">CTCP Lâm đặc sản xuất khẩu Quảng Nam </v>
          </cell>
          <cell r="C129">
            <v>37105470099</v>
          </cell>
        </row>
        <row r="130">
          <cell r="A130" t="str">
            <v>BVH12</v>
          </cell>
          <cell r="B130" t="str">
            <v>CTCP Điện ảnh truyền hình</v>
          </cell>
          <cell r="C130">
            <v>36798819448</v>
          </cell>
        </row>
        <row r="131">
          <cell r="A131" t="str">
            <v>BLU10</v>
          </cell>
          <cell r="B131" t="str">
            <v>CTCP XNK Vĩnh Lợi</v>
          </cell>
        </row>
        <row r="132">
          <cell r="A132" t="str">
            <v>BTM07</v>
          </cell>
          <cell r="B132" t="str">
            <v>CTCP Giầy Đông Anh</v>
          </cell>
          <cell r="C132">
            <v>24288294307</v>
          </cell>
        </row>
        <row r="133">
          <cell r="A133" t="str">
            <v>AGI02</v>
          </cell>
          <cell r="B133" t="str">
            <v>CTCP Dược phẩm Agimexpharm</v>
          </cell>
          <cell r="C133">
            <v>67729890203</v>
          </cell>
        </row>
        <row r="134">
          <cell r="A134" t="str">
            <v>BNN05</v>
          </cell>
          <cell r="B134" t="str">
            <v>CTCP Tư vấn Xây dựng Thủy lợi II</v>
          </cell>
          <cell r="C134">
            <v>72554125967</v>
          </cell>
        </row>
        <row r="135">
          <cell r="A135" t="str">
            <v>QNI23</v>
          </cell>
          <cell r="B135" t="str">
            <v>CTCP Bia nước giải khát Hạ long</v>
          </cell>
          <cell r="C135">
            <v>84522939654</v>
          </cell>
        </row>
        <row r="136">
          <cell r="A136" t="str">
            <v>BCN15</v>
          </cell>
          <cell r="B136" t="str">
            <v>Tổng công ty Cổ phần Điện Tử và Tin học Việt Nam</v>
          </cell>
          <cell r="C136">
            <v>553041432089</v>
          </cell>
        </row>
        <row r="137">
          <cell r="A137" t="str">
            <v>BNN12</v>
          </cell>
          <cell r="B137" t="str">
            <v>CTCP Giám định cà phê và hàng hóa XNK</v>
          </cell>
          <cell r="C137">
            <v>27844028800</v>
          </cell>
        </row>
        <row r="138">
          <cell r="A138" t="str">
            <v>DTH04</v>
          </cell>
          <cell r="B138" t="str">
            <v>Công ty CP XNK Sa giang</v>
          </cell>
          <cell r="C138">
            <v>111568026805</v>
          </cell>
        </row>
        <row r="139">
          <cell r="A139" t="str">
            <v>BTM31</v>
          </cell>
          <cell r="B139" t="str">
            <v>CTCP XNK Máy Hà Nội</v>
          </cell>
          <cell r="C139">
            <v>-22303178667</v>
          </cell>
        </row>
        <row r="140">
          <cell r="A140" t="str">
            <v>BNN16</v>
          </cell>
          <cell r="B140" t="str">
            <v>CTCP Nước ngầm II</v>
          </cell>
          <cell r="C140">
            <v>7157097547</v>
          </cell>
        </row>
        <row r="141">
          <cell r="A141" t="str">
            <v>KTU01</v>
          </cell>
          <cell r="B141" t="str">
            <v>Công ty Cp XD và QLCT giao thông KonTum</v>
          </cell>
          <cell r="C141">
            <v>13808795671</v>
          </cell>
        </row>
        <row r="142">
          <cell r="A142" t="str">
            <v>CBA22</v>
          </cell>
          <cell r="B142" t="str">
            <v>Cty CP XNK Cao Bằng</v>
          </cell>
          <cell r="C142">
            <v>4335943137</v>
          </cell>
        </row>
        <row r="143">
          <cell r="A143" t="str">
            <v>BVH11</v>
          </cell>
          <cell r="B143" t="str">
            <v>CTCP Phim truyện 1</v>
          </cell>
          <cell r="C143">
            <v>14025696687</v>
          </cell>
        </row>
        <row r="144">
          <cell r="A144" t="str">
            <v>BRV08</v>
          </cell>
          <cell r="B144" t="str">
            <v>CTCP Thương mại tổng hợp Bà Rịa Vũng Tàu</v>
          </cell>
          <cell r="C144">
            <v>30929148894</v>
          </cell>
        </row>
        <row r="145">
          <cell r="A145" t="str">
            <v>BRV10</v>
          </cell>
          <cell r="B145" t="str">
            <v>CTCP Nhật Nhật Tân</v>
          </cell>
          <cell r="C145">
            <v>23977245838</v>
          </cell>
        </row>
        <row r="146">
          <cell r="A146" t="str">
            <v>BVH04</v>
          </cell>
          <cell r="B146" t="str">
            <v>CTCP Tu bổ di tích và thiết bị văn hóa Trung Ương</v>
          </cell>
          <cell r="C146">
            <v>20253516428</v>
          </cell>
        </row>
        <row r="147">
          <cell r="A147" t="str">
            <v>CMA02</v>
          </cell>
          <cell r="B147" t="str">
            <v>CTCP Dược Minh Hải</v>
          </cell>
          <cell r="C147">
            <v>55997853567.25</v>
          </cell>
        </row>
        <row r="148">
          <cell r="A148" t="str">
            <v>DNA15</v>
          </cell>
          <cell r="B148" t="str">
            <v>CTCP Đầu tư phát triển nhà Đà Nẵng</v>
          </cell>
          <cell r="C148">
            <v>142783252018</v>
          </cell>
        </row>
        <row r="149">
          <cell r="A149" t="str">
            <v>BTH02</v>
          </cell>
          <cell r="B149" t="str">
            <v>CTCP Muối Vĩnh Hảo</v>
          </cell>
          <cell r="C149">
            <v>77907070612</v>
          </cell>
        </row>
        <row r="150">
          <cell r="A150" t="str">
            <v>CTH22</v>
          </cell>
          <cell r="B150" t="str">
            <v>CTCP Đầu tư và Xây lắp Thành phố Cần Thơ</v>
          </cell>
          <cell r="C150">
            <v>20844985786</v>
          </cell>
        </row>
        <row r="151">
          <cell r="A151" t="str">
            <v>BTH08</v>
          </cell>
          <cell r="B151" t="str">
            <v>Công ty CP Du lịch núi Tà Cú</v>
          </cell>
          <cell r="C151">
            <v>43773779485</v>
          </cell>
        </row>
        <row r="152">
          <cell r="A152" t="str">
            <v>BTH10</v>
          </cell>
          <cell r="B152" t="str">
            <v>CTCP Vật liệu xây dựng khoáng sản Bình Thuận</v>
          </cell>
          <cell r="C152">
            <v>28259908940</v>
          </cell>
        </row>
        <row r="153">
          <cell r="A153" t="str">
            <v>BTM01</v>
          </cell>
          <cell r="B153" t="str">
            <v>CTCP Hóa chất vật liệu điện Tp. HCM</v>
          </cell>
          <cell r="C153">
            <v>5680780210</v>
          </cell>
        </row>
        <row r="154">
          <cell r="A154" t="str">
            <v>BTM02</v>
          </cell>
          <cell r="B154" t="str">
            <v>CTCP Hoá chất và Vật tư KHKT</v>
          </cell>
          <cell r="C154">
            <v>24219356227</v>
          </cell>
        </row>
        <row r="155">
          <cell r="A155" t="str">
            <v>BTM03</v>
          </cell>
          <cell r="B155" t="str">
            <v>CTCP Hóa chất</v>
          </cell>
          <cell r="C155">
            <v>-215129003</v>
          </cell>
        </row>
        <row r="156">
          <cell r="A156" t="str">
            <v>BTM05</v>
          </cell>
          <cell r="B156" t="str">
            <v>CTCP Nông sản Agrexim</v>
          </cell>
          <cell r="C156">
            <v>25751643377</v>
          </cell>
        </row>
        <row r="157">
          <cell r="A157" t="str">
            <v>BTM08</v>
          </cell>
          <cell r="B157" t="str">
            <v>CTCP Thiết Bị Phụ Tùng Hà nội</v>
          </cell>
          <cell r="C157">
            <v>3771017015</v>
          </cell>
        </row>
        <row r="158">
          <cell r="A158" t="str">
            <v>BTM09</v>
          </cell>
          <cell r="B158" t="str">
            <v>CTCP Tạp phẩm và bảo hộ lao động</v>
          </cell>
          <cell r="C158">
            <v>16596361376</v>
          </cell>
        </row>
        <row r="159">
          <cell r="A159" t="str">
            <v>BTM11</v>
          </cell>
          <cell r="B159" t="str">
            <v>CTCP Kho vận và DVTM</v>
          </cell>
          <cell r="C159">
            <v>32170666462</v>
          </cell>
        </row>
        <row r="160">
          <cell r="A160" t="str">
            <v>BTM14</v>
          </cell>
          <cell r="B160" t="str">
            <v>CTCP Thương mại và Đầu tư BAROTEX Việt Nam</v>
          </cell>
          <cell r="C160">
            <v>109415874255</v>
          </cell>
        </row>
        <row r="161">
          <cell r="A161" t="str">
            <v>BTM15</v>
          </cell>
          <cell r="B161" t="str">
            <v>CTCP XNK chuyên gia lao động và kỹ thuật</v>
          </cell>
          <cell r="C161">
            <v>20706078468</v>
          </cell>
        </row>
        <row r="162">
          <cell r="A162" t="str">
            <v>BTM16</v>
          </cell>
          <cell r="B162" t="str">
            <v>CTCP XNK, SX, gia công và bao bì Packsimex</v>
          </cell>
          <cell r="C162">
            <v>78232412471</v>
          </cell>
        </row>
        <row r="163">
          <cell r="A163" t="str">
            <v>BTM17</v>
          </cell>
          <cell r="B163" t="str">
            <v>CTCP Bao bì Việt Nam</v>
          </cell>
          <cell r="C163">
            <v>54016885036</v>
          </cell>
        </row>
        <row r="164">
          <cell r="A164" t="str">
            <v>BTM18</v>
          </cell>
          <cell r="B164" t="str">
            <v>CTCP sản xuất XNK bao bì</v>
          </cell>
          <cell r="C164">
            <v>47367973274</v>
          </cell>
        </row>
        <row r="165">
          <cell r="A165" t="str">
            <v>BTM19</v>
          </cell>
          <cell r="B165" t="str">
            <v>CTCP Bách Hóa Miền Nam</v>
          </cell>
          <cell r="C165">
            <v>13679150445</v>
          </cell>
        </row>
        <row r="166">
          <cell r="A166" t="str">
            <v>BTM20</v>
          </cell>
          <cell r="B166" t="str">
            <v>CTCP Vật tư tổng hợp Hà Tây</v>
          </cell>
          <cell r="C166">
            <v>11501385944</v>
          </cell>
        </row>
        <row r="167">
          <cell r="A167" t="str">
            <v>BTM22</v>
          </cell>
          <cell r="B167" t="str">
            <v>CTCP Xuất nhập khẩu tạp phẩm</v>
          </cell>
          <cell r="C167">
            <v>75568280111</v>
          </cell>
        </row>
        <row r="168">
          <cell r="A168" t="str">
            <v>BNN18</v>
          </cell>
          <cell r="B168" t="str">
            <v>CTCP Xây dựng, Dịch vụ và Hợp tác lao động (OLECO)</v>
          </cell>
          <cell r="C168">
            <v>22132422342</v>
          </cell>
        </row>
        <row r="169">
          <cell r="A169" t="str">
            <v>BTM25</v>
          </cell>
          <cell r="B169" t="str">
            <v>CTCP Thiết Bị</v>
          </cell>
          <cell r="C169">
            <v>64200683355</v>
          </cell>
        </row>
        <row r="170">
          <cell r="A170" t="str">
            <v>LAN15</v>
          </cell>
          <cell r="B170" t="str">
            <v>CT TNHH 1TV Đầu tư phát triển công nghiệp và vận tải</v>
          </cell>
          <cell r="C170">
            <v>82397670117</v>
          </cell>
        </row>
        <row r="171">
          <cell r="A171" t="str">
            <v>QNG05</v>
          </cell>
          <cell r="B171" t="str">
            <v xml:space="preserve">CTCP Phát triển cơ sở hạ tầng Quảng Ngãi </v>
          </cell>
          <cell r="C171">
            <v>7121655803</v>
          </cell>
        </row>
        <row r="172">
          <cell r="A172" t="str">
            <v>BTM34</v>
          </cell>
          <cell r="B172" t="str">
            <v>CTCP XNK&amp;Hợp tác đầu tư Vilexim</v>
          </cell>
          <cell r="C172">
            <v>44285827990</v>
          </cell>
        </row>
        <row r="173">
          <cell r="A173" t="str">
            <v>BGI30</v>
          </cell>
          <cell r="B173" t="str">
            <v>CTCP Xi măng Bắc Giang</v>
          </cell>
          <cell r="C173">
            <v>14201702606</v>
          </cell>
        </row>
        <row r="174">
          <cell r="A174" t="str">
            <v>HPH03</v>
          </cell>
          <cell r="B174" t="str">
            <v>CTCP Điện nước lắp máy</v>
          </cell>
        </row>
        <row r="175">
          <cell r="A175" t="str">
            <v>BTM38</v>
          </cell>
          <cell r="B175" t="str">
            <v>CTCP Đầu tư xây lắp thương mại I</v>
          </cell>
          <cell r="C175">
            <v>57508857442</v>
          </cell>
        </row>
        <row r="176">
          <cell r="A176" t="str">
            <v>BTR11</v>
          </cell>
          <cell r="B176" t="str">
            <v xml:space="preserve"> Công ty CP XNK Bến Tre</v>
          </cell>
          <cell r="C176">
            <v>211340711246.5</v>
          </cell>
        </row>
        <row r="177">
          <cell r="A177" t="str">
            <v>BTS01</v>
          </cell>
          <cell r="B177" t="str">
            <v>Công ty Cp tư vấn Biển Việt</v>
          </cell>
          <cell r="C177">
            <v>7393569212</v>
          </cell>
        </row>
        <row r="178">
          <cell r="A178" t="str">
            <v>BVH01</v>
          </cell>
          <cell r="B178" t="str">
            <v>CTCP Xây dựng công trình văn hóa</v>
          </cell>
        </row>
        <row r="179">
          <cell r="A179" t="str">
            <v>BVH02</v>
          </cell>
          <cell r="B179" t="str">
            <v>CTCP In và Thương mại Thống nhất</v>
          </cell>
          <cell r="C179">
            <v>92659085441</v>
          </cell>
        </row>
        <row r="180">
          <cell r="A180" t="str">
            <v>HTA04</v>
          </cell>
          <cell r="B180" t="str">
            <v>CTCP Giao thông Hà Nội</v>
          </cell>
          <cell r="C180">
            <v>9194380444</v>
          </cell>
        </row>
        <row r="181">
          <cell r="A181" t="str">
            <v>BVH07</v>
          </cell>
          <cell r="B181" t="str">
            <v>CTCP Du lịch Kim Liên</v>
          </cell>
          <cell r="C181">
            <v>88275059755</v>
          </cell>
        </row>
        <row r="182">
          <cell r="A182" t="str">
            <v>BVH10</v>
          </cell>
          <cell r="B182" t="str">
            <v>CTCP Du lịch Đồ Sơn</v>
          </cell>
          <cell r="C182">
            <v>16274104844</v>
          </cell>
        </row>
        <row r="183">
          <cell r="A183" t="str">
            <v>CTH16</v>
          </cell>
          <cell r="B183" t="str">
            <v>CTCP Du lịch Cần Thơ</v>
          </cell>
          <cell r="C183">
            <v>42134244316</v>
          </cell>
        </row>
        <row r="184">
          <cell r="A184" t="str">
            <v>HTI10</v>
          </cell>
          <cell r="B184" t="str">
            <v>CTCP Cảng Vũng Áng Việt Lào</v>
          </cell>
          <cell r="C184">
            <v>259762260491</v>
          </cell>
        </row>
        <row r="185">
          <cell r="A185" t="str">
            <v>BXD03</v>
          </cell>
          <cell r="B185" t="str">
            <v xml:space="preserve">Công ty TNHH 2 thành viên Đầu tư thương mại Tràng Tiền </v>
          </cell>
          <cell r="C185">
            <v>88021992726</v>
          </cell>
        </row>
        <row r="186">
          <cell r="A186" t="str">
            <v>CBA09</v>
          </cell>
          <cell r="B186" t="str">
            <v>Cty Cp Xây lắp Cao Bằng</v>
          </cell>
          <cell r="C186">
            <v>10184345181</v>
          </cell>
        </row>
        <row r="187">
          <cell r="A187" t="str">
            <v>DNA06</v>
          </cell>
          <cell r="B187" t="str">
            <v>CTCP Nhựa Đà Nẵng</v>
          </cell>
          <cell r="C187">
            <v>38442572433</v>
          </cell>
        </row>
        <row r="188">
          <cell r="A188" t="str">
            <v>BLU08</v>
          </cell>
          <cell r="B188" t="str">
            <v>CTCP Du lịch Bạc Liêu</v>
          </cell>
          <cell r="C188">
            <v>23434647838</v>
          </cell>
        </row>
        <row r="189">
          <cell r="A189" t="str">
            <v>HTA10</v>
          </cell>
          <cell r="B189" t="str">
            <v>CTCP ô tô vận tải Hà Tây</v>
          </cell>
          <cell r="C189">
            <v>13463653829</v>
          </cell>
        </row>
        <row r="190">
          <cell r="A190" t="str">
            <v>BRV07</v>
          </cell>
          <cell r="B190" t="str">
            <v>CTCP Xây lắp và Địa ốc Vũng Tàu</v>
          </cell>
          <cell r="C190">
            <v>177772709083</v>
          </cell>
        </row>
        <row r="191">
          <cell r="A191" t="str">
            <v>BNN19</v>
          </cell>
          <cell r="B191" t="str">
            <v>CTCP Giám định và khử trùng FCC</v>
          </cell>
          <cell r="C191">
            <v>20758537425</v>
          </cell>
        </row>
        <row r="192">
          <cell r="A192" t="str">
            <v>QNA01</v>
          </cell>
          <cell r="B192" t="str">
            <v xml:space="preserve">CTCP Kỹ nghệ khoáng sản Quảng Nam </v>
          </cell>
          <cell r="C192">
            <v>62717631737</v>
          </cell>
        </row>
        <row r="193">
          <cell r="A193" t="str">
            <v>BCN12</v>
          </cell>
          <cell r="B193" t="str">
            <v>Sứ Hải Dương</v>
          </cell>
        </row>
        <row r="194">
          <cell r="A194" t="str">
            <v>CMA06</v>
          </cell>
          <cell r="B194" t="str">
            <v>Công ty CP Thuỷ sản Cà Mau</v>
          </cell>
          <cell r="C194">
            <v>-68700129483</v>
          </cell>
        </row>
        <row r="195">
          <cell r="A195" t="str">
            <v>CMA08</v>
          </cell>
          <cell r="B195" t="str">
            <v>CTCP XNK Thuỷ sản Năm Căn</v>
          </cell>
          <cell r="C195">
            <v>48561099187</v>
          </cell>
        </row>
        <row r="196">
          <cell r="A196" t="str">
            <v>QNI20</v>
          </cell>
          <cell r="B196" t="str">
            <v>CTCP Cung ứng tàu biển Quảng ninh</v>
          </cell>
          <cell r="C196">
            <v>58808809664</v>
          </cell>
        </row>
        <row r="197">
          <cell r="A197" t="str">
            <v>BGT22</v>
          </cell>
          <cell r="B197" t="str">
            <v>CTCP Quản lý và xây dựng CTGT 236</v>
          </cell>
          <cell r="C197">
            <v>22592287371</v>
          </cell>
        </row>
        <row r="198">
          <cell r="A198" t="str">
            <v>CTH10</v>
          </cell>
          <cell r="B198" t="str">
            <v>CTCP Điện ảnh</v>
          </cell>
          <cell r="C198">
            <v>788165829</v>
          </cell>
        </row>
        <row r="199">
          <cell r="A199" t="str">
            <v>CTH11</v>
          </cell>
          <cell r="B199" t="str">
            <v xml:space="preserve">CTCP Xây dựng Thủy lợi Cần Thơ </v>
          </cell>
          <cell r="C199">
            <v>72554125967</v>
          </cell>
        </row>
        <row r="200">
          <cell r="A200" t="str">
            <v>THO19</v>
          </cell>
          <cell r="B200" t="str">
            <v>CT TNHH Nông công nghiệp Hà Trung</v>
          </cell>
          <cell r="C200">
            <v>67748004691</v>
          </cell>
        </row>
        <row r="201">
          <cell r="A201" t="str">
            <v>CTH15</v>
          </cell>
          <cell r="B201" t="str">
            <v>CTCP Thương nghiệp tổng hợp Cần Thơ</v>
          </cell>
          <cell r="C201">
            <v>53964335834</v>
          </cell>
        </row>
        <row r="202">
          <cell r="A202" t="str">
            <v>BNN13</v>
          </cell>
          <cell r="B202" t="str">
            <v xml:space="preserve">CTCP Ong Trung Ương </v>
          </cell>
          <cell r="C202">
            <v>2748430517</v>
          </cell>
        </row>
        <row r="203">
          <cell r="A203" t="str">
            <v>CTH17</v>
          </cell>
          <cell r="B203" t="str">
            <v>CTCP Xây dựng giao thông và Vận tải Cần Thơ</v>
          </cell>
          <cell r="C203">
            <v>16756558413</v>
          </cell>
        </row>
        <row r="204">
          <cell r="A204" t="str">
            <v>CTH19</v>
          </cell>
          <cell r="B204" t="str">
            <v>CTCP Xây dựng và phát triển đô thị Cần Thơ</v>
          </cell>
          <cell r="C204">
            <v>1916257638</v>
          </cell>
        </row>
        <row r="205">
          <cell r="A205" t="str">
            <v>QNI14</v>
          </cell>
          <cell r="B205" t="str">
            <v>CTCP Gốm xây dựng Giếng Đáy Quảng ninh</v>
          </cell>
          <cell r="C205">
            <v>19298654359</v>
          </cell>
        </row>
        <row r="206">
          <cell r="A206" t="str">
            <v>CMA09</v>
          </cell>
          <cell r="B206" t="str">
            <v>Công ty CP Du lịch - Dịch vụ Minh Hải</v>
          </cell>
          <cell r="C206">
            <v>24769304874</v>
          </cell>
        </row>
        <row r="207">
          <cell r="A207" t="str">
            <v>DBI01</v>
          </cell>
          <cell r="B207" t="str">
            <v>CTCP Vật tư nông nghiệp Điện Biên</v>
          </cell>
          <cell r="C207">
            <v>7607563514</v>
          </cell>
        </row>
        <row r="208">
          <cell r="A208" t="str">
            <v>BCT04</v>
          </cell>
          <cell r="B208" t="str">
            <v>CTCP XNK Tổng hợp II</v>
          </cell>
          <cell r="C208">
            <v>-187242235202</v>
          </cell>
        </row>
        <row r="209">
          <cell r="A209" t="str">
            <v>DLA16</v>
          </cell>
          <cell r="B209" t="str">
            <v>Công ty CP Du lịch ĐăkLak</v>
          </cell>
          <cell r="C209">
            <v>89610461927</v>
          </cell>
        </row>
        <row r="210">
          <cell r="A210" t="str">
            <v>LCH02</v>
          </cell>
          <cell r="B210" t="str">
            <v>CTCP Trà Than Uyên</v>
          </cell>
          <cell r="C210">
            <v>20248219186</v>
          </cell>
        </row>
        <row r="211">
          <cell r="A211" t="str">
            <v>BMT01</v>
          </cell>
          <cell r="B211" t="str">
            <v>CTCP Tư vấn dịch vụ công nghệ tài nguyên môi trường</v>
          </cell>
        </row>
        <row r="212">
          <cell r="A212" t="str">
            <v>DLI03</v>
          </cell>
          <cell r="B212" t="str">
            <v>CTCP Vinatour</v>
          </cell>
          <cell r="C212">
            <v>20950122139</v>
          </cell>
        </row>
        <row r="213">
          <cell r="A213" t="str">
            <v>DLI04</v>
          </cell>
          <cell r="B213" t="str">
            <v>CTCP Du lịch Việt Nam tại Hà Nội</v>
          </cell>
          <cell r="C213">
            <v>47467337094</v>
          </cell>
        </row>
        <row r="214">
          <cell r="A214" t="str">
            <v>BGT45</v>
          </cell>
          <cell r="B214" t="str">
            <v>CTCP Đầu tư và xây dựng công trình 222</v>
          </cell>
          <cell r="C214">
            <v>6251845575</v>
          </cell>
        </row>
        <row r="215">
          <cell r="A215" t="str">
            <v>DNA02</v>
          </cell>
          <cell r="B215" t="str">
            <v>CTCP Xe khách và dịch vụ thương mại Đà Nẵng</v>
          </cell>
          <cell r="C215">
            <v>19172971832</v>
          </cell>
        </row>
        <row r="216">
          <cell r="A216" t="str">
            <v>DNA05</v>
          </cell>
          <cell r="B216" t="str">
            <v>CTCP Tư vấn thiết kế xây dựng công trình giao thông công chính Đà Nẵng</v>
          </cell>
        </row>
        <row r="217">
          <cell r="A217" t="str">
            <v>QNI21</v>
          </cell>
          <cell r="B217" t="str">
            <v>CTCP Sách và thiết bị trường học Quảng ninh</v>
          </cell>
          <cell r="C217">
            <v>19148671422</v>
          </cell>
        </row>
        <row r="218">
          <cell r="A218" t="str">
            <v>DLA14</v>
          </cell>
          <cell r="B218" t="str">
            <v>CTCP Đầu tư Xây dựng và Kinh doanh nhà Đak Lak</v>
          </cell>
          <cell r="C218">
            <v>9359293841</v>
          </cell>
        </row>
        <row r="219">
          <cell r="A219" t="str">
            <v>DNA12</v>
          </cell>
          <cell r="B219" t="str">
            <v>CTCP Xây dựng công trình giao thông Đà Nẵng</v>
          </cell>
          <cell r="C219">
            <v>13450535144</v>
          </cell>
        </row>
        <row r="220">
          <cell r="A220" t="str">
            <v>BTC04</v>
          </cell>
          <cell r="B220" t="str">
            <v>Công ty CP Vận tải và TM dự trữ quốc gia</v>
          </cell>
        </row>
        <row r="221">
          <cell r="A221" t="str">
            <v>DTH05</v>
          </cell>
          <cell r="B221" t="str">
            <v>Công ty Cp Du lịch Đồng tháp</v>
          </cell>
          <cell r="C221">
            <v>24050417686</v>
          </cell>
        </row>
        <row r="222">
          <cell r="A222" t="str">
            <v>GLA06</v>
          </cell>
          <cell r="B222" t="str">
            <v>Cty CP Xi măng Gia Lai</v>
          </cell>
        </row>
        <row r="223">
          <cell r="A223" t="str">
            <v>HUE15</v>
          </cell>
          <cell r="B223" t="str">
            <v>CTCP Cơ khí Xây dựng công trình Thừa Thiên huế</v>
          </cell>
          <cell r="C223">
            <v>16548067055</v>
          </cell>
        </row>
        <row r="224">
          <cell r="A224" t="str">
            <v>CTH13</v>
          </cell>
          <cell r="B224" t="str">
            <v>CTCP Bia - Nước giải khát Cần Thơ</v>
          </cell>
          <cell r="C224">
            <v>26889973543</v>
          </cell>
        </row>
        <row r="225">
          <cell r="A225" t="str">
            <v>HBI02</v>
          </cell>
          <cell r="B225" t="str">
            <v>CTCP Du lịch Hòa Bình</v>
          </cell>
        </row>
        <row r="226">
          <cell r="A226" t="str">
            <v>HCM04</v>
          </cell>
          <cell r="B226" t="str">
            <v>CTCP Du lịch Việt Nam tại Tp.Hồ Chí Minh</v>
          </cell>
        </row>
        <row r="227">
          <cell r="A227" t="str">
            <v>HCM06</v>
          </cell>
          <cell r="B227" t="str">
            <v>CTCP Đầu tư và Dịch vụ Thăng Long</v>
          </cell>
          <cell r="C227">
            <v>30961410682</v>
          </cell>
        </row>
        <row r="228">
          <cell r="A228" t="str">
            <v>HDU01</v>
          </cell>
          <cell r="B228" t="str">
            <v>CTCP Dược Vật tư y tế Hải Dương</v>
          </cell>
          <cell r="C228">
            <v>99992664725</v>
          </cell>
        </row>
        <row r="229">
          <cell r="A229" t="str">
            <v>HDU07</v>
          </cell>
          <cell r="B229" t="str">
            <v>CTCP Khai thác chế biến khoáng sản Hải Dương</v>
          </cell>
          <cell r="C229">
            <v>17424044866</v>
          </cell>
        </row>
        <row r="230">
          <cell r="A230" t="str">
            <v>BXD01</v>
          </cell>
          <cell r="B230" t="str">
            <v>Công ty TNHH 1 thành viên Đầu tư và kinh doanh khoáng sản Vinaconex</v>
          </cell>
          <cell r="C230">
            <v>22599487832</v>
          </cell>
        </row>
        <row r="231">
          <cell r="A231" t="str">
            <v>BTC11</v>
          </cell>
          <cell r="B231" t="str">
            <v>CTCP Thông tin và Thẩm định giá Miền Nam</v>
          </cell>
          <cell r="C231">
            <v>9476925633</v>
          </cell>
        </row>
        <row r="232">
          <cell r="A232" t="str">
            <v>HNO01</v>
          </cell>
          <cell r="B232" t="str">
            <v>Công ty cổ phần cơ kim khí Hà Nội</v>
          </cell>
        </row>
        <row r="233">
          <cell r="A233" t="str">
            <v>HNO05</v>
          </cell>
          <cell r="B233" t="str">
            <v>Công ty cổ phần dịch vụ thương mại công nghiệp</v>
          </cell>
        </row>
        <row r="234">
          <cell r="A234" t="str">
            <v>NAN05</v>
          </cell>
          <cell r="B234" t="str">
            <v>CTCP Bến xe Nghệ An</v>
          </cell>
          <cell r="C234">
            <v>95323112064</v>
          </cell>
        </row>
        <row r="235">
          <cell r="A235" t="str">
            <v>BCT11</v>
          </cell>
          <cell r="B235" t="str">
            <v>CTCP Điện máy và kỹ thuật công nghệ</v>
          </cell>
          <cell r="C235">
            <v>20738656318</v>
          </cell>
        </row>
        <row r="236">
          <cell r="A236" t="str">
            <v>HNO09</v>
          </cell>
          <cell r="B236" t="str">
            <v>CTCP Công nghệ thông tin, viễn thông và tự động hóa dầu khí – PV Tech</v>
          </cell>
          <cell r="C236">
            <v>37547524463</v>
          </cell>
        </row>
        <row r="237">
          <cell r="A237" t="str">
            <v>KHO27</v>
          </cell>
          <cell r="B237" t="str">
            <v>CTCP Xây lắp và Vật liệu xây dựng Khánh Hòa</v>
          </cell>
          <cell r="C237">
            <v>15490647847</v>
          </cell>
        </row>
        <row r="238">
          <cell r="A238" t="str">
            <v>NAN30</v>
          </cell>
          <cell r="B238" t="str">
            <v>CTCP Đầu tư và Phát triển miền Trung</v>
          </cell>
          <cell r="C238">
            <v>70143202236</v>
          </cell>
        </row>
        <row r="239">
          <cell r="A239" t="str">
            <v>HPH40</v>
          </cell>
          <cell r="B239" t="str">
            <v>CTCP Xây dựng Ngô Quyền</v>
          </cell>
          <cell r="C239">
            <v>22160017488</v>
          </cell>
        </row>
        <row r="240">
          <cell r="A240" t="str">
            <v>CTH21</v>
          </cell>
          <cell r="B240" t="str">
            <v>CTCP Sách và Dịch vụ văn hóa Tây Đô</v>
          </cell>
          <cell r="C240">
            <v>46946165212</v>
          </cell>
        </row>
        <row r="241">
          <cell r="A241" t="str">
            <v>BGT41</v>
          </cell>
          <cell r="B241" t="str">
            <v>CTCP Quản lý và ĐTXD Công trình giao thông 238</v>
          </cell>
          <cell r="C241">
            <v>9072134183</v>
          </cell>
        </row>
        <row r="242">
          <cell r="A242" t="str">
            <v>HPH48</v>
          </cell>
          <cell r="B242" t="str">
            <v>CTCP ACS Việt Nam</v>
          </cell>
          <cell r="C242">
            <v>106021459247</v>
          </cell>
        </row>
        <row r="243">
          <cell r="A243" t="str">
            <v>BGT27</v>
          </cell>
          <cell r="B243" t="str">
            <v>CTCP Quản lý đường sông số 6</v>
          </cell>
          <cell r="C243">
            <v>29098734803</v>
          </cell>
        </row>
        <row r="244">
          <cell r="A244" t="str">
            <v>DLI02</v>
          </cell>
          <cell r="B244" t="str">
            <v>CTCP Du lịch Hải Phòng</v>
          </cell>
          <cell r="C244">
            <v>39105802902</v>
          </cell>
        </row>
        <row r="245">
          <cell r="A245" t="str">
            <v>HTA07</v>
          </cell>
          <cell r="B245" t="str">
            <v>CTCP Ô tô khách Hà Tây</v>
          </cell>
          <cell r="C245">
            <v>14566036209</v>
          </cell>
        </row>
        <row r="246">
          <cell r="A246" t="str">
            <v>QNA03</v>
          </cell>
          <cell r="B246" t="str">
            <v xml:space="preserve">CTCP Xây dựng và kinh doanh nhà Tam Kỳ </v>
          </cell>
          <cell r="C246">
            <v>6164096636</v>
          </cell>
        </row>
        <row r="247">
          <cell r="A247" t="str">
            <v>HTA11</v>
          </cell>
          <cell r="B247" t="str">
            <v>CTCP Liên Hiệp Thực phẩm</v>
          </cell>
          <cell r="C247">
            <v>69925127376</v>
          </cell>
        </row>
        <row r="248">
          <cell r="A248" t="str">
            <v>HTA14</v>
          </cell>
          <cell r="B248" t="str">
            <v>CTCP ăn uống khách sạn Hà Tây</v>
          </cell>
          <cell r="C248">
            <v>6122261857</v>
          </cell>
        </row>
        <row r="249">
          <cell r="A249" t="str">
            <v>DNA09</v>
          </cell>
          <cell r="B249" t="str">
            <v>CTCP In và Dịch vụ Đà Nẵng</v>
          </cell>
          <cell r="C249">
            <v>17736490727</v>
          </cell>
        </row>
        <row r="250">
          <cell r="A250" t="str">
            <v>HTI01</v>
          </cell>
          <cell r="B250" t="str">
            <v>CTCP Dược Hà Tĩnh</v>
          </cell>
          <cell r="C250">
            <v>71864262174</v>
          </cell>
        </row>
        <row r="251">
          <cell r="A251" t="str">
            <v>CBA15</v>
          </cell>
          <cell r="B251" t="str">
            <v>Cty CP Quản lý Đường bộ Cao Bằng (Tên cũ: Cty CP Quản lý Đầu tư XD Cầu đường Cao Bằng)</v>
          </cell>
          <cell r="C251">
            <v>6193010496</v>
          </cell>
        </row>
        <row r="252">
          <cell r="A252" t="str">
            <v>HTI06</v>
          </cell>
          <cell r="B252" t="str">
            <v>CTCP XNK Hà Tĩnh</v>
          </cell>
          <cell r="C252">
            <v>11309813362</v>
          </cell>
        </row>
        <row r="253">
          <cell r="A253" t="str">
            <v>HTI08</v>
          </cell>
          <cell r="B253" t="str">
            <v>CTCP Việt Hà</v>
          </cell>
          <cell r="C253">
            <v>15426254351</v>
          </cell>
        </row>
        <row r="254">
          <cell r="A254" t="str">
            <v>HUE01</v>
          </cell>
          <cell r="B254" t="str">
            <v xml:space="preserve">CTCP Thiết bị y tế và dược phẩm Thừa Thiên Huế </v>
          </cell>
          <cell r="C254">
            <v>4884740752</v>
          </cell>
        </row>
        <row r="255">
          <cell r="A255" t="str">
            <v>HUE02</v>
          </cell>
          <cell r="B255" t="str">
            <v>CTCP Xây dưng thuỷ lợi Thừa Thiên Huế</v>
          </cell>
        </row>
        <row r="256">
          <cell r="A256" t="str">
            <v>HPH43</v>
          </cell>
          <cell r="B256" t="str">
            <v>CTCP Xây dựng nhà ở Hải Phòng</v>
          </cell>
          <cell r="C256">
            <v>6975087611</v>
          </cell>
        </row>
        <row r="257">
          <cell r="A257" t="str">
            <v>HUE07</v>
          </cell>
          <cell r="B257" t="str">
            <v>CTCP Cảng Thuận An</v>
          </cell>
          <cell r="C257">
            <v>5798151541</v>
          </cell>
        </row>
        <row r="258">
          <cell r="A258" t="str">
            <v>BGI06</v>
          </cell>
          <cell r="B258" t="str">
            <v>CTCP Xây lắp điện Bắc Giang</v>
          </cell>
          <cell r="C258">
            <v>4833804642</v>
          </cell>
        </row>
        <row r="259">
          <cell r="A259" t="str">
            <v>DTH02</v>
          </cell>
          <cell r="B259" t="str">
            <v>Công ty CP Xây dựng CTGT Đồng tháp</v>
          </cell>
          <cell r="C259">
            <v>-64537387413</v>
          </cell>
        </row>
        <row r="260">
          <cell r="A260" t="str">
            <v>BGI16</v>
          </cell>
          <cell r="B260" t="str">
            <v>CTCP Thương mại Tổng hợp Bắc Giang</v>
          </cell>
          <cell r="C260">
            <v>2079456045</v>
          </cell>
        </row>
        <row r="261">
          <cell r="A261" t="str">
            <v>BGT49</v>
          </cell>
          <cell r="B261" t="str">
            <v>CTCP Tư vấn giám sát chất lượng công trình Thăng Long</v>
          </cell>
          <cell r="C261">
            <v>9001808149</v>
          </cell>
        </row>
        <row r="262">
          <cell r="A262" t="str">
            <v>BGT48</v>
          </cell>
          <cell r="B262" t="str">
            <v>CTCP QL&amp;XD CTGT 487</v>
          </cell>
          <cell r="C262">
            <v>20100307289</v>
          </cell>
        </row>
        <row r="263">
          <cell r="A263" t="str">
            <v>KHO12</v>
          </cell>
          <cell r="B263" t="str">
            <v>Cty CP Xây dựng Thuỷ lợi và CS hạ tầng</v>
          </cell>
          <cell r="C263">
            <v>5128189551</v>
          </cell>
        </row>
        <row r="264">
          <cell r="A264" t="str">
            <v>HYU02</v>
          </cell>
          <cell r="B264" t="str">
            <v>CTCP Phát hành sách - Thiết bị trường học Hưng Yên</v>
          </cell>
          <cell r="C264">
            <v>16436142658</v>
          </cell>
        </row>
        <row r="265">
          <cell r="A265" t="str">
            <v>BTC10</v>
          </cell>
          <cell r="B265" t="str">
            <v>CTCP Định giá và Dịch vụ tài chính Việt Nam</v>
          </cell>
          <cell r="C265">
            <v>17948429571</v>
          </cell>
        </row>
        <row r="266">
          <cell r="A266" t="str">
            <v>KHO19</v>
          </cell>
          <cell r="B266" t="str">
            <v>CTCP sách &amp; thiết bị trường học Khánh hòa</v>
          </cell>
          <cell r="C266">
            <v>4424367601</v>
          </cell>
        </row>
        <row r="267">
          <cell r="A267" t="str">
            <v>TNI12</v>
          </cell>
          <cell r="B267" t="str">
            <v>CTCP Phát triển hạ tầng khu công nghiệp Tây Ninh</v>
          </cell>
          <cell r="C267">
            <v>88007114005</v>
          </cell>
        </row>
        <row r="268">
          <cell r="A268" t="str">
            <v>QNI26</v>
          </cell>
          <cell r="B268" t="str">
            <v>CTCP chế biến lâm sản Quảng ninh</v>
          </cell>
          <cell r="C268">
            <v>-7718969747</v>
          </cell>
        </row>
        <row r="269">
          <cell r="A269" t="str">
            <v>HNO08</v>
          </cell>
          <cell r="B269" t="str">
            <v>CTCP Đầu tư Việt Nam - Oman</v>
          </cell>
          <cell r="C269">
            <v>19976892256</v>
          </cell>
        </row>
        <row r="270">
          <cell r="A270" t="str">
            <v>LAN01</v>
          </cell>
          <cell r="B270" t="str">
            <v>CTCP Dược VACOPHARM</v>
          </cell>
          <cell r="C270">
            <v>122642407133.10001</v>
          </cell>
        </row>
        <row r="271">
          <cell r="A271" t="str">
            <v>LAN02</v>
          </cell>
          <cell r="B271" t="str">
            <v>CTCP Vận Tải Long An</v>
          </cell>
          <cell r="C271">
            <v>3458066368</v>
          </cell>
        </row>
        <row r="272">
          <cell r="A272" t="str">
            <v>LAN03</v>
          </cell>
          <cell r="B272" t="str">
            <v>CTCP XD Thủy Lợi Long An</v>
          </cell>
          <cell r="C272">
            <v>4277896347</v>
          </cell>
        </row>
        <row r="273">
          <cell r="A273" t="str">
            <v>LAN04</v>
          </cell>
          <cell r="B273" t="str">
            <v>CTCP Sách và Dịch Vụ Văn Hóa Long An</v>
          </cell>
          <cell r="C273">
            <v>19640646825</v>
          </cell>
        </row>
        <row r="274">
          <cell r="A274" t="str">
            <v>LAN08</v>
          </cell>
          <cell r="B274" t="str">
            <v>CTCP Địa ốc Long An</v>
          </cell>
        </row>
        <row r="275">
          <cell r="A275" t="str">
            <v>NAN29</v>
          </cell>
          <cell r="B275" t="str">
            <v>CTCP Đào tạo và Phát triển nguồn nhân lực Miền Trung</v>
          </cell>
          <cell r="C275">
            <v>123546908866</v>
          </cell>
        </row>
        <row r="276">
          <cell r="A276" t="str">
            <v>BGT46</v>
          </cell>
          <cell r="B276" t="str">
            <v>CTCP QL&amp;XD ĐB 472</v>
          </cell>
          <cell r="C276">
            <v>15369345773</v>
          </cell>
        </row>
        <row r="277">
          <cell r="A277" t="str">
            <v>GLA10</v>
          </cell>
          <cell r="B277" t="str">
            <v>Cty CP Xây dựng và Quản lý sửa chữa cầu đường Gia Lai</v>
          </cell>
          <cell r="C277">
            <v>6284242600</v>
          </cell>
        </row>
        <row r="278">
          <cell r="A278" t="str">
            <v>QNI27</v>
          </cell>
          <cell r="B278" t="str">
            <v>CTCP May Quảng ninh</v>
          </cell>
          <cell r="C278">
            <v>8132053722</v>
          </cell>
        </row>
        <row r="279">
          <cell r="A279" t="str">
            <v>LDO06</v>
          </cell>
          <cell r="B279" t="str">
            <v>CTCP In và Phát hành sách Lâm Đồng</v>
          </cell>
          <cell r="C279">
            <v>7898074772</v>
          </cell>
        </row>
        <row r="280">
          <cell r="A280" t="str">
            <v>LDO10</v>
          </cell>
          <cell r="B280" t="str">
            <v>CTCP Dịch vụ du lịch Đà Lạt</v>
          </cell>
          <cell r="C280">
            <v>80274941850</v>
          </cell>
        </row>
        <row r="281">
          <cell r="A281" t="str">
            <v>NTH02</v>
          </cell>
          <cell r="B281" t="str">
            <v>Cty CP Phương Hải</v>
          </cell>
          <cell r="C281">
            <v>9927124097</v>
          </cell>
        </row>
        <row r="282">
          <cell r="A282" t="str">
            <v>LSO07</v>
          </cell>
          <cell r="B282" t="str">
            <v>CTCP Xây dựng GT II Lạng Sơn</v>
          </cell>
          <cell r="C282">
            <v>31897152</v>
          </cell>
        </row>
        <row r="283">
          <cell r="A283" t="str">
            <v>NDI08</v>
          </cell>
          <cell r="B283" t="str">
            <v>CTCP Xây lắp I Nam Định</v>
          </cell>
          <cell r="C283">
            <v>-11481430521</v>
          </cell>
        </row>
        <row r="284">
          <cell r="A284" t="str">
            <v>NTH10</v>
          </cell>
          <cell r="B284" t="str">
            <v>Cty CP Du lịch Sài Gòn Ninh Chữ</v>
          </cell>
          <cell r="C284">
            <v>70064182308</v>
          </cell>
        </row>
        <row r="285">
          <cell r="A285" t="str">
            <v>VLO12</v>
          </cell>
          <cell r="B285" t="str">
            <v>CTCP In Nguyễn Văn Thảnh</v>
          </cell>
          <cell r="C285">
            <v>4939617052</v>
          </cell>
        </row>
        <row r="286">
          <cell r="A286" t="str">
            <v>NTH01</v>
          </cell>
          <cell r="B286" t="str">
            <v>Cty CP Muối Ninh Thuận</v>
          </cell>
          <cell r="C286">
            <v>162712425172</v>
          </cell>
        </row>
        <row r="287">
          <cell r="A287" t="str">
            <v>DBI07</v>
          </cell>
          <cell r="B287" t="str">
            <v>Cty TNHH TM, Du lịch và dịch vụ tổng hợp tỉnh Điện Biên</v>
          </cell>
          <cell r="C287">
            <v>9047024167</v>
          </cell>
        </row>
        <row r="288">
          <cell r="A288" t="str">
            <v>NTH08</v>
          </cell>
          <cell r="B288" t="str">
            <v>Cty CP Mía đường Phan Rang</v>
          </cell>
          <cell r="C288">
            <v>47521753579</v>
          </cell>
        </row>
        <row r="289">
          <cell r="A289" t="str">
            <v>HPH50</v>
          </cell>
          <cell r="B289" t="str">
            <v>CTCP Đầu tư và Phát triển Nông nghiệp</v>
          </cell>
          <cell r="C289">
            <v>14794407125</v>
          </cell>
        </row>
        <row r="290">
          <cell r="A290" t="str">
            <v>QBI02</v>
          </cell>
          <cell r="B290" t="str">
            <v>Công ty cổ phần Cảng Quảng Bình</v>
          </cell>
          <cell r="C290">
            <v>8969643309</v>
          </cell>
        </row>
        <row r="291">
          <cell r="A291" t="str">
            <v>SBV02</v>
          </cell>
          <cell r="B291" t="str">
            <v>CTCP Đầu tư Xây dựng Ngân hàng</v>
          </cell>
          <cell r="C291">
            <v>-20918757820</v>
          </cell>
        </row>
        <row r="292">
          <cell r="A292" t="str">
            <v>LAN14</v>
          </cell>
          <cell r="B292" t="str">
            <v>CTCP du lịch Long An</v>
          </cell>
          <cell r="C292">
            <v>2967036334</v>
          </cell>
        </row>
        <row r="293">
          <cell r="A293" t="str">
            <v>HTA15</v>
          </cell>
          <cell r="B293" t="str">
            <v>CTCP Xây dựng Ba Vì</v>
          </cell>
          <cell r="C293">
            <v>1850922899</v>
          </cell>
        </row>
        <row r="294">
          <cell r="A294" t="str">
            <v>QNA14</v>
          </cell>
          <cell r="B294" t="str">
            <v>CTCP In - Phát hành sách và thiết bị trường học Quảng Nam</v>
          </cell>
          <cell r="C294">
            <v>5213062859</v>
          </cell>
        </row>
        <row r="295">
          <cell r="A295" t="str">
            <v>HUG01</v>
          </cell>
          <cell r="B295" t="str">
            <v>CTCP Sách - Thiết bị trường học Hậu giang</v>
          </cell>
          <cell r="C295">
            <v>4577191071</v>
          </cell>
        </row>
        <row r="296">
          <cell r="A296" t="str">
            <v>QNA16</v>
          </cell>
          <cell r="B296" t="str">
            <v>CTCP Giao thông công chính Tam Kỳ</v>
          </cell>
          <cell r="C296">
            <v>3787651122</v>
          </cell>
        </row>
        <row r="297">
          <cell r="A297" t="str">
            <v>BCT10</v>
          </cell>
          <cell r="B297" t="str">
            <v>CTCP Sành sứ thủy tinh VN</v>
          </cell>
          <cell r="C297">
            <v>83006394524</v>
          </cell>
        </row>
        <row r="298">
          <cell r="A298" t="str">
            <v>BVH05</v>
          </cell>
          <cell r="B298" t="str">
            <v>CTCP In Khoa học kỹ thuật</v>
          </cell>
          <cell r="C298">
            <v>17213929297</v>
          </cell>
        </row>
        <row r="299">
          <cell r="A299" t="str">
            <v>BKH06</v>
          </cell>
          <cell r="B299" t="str">
            <v>CTCP Xuất nhập khẩu Công nghệ mới</v>
          </cell>
          <cell r="C299">
            <v>7690955801</v>
          </cell>
        </row>
        <row r="300">
          <cell r="A300" t="str">
            <v>BNN15</v>
          </cell>
          <cell r="B300" t="str">
            <v>CTCP In Nông nghiệp</v>
          </cell>
          <cell r="C300">
            <v>10366170878</v>
          </cell>
        </row>
        <row r="301">
          <cell r="A301" t="str">
            <v>HNO06</v>
          </cell>
          <cell r="B301" t="str">
            <v>CTCP Hạ tầng và Bất động sản Việt Nam</v>
          </cell>
          <cell r="C301">
            <v>325853085734</v>
          </cell>
        </row>
        <row r="302">
          <cell r="A302" t="str">
            <v>QNA08</v>
          </cell>
          <cell r="B302" t="str">
            <v xml:space="preserve">CTCP Sách và Thiết bị trường học Quảng Nam </v>
          </cell>
          <cell r="C302">
            <v>2450527436</v>
          </cell>
        </row>
        <row r="303">
          <cell r="A303" t="str">
            <v>BKA03</v>
          </cell>
          <cell r="B303" t="str">
            <v xml:space="preserve">CTCP Tư vấn xây dựng Bắc Kạn </v>
          </cell>
          <cell r="C303">
            <v>5559164878</v>
          </cell>
        </row>
        <row r="304">
          <cell r="A304" t="str">
            <v>LCH01</v>
          </cell>
          <cell r="B304" t="str">
            <v>CT TNHH Khoáng sản Tỉnh Lai Châu</v>
          </cell>
          <cell r="C304">
            <v>-12881840412</v>
          </cell>
        </row>
        <row r="305">
          <cell r="A305" t="str">
            <v>CBA11</v>
          </cell>
          <cell r="B305" t="str">
            <v>Cty CP Khảo sát, Thiết kế, Xây dựng Cao Bằng</v>
          </cell>
          <cell r="C305">
            <v>7142038176</v>
          </cell>
        </row>
        <row r="306">
          <cell r="A306" t="str">
            <v>HTI05</v>
          </cell>
          <cell r="B306" t="str">
            <v>CTCP In Hà Tĩnh</v>
          </cell>
          <cell r="C306">
            <v>3553606998</v>
          </cell>
        </row>
        <row r="307">
          <cell r="A307" t="str">
            <v>QNI06</v>
          </cell>
          <cell r="B307" t="str">
            <v>CTCP Vận tải khách thuỷ Quảng Ninh</v>
          </cell>
          <cell r="C307">
            <v>1078461338</v>
          </cell>
        </row>
        <row r="308">
          <cell r="A308" t="str">
            <v>QNI35</v>
          </cell>
          <cell r="B308" t="str">
            <v>CTCP Đầu tư và XNK Quảng ninh</v>
          </cell>
          <cell r="C308">
            <v>89874645717</v>
          </cell>
        </row>
        <row r="309">
          <cell r="A309" t="str">
            <v>QNA15</v>
          </cell>
          <cell r="B309" t="str">
            <v>CTCP Tư vấn tài chính và giá cả Quảng Nam</v>
          </cell>
          <cell r="C309">
            <v>6035107124</v>
          </cell>
        </row>
        <row r="310">
          <cell r="A310" t="str">
            <v>QTR08</v>
          </cell>
          <cell r="B310" t="str">
            <v xml:space="preserve">CTCP nông sản Tân Lâm- Quảng Trị </v>
          </cell>
          <cell r="C310">
            <v>-38218369060</v>
          </cell>
        </row>
        <row r="311">
          <cell r="A311" t="str">
            <v>SBV01</v>
          </cell>
          <cell r="B311" t="str">
            <v>CTCP Cơ khí Ngân Hàng</v>
          </cell>
        </row>
        <row r="312">
          <cell r="A312" t="str">
            <v>LDO11</v>
          </cell>
          <cell r="B312" t="str">
            <v>CTCP Du lịch Bảo Lộc</v>
          </cell>
          <cell r="C312">
            <v>1142696932</v>
          </cell>
        </row>
        <row r="313">
          <cell r="A313" t="str">
            <v>SBV03</v>
          </cell>
          <cell r="B313" t="str">
            <v>Công ty cổ phần Thiết bị Vật tư Ngân hàng</v>
          </cell>
          <cell r="C313">
            <v>8901134239</v>
          </cell>
        </row>
        <row r="314">
          <cell r="A314" t="str">
            <v>CBA16</v>
          </cell>
          <cell r="B314" t="str">
            <v>Cty CP Cơ khí, Xây lắp công nghiệp Cao Bằng</v>
          </cell>
          <cell r="C314">
            <v>1767794116</v>
          </cell>
        </row>
        <row r="315">
          <cell r="A315" t="str">
            <v>CBA13</v>
          </cell>
          <cell r="B315" t="str">
            <v>Cty CP Tư vấn Xây dựng Cao Bằng</v>
          </cell>
          <cell r="C315">
            <v>2240142282</v>
          </cell>
        </row>
        <row r="316">
          <cell r="A316" t="str">
            <v>STR02</v>
          </cell>
          <cell r="B316" t="str">
            <v>Công ty CP Xây dựng GT Sóc Trăng</v>
          </cell>
          <cell r="C316">
            <v>6589129066</v>
          </cell>
        </row>
        <row r="317">
          <cell r="A317" t="str">
            <v>STR06</v>
          </cell>
          <cell r="B317" t="str">
            <v>Công ty CP Thuỷ sản Sóc Trăng</v>
          </cell>
          <cell r="C317">
            <v>238157908315</v>
          </cell>
        </row>
        <row r="318">
          <cell r="A318" t="str">
            <v>HPH01</v>
          </cell>
          <cell r="B318" t="str">
            <v>CTCP Thép và cơ khí vật liệu</v>
          </cell>
          <cell r="C318">
            <v>41234718840</v>
          </cell>
        </row>
        <row r="319">
          <cell r="A319" t="str">
            <v>TBI02</v>
          </cell>
          <cell r="B319" t="str">
            <v>CTCP Xe khách Thái Bình</v>
          </cell>
          <cell r="C319">
            <v>8657976245</v>
          </cell>
        </row>
        <row r="320">
          <cell r="A320" t="str">
            <v>QNI05</v>
          </cell>
          <cell r="B320" t="str">
            <v>CTCP Vận tải Biển &amp; XNK Quảng Ninh</v>
          </cell>
          <cell r="C320">
            <v>16519521277</v>
          </cell>
        </row>
        <row r="321">
          <cell r="A321" t="str">
            <v>TGI09</v>
          </cell>
          <cell r="B321" t="str">
            <v>Công ty CP Vận tải ô tô Tiền Giang</v>
          </cell>
          <cell r="C321">
            <v>16418101638</v>
          </cell>
        </row>
        <row r="322">
          <cell r="A322" t="str">
            <v>TGI11</v>
          </cell>
          <cell r="B322" t="str">
            <v>Công ty CP Rau quả Tiền giang</v>
          </cell>
          <cell r="C322">
            <v>26270995531</v>
          </cell>
        </row>
        <row r="323">
          <cell r="A323" t="str">
            <v>TGI16</v>
          </cell>
          <cell r="B323" t="str">
            <v>CTCP Cảng Mỹ Tho</v>
          </cell>
          <cell r="C323">
            <v>23029440613</v>
          </cell>
        </row>
        <row r="324">
          <cell r="A324" t="str">
            <v>THO04</v>
          </cell>
          <cell r="B324" t="str">
            <v>CTCP Dược- Vật tư y tế Thanh Hoá</v>
          </cell>
          <cell r="C324">
            <v>119689321432</v>
          </cell>
        </row>
        <row r="325">
          <cell r="A325" t="str">
            <v>THO07</v>
          </cell>
          <cell r="B325" t="str">
            <v>CTCP Quản lý và khai thác bến xe Thanh Hoá</v>
          </cell>
          <cell r="C325">
            <v>10030822991</v>
          </cell>
        </row>
        <row r="326">
          <cell r="A326" t="str">
            <v>THO11</v>
          </cell>
          <cell r="B326" t="str">
            <v>CTCP Mía đường Thanh Hoá</v>
          </cell>
          <cell r="C326">
            <v>34445613753</v>
          </cell>
        </row>
        <row r="327">
          <cell r="A327" t="str">
            <v>HGI07</v>
          </cell>
          <cell r="B327" t="str">
            <v>CTCP xe khách Hà Giang</v>
          </cell>
        </row>
        <row r="328">
          <cell r="A328" t="str">
            <v>GLA12</v>
          </cell>
          <cell r="B328" t="str">
            <v>Công ty CP Xây lắp Đầu tư Kinh doanh nhà Gia Lai</v>
          </cell>
          <cell r="C328">
            <v>858231564</v>
          </cell>
        </row>
        <row r="329">
          <cell r="A329" t="str">
            <v>BVS01</v>
          </cell>
          <cell r="B329" t="str">
            <v>CT TNHH Đầu tư Bảo Việt - SCIC</v>
          </cell>
          <cell r="C329">
            <v>82419228551</v>
          </cell>
        </row>
        <row r="330">
          <cell r="A330" t="str">
            <v>HUE14</v>
          </cell>
          <cell r="B330" t="str">
            <v>CTCP Tư vấn đầu tư XD TTH</v>
          </cell>
          <cell r="C330">
            <v>2632394969</v>
          </cell>
        </row>
        <row r="331">
          <cell r="A331" t="str">
            <v>CBA14</v>
          </cell>
          <cell r="B331" t="str">
            <v>Cty CP Xây dựng và PTNT II Cao Bằng</v>
          </cell>
          <cell r="C331">
            <v>3072683605</v>
          </cell>
        </row>
        <row r="332">
          <cell r="A332" t="str">
            <v>TNI13</v>
          </cell>
          <cell r="B332" t="str">
            <v>CTCP Xây dựng và Phát triển đô thị Tây Ninh</v>
          </cell>
          <cell r="C332">
            <v>23380195778</v>
          </cell>
        </row>
        <row r="333">
          <cell r="A333" t="str">
            <v>TNI14</v>
          </cell>
          <cell r="B333" t="str">
            <v>CTCP Xây dựng giao thông Tây Ninh</v>
          </cell>
          <cell r="C333">
            <v>12296973823</v>
          </cell>
        </row>
        <row r="334">
          <cell r="A334" t="str">
            <v>TNI15</v>
          </cell>
          <cell r="B334" t="str">
            <v>CTCP Xây dựng Tây Ninh</v>
          </cell>
        </row>
        <row r="335">
          <cell r="A335" t="str">
            <v>TVI01</v>
          </cell>
          <cell r="B335" t="str">
            <v>CTCP Dược phẩm  TVPharm</v>
          </cell>
          <cell r="C335">
            <v>176342201875</v>
          </cell>
        </row>
        <row r="336">
          <cell r="A336" t="str">
            <v>TVI06</v>
          </cell>
          <cell r="B336" t="str">
            <v>CTCP Trà Bắc</v>
          </cell>
          <cell r="C336">
            <v>91949574153.399994</v>
          </cell>
        </row>
        <row r="337">
          <cell r="A337" t="str">
            <v>VLO02</v>
          </cell>
          <cell r="B337" t="str">
            <v>CTCP Vận tải ô tô Vĩnh Long</v>
          </cell>
          <cell r="C337">
            <v>4837247044</v>
          </cell>
        </row>
        <row r="338">
          <cell r="A338" t="str">
            <v>VLO05</v>
          </cell>
          <cell r="B338" t="str">
            <v>CTCP Cảng Vĩnh Long</v>
          </cell>
          <cell r="C338">
            <v>226121069234</v>
          </cell>
        </row>
        <row r="339">
          <cell r="A339" t="str">
            <v>VLO06</v>
          </cell>
          <cell r="B339" t="str">
            <v>CTCP Xây dựng Vĩnh Long</v>
          </cell>
          <cell r="C339">
            <v>6338522523</v>
          </cell>
        </row>
        <row r="340">
          <cell r="A340" t="str">
            <v>VLO07</v>
          </cell>
          <cell r="B340" t="str">
            <v>CTCP Địa ốc Vĩnh Long</v>
          </cell>
          <cell r="C340">
            <v>25988772638</v>
          </cell>
        </row>
        <row r="341">
          <cell r="A341" t="str">
            <v>VLO08</v>
          </cell>
          <cell r="B341" t="str">
            <v>CTCP Du lịch Cửu Long</v>
          </cell>
          <cell r="C341">
            <v>35472887489</v>
          </cell>
        </row>
        <row r="342">
          <cell r="A342" t="str">
            <v>VLO09</v>
          </cell>
          <cell r="B342" t="str">
            <v>CTCP Đầu tư xây dựng Cửu Long</v>
          </cell>
          <cell r="C342">
            <v>38092427024</v>
          </cell>
        </row>
        <row r="343">
          <cell r="A343" t="str">
            <v>VLO10</v>
          </cell>
          <cell r="B343" t="str">
            <v>CTCP Xây dựng và Phát triển nông thôn Vĩnh Long</v>
          </cell>
          <cell r="C343">
            <v>12611049597</v>
          </cell>
        </row>
        <row r="344">
          <cell r="A344" t="str">
            <v>VLO11</v>
          </cell>
          <cell r="B344" t="str">
            <v>CTCP Sông Tiền Vĩnh Long</v>
          </cell>
          <cell r="C344">
            <v>12817557955</v>
          </cell>
        </row>
        <row r="345">
          <cell r="A345" t="str">
            <v>YBA01</v>
          </cell>
          <cell r="B345" t="str">
            <v>CTCP Dược phẩm Yên Bái</v>
          </cell>
          <cell r="C345">
            <v>32493751845</v>
          </cell>
        </row>
        <row r="346">
          <cell r="A346" t="str">
            <v>CMA14</v>
          </cell>
          <cell r="B346" t="str">
            <v>Công ty CP Minh Hải</v>
          </cell>
          <cell r="C346">
            <v>-82118375</v>
          </cell>
        </row>
        <row r="347">
          <cell r="A347" t="str">
            <v>KTU08</v>
          </cell>
          <cell r="B347" t="str">
            <v>CTCP Bến xe Kon Tum</v>
          </cell>
          <cell r="C347">
            <v>33563881247</v>
          </cell>
        </row>
        <row r="348">
          <cell r="A348" t="str">
            <v>SLA04</v>
          </cell>
          <cell r="B348" t="str">
            <v>CTCP Xây dựng thuỷ lợi điện II</v>
          </cell>
          <cell r="C348">
            <v>1878466874</v>
          </cell>
        </row>
        <row r="349">
          <cell r="A349" t="str">
            <v>TNG07</v>
          </cell>
          <cell r="B349" t="str">
            <v>CTCP Xây dưựng Nông nghiệp và PTNT Thái Nguyên</v>
          </cell>
          <cell r="C349">
            <v>5800111122</v>
          </cell>
        </row>
        <row r="350">
          <cell r="A350" t="str">
            <v>THO15</v>
          </cell>
          <cell r="B350" t="str">
            <v>CTCP Dịch vụ xuất khẩu lao động và chuyên gia Thanh Hoá</v>
          </cell>
          <cell r="C350">
            <v>2147619261</v>
          </cell>
        </row>
        <row r="351">
          <cell r="A351" t="str">
            <v>HGI08</v>
          </cell>
          <cell r="B351" t="str">
            <v>CTCP Công nghiệp chế biến Hà Giang</v>
          </cell>
          <cell r="C351">
            <v>1301264404</v>
          </cell>
        </row>
        <row r="352">
          <cell r="A352" t="str">
            <v>BGI05</v>
          </cell>
          <cell r="B352" t="str">
            <v>CTCP Xây lắp thủy lợi Bắc Giang</v>
          </cell>
        </row>
        <row r="353">
          <cell r="A353" t="str">
            <v>BKH05</v>
          </cell>
          <cell r="B353" t="str">
            <v>CTCP Sở hữu công nghiệp Investip</v>
          </cell>
        </row>
        <row r="354">
          <cell r="A354" t="str">
            <v>BGT47</v>
          </cell>
          <cell r="B354" t="str">
            <v>CTCP ĐT&amp;XD CTGT 73</v>
          </cell>
          <cell r="C354">
            <v>10527492179</v>
          </cell>
        </row>
        <row r="355">
          <cell r="A355" t="str">
            <v>BTM37</v>
          </cell>
          <cell r="B355" t="str">
            <v>CTCP Sản xuất kinh doanh XNK Prosimex</v>
          </cell>
        </row>
        <row r="356">
          <cell r="A356" t="str">
            <v>DLI05</v>
          </cell>
          <cell r="B356" t="str">
            <v>CTCP Du lịch Quảng Ninh</v>
          </cell>
        </row>
        <row r="357">
          <cell r="A357" t="str">
            <v>BGT50</v>
          </cell>
          <cell r="B357" t="str">
            <v>CTCP Vận tải đa phương thức</v>
          </cell>
          <cell r="C357">
            <v>229761506000</v>
          </cell>
        </row>
        <row r="358">
          <cell r="A358" t="str">
            <v>DNA10</v>
          </cell>
          <cell r="B358" t="str">
            <v>CTCP Du lịch Đà Nẵng</v>
          </cell>
        </row>
        <row r="359">
          <cell r="A359" t="str">
            <v>HUE04</v>
          </cell>
          <cell r="B359" t="str">
            <v>CTCP Nuôi và dịch vụ thuỷ đặc sản Thừa Thiên Huế</v>
          </cell>
        </row>
        <row r="360">
          <cell r="A360" t="str">
            <v>HYU01</v>
          </cell>
          <cell r="B360" t="str">
            <v>CTCP Xuất nhập khẩu Hưng Yên</v>
          </cell>
        </row>
        <row r="361">
          <cell r="A361" t="str">
            <v>QNA19</v>
          </cell>
          <cell r="B361" t="str">
            <v>CTCP Thương mại &amp; Đầu tư phát triển miền núi Quảng Nam</v>
          </cell>
        </row>
        <row r="362">
          <cell r="A362" t="str">
            <v>SLA14</v>
          </cell>
          <cell r="B362" t="str">
            <v>CTCP Xuất nhập khẩu tổng hợp Sơn La</v>
          </cell>
        </row>
        <row r="363">
          <cell r="A363" t="str">
            <v>SIC</v>
          </cell>
          <cell r="B363" t="str">
            <v>CT TNHH1TV đầu tư SCIC (SIC)</v>
          </cell>
          <cell r="C363">
            <v>512805000000</v>
          </cell>
        </row>
        <row r="364">
          <cell r="A364" t="str">
            <v>BTC12</v>
          </cell>
          <cell r="B364" t="str">
            <v>Tập đoàn Bảo Việt (quỹ)</v>
          </cell>
          <cell r="C364">
            <v>12125472235060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 Summary"/>
      <sheetName val="Sheet1"/>
      <sheetName val="Sheet2"/>
    </sheetNames>
    <sheetDataSet>
      <sheetData sheetId="0"/>
      <sheetData sheetId="1"/>
      <sheetData sheetId="2">
        <row r="2">
          <cell r="A2" t="str">
            <v>AGI02</v>
          </cell>
          <cell r="B2">
            <v>2227.9218089999999</v>
          </cell>
        </row>
        <row r="3">
          <cell r="A3" t="str">
            <v>AGI03</v>
          </cell>
          <cell r="B3">
            <v>25588.436444999999</v>
          </cell>
        </row>
        <row r="4">
          <cell r="A4" t="str">
            <v>AGI05</v>
          </cell>
          <cell r="B4">
            <v>222.533669</v>
          </cell>
        </row>
        <row r="5">
          <cell r="A5" t="str">
            <v>AGI06</v>
          </cell>
          <cell r="B5">
            <v>61909.294550999999</v>
          </cell>
        </row>
        <row r="6">
          <cell r="A6" t="str">
            <v>AGI07</v>
          </cell>
          <cell r="B6">
            <v>28008.812323999999</v>
          </cell>
        </row>
        <row r="7">
          <cell r="A7" t="str">
            <v>AGI09</v>
          </cell>
          <cell r="B7">
            <v>166.41464999999999</v>
          </cell>
        </row>
        <row r="8">
          <cell r="A8" t="str">
            <v>AGI10</v>
          </cell>
          <cell r="B8">
            <v>70402.900108000002</v>
          </cell>
        </row>
        <row r="9">
          <cell r="A9" t="str">
            <v>BCN01</v>
          </cell>
          <cell r="B9">
            <v>4542.7253010000004</v>
          </cell>
        </row>
        <row r="10">
          <cell r="A10" t="str">
            <v>BCN02</v>
          </cell>
        </row>
        <row r="11">
          <cell r="A11" t="str">
            <v>BCN03</v>
          </cell>
          <cell r="B11">
            <v>276179.77421900001</v>
          </cell>
        </row>
        <row r="12">
          <cell r="A12" t="str">
            <v>BCN04</v>
          </cell>
          <cell r="B12">
            <v>4218181.7089369996</v>
          </cell>
        </row>
        <row r="13">
          <cell r="A13" t="str">
            <v>BCN05</v>
          </cell>
          <cell r="B13">
            <v>294529.5796</v>
          </cell>
        </row>
        <row r="14">
          <cell r="A14" t="str">
            <v>BCN07</v>
          </cell>
          <cell r="B14">
            <v>17517.834782000002</v>
          </cell>
        </row>
        <row r="15">
          <cell r="A15" t="str">
            <v>BCN09</v>
          </cell>
          <cell r="B15">
            <v>3509.2936970000001</v>
          </cell>
        </row>
        <row r="16">
          <cell r="A16" t="str">
            <v>BCN12</v>
          </cell>
          <cell r="B16">
            <v>1146.799413</v>
          </cell>
        </row>
        <row r="17">
          <cell r="A17" t="str">
            <v>BCN13</v>
          </cell>
          <cell r="B17">
            <v>60479.026802</v>
          </cell>
        </row>
        <row r="18">
          <cell r="A18" t="str">
            <v>BCN14</v>
          </cell>
          <cell r="B18">
            <v>-3561.1254009999998</v>
          </cell>
        </row>
        <row r="19">
          <cell r="A19" t="str">
            <v>BCN15</v>
          </cell>
          <cell r="B19">
            <v>36731.085760000002</v>
          </cell>
        </row>
        <row r="20">
          <cell r="A20" t="str">
            <v>BCN16</v>
          </cell>
          <cell r="B20">
            <v>39194.046326999996</v>
          </cell>
        </row>
        <row r="21">
          <cell r="A21" t="str">
            <v>BCN17</v>
          </cell>
          <cell r="B21">
            <v>1193.8113089999999</v>
          </cell>
        </row>
        <row r="22">
          <cell r="A22" t="str">
            <v>BCT01</v>
          </cell>
          <cell r="B22">
            <v>962.92094399999996</v>
          </cell>
        </row>
        <row r="23">
          <cell r="A23" t="str">
            <v>BCT03</v>
          </cell>
          <cell r="B23">
            <v>24025.433074</v>
          </cell>
        </row>
        <row r="24">
          <cell r="A24" t="str">
            <v>BCT04</v>
          </cell>
          <cell r="B24">
            <v>-46368.442375999999</v>
          </cell>
        </row>
        <row r="25">
          <cell r="A25" t="str">
            <v>BCT05</v>
          </cell>
          <cell r="B25">
            <v>8253.5649740000008</v>
          </cell>
        </row>
        <row r="26">
          <cell r="A26" t="str">
            <v>BCT07</v>
          </cell>
          <cell r="B26">
            <v>2754.1099279999999</v>
          </cell>
        </row>
        <row r="27">
          <cell r="A27" t="str">
            <v>BCT10</v>
          </cell>
        </row>
        <row r="28">
          <cell r="A28" t="str">
            <v>BCT11</v>
          </cell>
        </row>
        <row r="29">
          <cell r="A29" t="str">
            <v>BDI02</v>
          </cell>
          <cell r="B29">
            <v>327038.43534899998</v>
          </cell>
        </row>
        <row r="30">
          <cell r="A30" t="str">
            <v>BDU01</v>
          </cell>
          <cell r="B30">
            <v>-2520.3766599999999</v>
          </cell>
        </row>
        <row r="31">
          <cell r="A31" t="str">
            <v>BDU02</v>
          </cell>
          <cell r="B31">
            <v>120003.976409</v>
          </cell>
        </row>
        <row r="32">
          <cell r="A32" t="str">
            <v>BDU05</v>
          </cell>
          <cell r="B32">
            <v>39199.580161999998</v>
          </cell>
        </row>
        <row r="33">
          <cell r="A33" t="str">
            <v>BDU06</v>
          </cell>
          <cell r="B33">
            <v>6429.7698440000004</v>
          </cell>
        </row>
        <row r="34">
          <cell r="A34" t="str">
            <v>BDU07</v>
          </cell>
          <cell r="B34">
            <v>14274.765068000001</v>
          </cell>
        </row>
        <row r="35">
          <cell r="A35" t="str">
            <v>BDU09</v>
          </cell>
          <cell r="B35">
            <v>16897.732714000002</v>
          </cell>
        </row>
        <row r="36">
          <cell r="A36" t="str">
            <v>BGI05</v>
          </cell>
          <cell r="B36">
            <v>-452.64149200000003</v>
          </cell>
        </row>
        <row r="37">
          <cell r="A37" t="str">
            <v>BGI06</v>
          </cell>
          <cell r="B37">
            <v>151.50201200000001</v>
          </cell>
        </row>
        <row r="38">
          <cell r="A38" t="str">
            <v>BGI16</v>
          </cell>
        </row>
        <row r="39">
          <cell r="A39" t="str">
            <v>BGI18</v>
          </cell>
        </row>
        <row r="40">
          <cell r="A40" t="str">
            <v>BGI30</v>
          </cell>
        </row>
        <row r="41">
          <cell r="A41" t="str">
            <v>BGT01</v>
          </cell>
          <cell r="B41">
            <v>24995.739951</v>
          </cell>
        </row>
        <row r="42">
          <cell r="A42" t="str">
            <v>BGT12</v>
          </cell>
        </row>
        <row r="43">
          <cell r="A43" t="str">
            <v>BGT16</v>
          </cell>
          <cell r="B43">
            <v>39950.416642999997</v>
          </cell>
        </row>
        <row r="44">
          <cell r="A44" t="str">
            <v>BGT17</v>
          </cell>
          <cell r="B44">
            <v>-7159.0012470000001</v>
          </cell>
        </row>
        <row r="45">
          <cell r="A45" t="str">
            <v>BGT19</v>
          </cell>
          <cell r="B45">
            <v>1557.659611</v>
          </cell>
        </row>
        <row r="46">
          <cell r="A46" t="str">
            <v>BGT20</v>
          </cell>
          <cell r="B46">
            <v>12565.499164999999</v>
          </cell>
        </row>
        <row r="47">
          <cell r="A47" t="str">
            <v>BGT22</v>
          </cell>
          <cell r="B47">
            <v>1525.6640159999999</v>
          </cell>
        </row>
        <row r="48">
          <cell r="A48" t="str">
            <v>BGT23</v>
          </cell>
          <cell r="B48">
            <v>996.76387699999998</v>
          </cell>
        </row>
        <row r="49">
          <cell r="A49" t="str">
            <v>BGT25</v>
          </cell>
        </row>
        <row r="50">
          <cell r="A50" t="str">
            <v>BGT26</v>
          </cell>
          <cell r="B50">
            <v>1460.8785519999999</v>
          </cell>
        </row>
        <row r="51">
          <cell r="A51" t="str">
            <v>BGT27</v>
          </cell>
          <cell r="B51">
            <v>6499.4934709999998</v>
          </cell>
        </row>
        <row r="52">
          <cell r="A52" t="str">
            <v>BGT28</v>
          </cell>
          <cell r="B52">
            <v>1512.7655360000001</v>
          </cell>
        </row>
        <row r="53">
          <cell r="A53" t="str">
            <v>BGT29</v>
          </cell>
        </row>
        <row r="54">
          <cell r="A54" t="str">
            <v>BGT30</v>
          </cell>
          <cell r="B54">
            <v>617.96078299999999</v>
          </cell>
        </row>
        <row r="55">
          <cell r="A55" t="str">
            <v>BGT31</v>
          </cell>
          <cell r="B55">
            <v>1253.531851</v>
          </cell>
        </row>
        <row r="56">
          <cell r="A56" t="str">
            <v>BGT32</v>
          </cell>
          <cell r="B56">
            <v>1138.9458749999999</v>
          </cell>
        </row>
        <row r="57">
          <cell r="A57" t="str">
            <v>BGT33</v>
          </cell>
          <cell r="B57">
            <v>1317.910451</v>
          </cell>
        </row>
        <row r="58">
          <cell r="A58" t="str">
            <v>BGT34</v>
          </cell>
          <cell r="B58">
            <v>3783.617045</v>
          </cell>
        </row>
        <row r="59">
          <cell r="A59" t="str">
            <v>BGT35</v>
          </cell>
          <cell r="B59">
            <v>10485.661038</v>
          </cell>
        </row>
        <row r="60">
          <cell r="A60" t="str">
            <v>BGT36</v>
          </cell>
          <cell r="B60">
            <v>6439.5364950000003</v>
          </cell>
        </row>
        <row r="61">
          <cell r="A61" t="str">
            <v>BGT37</v>
          </cell>
          <cell r="B61">
            <v>3626.8527680000002</v>
          </cell>
        </row>
        <row r="62">
          <cell r="A62" t="str">
            <v>BGT38</v>
          </cell>
          <cell r="B62">
            <v>2495.6989819999999</v>
          </cell>
        </row>
        <row r="63">
          <cell r="A63" t="str">
            <v>BGT39</v>
          </cell>
          <cell r="B63">
            <v>1807.893918</v>
          </cell>
        </row>
        <row r="64">
          <cell r="A64" t="str">
            <v>BGT40</v>
          </cell>
          <cell r="B64">
            <v>0.79723200000000005</v>
          </cell>
        </row>
        <row r="65">
          <cell r="A65" t="str">
            <v>BGT41</v>
          </cell>
          <cell r="B65">
            <v>12.137762</v>
          </cell>
        </row>
        <row r="66">
          <cell r="A66" t="str">
            <v>BGT42</v>
          </cell>
          <cell r="B66">
            <v>2331.5028689999999</v>
          </cell>
        </row>
        <row r="67">
          <cell r="A67" t="str">
            <v>BGT43</v>
          </cell>
          <cell r="B67">
            <v>-536.34329100000002</v>
          </cell>
        </row>
        <row r="68">
          <cell r="A68" t="str">
            <v>BGT45</v>
          </cell>
          <cell r="B68">
            <v>1162.081332</v>
          </cell>
        </row>
        <row r="69">
          <cell r="A69" t="str">
            <v>BGT46</v>
          </cell>
        </row>
        <row r="70">
          <cell r="A70" t="str">
            <v xml:space="preserve">BGT47 </v>
          </cell>
        </row>
        <row r="71">
          <cell r="A71" t="str">
            <v>BGT48</v>
          </cell>
        </row>
        <row r="72">
          <cell r="A72" t="str">
            <v xml:space="preserve">BGT49 </v>
          </cell>
        </row>
        <row r="73">
          <cell r="A73" t="str">
            <v xml:space="preserve">BGT50 </v>
          </cell>
          <cell r="B73">
            <v>11625.508644</v>
          </cell>
        </row>
        <row r="74">
          <cell r="A74" t="str">
            <v>BKA03</v>
          </cell>
          <cell r="B74">
            <v>91.902231999999998</v>
          </cell>
        </row>
        <row r="75">
          <cell r="A75" t="str">
            <v>BKA04</v>
          </cell>
          <cell r="B75">
            <v>384.31881099999998</v>
          </cell>
        </row>
        <row r="76">
          <cell r="A76" t="str">
            <v>BKH01</v>
          </cell>
          <cell r="B76">
            <v>2079147.7296859999</v>
          </cell>
        </row>
        <row r="77">
          <cell r="A77" t="str">
            <v>BKH02</v>
          </cell>
          <cell r="B77">
            <v>666712.39367699996</v>
          </cell>
        </row>
        <row r="78">
          <cell r="A78" t="str">
            <v>BKH04</v>
          </cell>
          <cell r="B78">
            <v>4774.250884</v>
          </cell>
        </row>
        <row r="79">
          <cell r="A79" t="str">
            <v>BKH05</v>
          </cell>
          <cell r="B79">
            <v>8769.8463219999994</v>
          </cell>
        </row>
        <row r="80">
          <cell r="A80" t="str">
            <v>BKH06</v>
          </cell>
          <cell r="B80">
            <v>2859.861461</v>
          </cell>
        </row>
        <row r="81">
          <cell r="A81" t="str">
            <v>BLU08</v>
          </cell>
          <cell r="B81">
            <v>2092.435798</v>
          </cell>
        </row>
        <row r="82">
          <cell r="A82" t="str">
            <v>BLU09</v>
          </cell>
          <cell r="B82">
            <v>10136.614544</v>
          </cell>
        </row>
        <row r="83">
          <cell r="A83" t="str">
            <v>BLU10</v>
          </cell>
          <cell r="B83">
            <v>-4042.0974729999998</v>
          </cell>
        </row>
        <row r="84">
          <cell r="A84" t="str">
            <v>BMT01</v>
          </cell>
          <cell r="B84">
            <v>1092.068305</v>
          </cell>
        </row>
        <row r="85">
          <cell r="A85" t="str">
            <v>BMT02</v>
          </cell>
          <cell r="B85">
            <v>456.33162099999998</v>
          </cell>
        </row>
        <row r="86">
          <cell r="A86" t="str">
            <v>BNI12</v>
          </cell>
          <cell r="B86">
            <v>220430.274255</v>
          </cell>
        </row>
        <row r="87">
          <cell r="A87" t="str">
            <v>BNN01</v>
          </cell>
          <cell r="B87">
            <v>62253.057113000003</v>
          </cell>
        </row>
        <row r="88">
          <cell r="A88" t="str">
            <v>BNN02</v>
          </cell>
          <cell r="B88">
            <v>57468.303011999997</v>
          </cell>
        </row>
        <row r="89">
          <cell r="A89" t="str">
            <v>BNN03</v>
          </cell>
          <cell r="B89">
            <v>49516.669988000001</v>
          </cell>
        </row>
        <row r="90">
          <cell r="A90" t="str">
            <v>BNN04</v>
          </cell>
          <cell r="B90">
            <v>2446.5874140000001</v>
          </cell>
        </row>
        <row r="91">
          <cell r="A91" t="str">
            <v>BNN05</v>
          </cell>
          <cell r="B91">
            <v>9980.3454920000004</v>
          </cell>
        </row>
        <row r="92">
          <cell r="A92" t="str">
            <v>BNN06</v>
          </cell>
          <cell r="B92">
            <v>18626.282146000001</v>
          </cell>
        </row>
        <row r="93">
          <cell r="A93" t="str">
            <v>BNN08</v>
          </cell>
          <cell r="B93">
            <v>24360.839422000001</v>
          </cell>
        </row>
        <row r="94">
          <cell r="A94" t="str">
            <v>BNN10</v>
          </cell>
          <cell r="B94">
            <v>6777.464997</v>
          </cell>
        </row>
        <row r="95">
          <cell r="A95" t="str">
            <v>BNN12</v>
          </cell>
          <cell r="B95">
            <v>5742.5316810000004</v>
          </cell>
        </row>
        <row r="96">
          <cell r="A96" t="str">
            <v>BNN13</v>
          </cell>
          <cell r="B96">
            <v>3942.564687</v>
          </cell>
        </row>
        <row r="97">
          <cell r="A97" t="str">
            <v>BNN15</v>
          </cell>
          <cell r="B97">
            <v>445.63834200000002</v>
          </cell>
        </row>
        <row r="98">
          <cell r="A98" t="str">
            <v>BNN16</v>
          </cell>
          <cell r="B98">
            <v>2541.2613569999999</v>
          </cell>
        </row>
        <row r="99">
          <cell r="A99" t="str">
            <v>BNN18</v>
          </cell>
          <cell r="B99">
            <v>2745.5864179999999</v>
          </cell>
        </row>
        <row r="100">
          <cell r="A100" t="str">
            <v>BNN19</v>
          </cell>
          <cell r="B100">
            <v>5021.7552349999996</v>
          </cell>
        </row>
        <row r="101">
          <cell r="A101" t="str">
            <v>BPH01</v>
          </cell>
          <cell r="B101">
            <v>-134.23210700000001</v>
          </cell>
        </row>
        <row r="102">
          <cell r="A102" t="str">
            <v>BPH02</v>
          </cell>
          <cell r="B102">
            <v>372.45132100000001</v>
          </cell>
        </row>
        <row r="103">
          <cell r="A103" t="str">
            <v>BRV04</v>
          </cell>
          <cell r="B103">
            <v>13358.666948</v>
          </cell>
        </row>
        <row r="104">
          <cell r="A104" t="str">
            <v>BRV07</v>
          </cell>
          <cell r="B104">
            <v>18758.525061</v>
          </cell>
        </row>
        <row r="105">
          <cell r="A105" t="str">
            <v>BRV08</v>
          </cell>
          <cell r="B105">
            <v>8207.6507590000001</v>
          </cell>
        </row>
        <row r="106">
          <cell r="A106" t="str">
            <v>BRV09</v>
          </cell>
          <cell r="B106">
            <v>84675.45865</v>
          </cell>
        </row>
        <row r="107">
          <cell r="A107" t="str">
            <v>BRV10</v>
          </cell>
          <cell r="B107">
            <v>1711.730491</v>
          </cell>
        </row>
        <row r="108">
          <cell r="A108" t="str">
            <v>BTC04</v>
          </cell>
          <cell r="B108">
            <v>-146.354094</v>
          </cell>
        </row>
        <row r="109">
          <cell r="A109" t="str">
            <v>BTC05</v>
          </cell>
          <cell r="B109">
            <v>293820</v>
          </cell>
        </row>
        <row r="110">
          <cell r="A110" t="str">
            <v>BTC06</v>
          </cell>
          <cell r="B110">
            <v>109780.160088</v>
          </cell>
        </row>
        <row r="111">
          <cell r="A111" t="str">
            <v>BTC10</v>
          </cell>
          <cell r="B111">
            <v>7095.2699300000004</v>
          </cell>
        </row>
        <row r="112">
          <cell r="A112" t="str">
            <v>BTC11</v>
          </cell>
          <cell r="B112">
            <v>1600.1809169999999</v>
          </cell>
        </row>
        <row r="113">
          <cell r="A113" t="str">
            <v>BTC12</v>
          </cell>
          <cell r="B113">
            <v>1201383.5675830001</v>
          </cell>
        </row>
        <row r="114">
          <cell r="A114" t="str">
            <v>BTH02</v>
          </cell>
          <cell r="B114">
            <v>7616.6240029999999</v>
          </cell>
        </row>
        <row r="115">
          <cell r="A115" t="str">
            <v>BTH03</v>
          </cell>
          <cell r="B115">
            <v>7111.8219209999997</v>
          </cell>
        </row>
        <row r="116">
          <cell r="A116" t="str">
            <v>BTH08</v>
          </cell>
          <cell r="B116">
            <v>2916.0676410000001</v>
          </cell>
        </row>
        <row r="117">
          <cell r="A117" t="str">
            <v>BTH09</v>
          </cell>
          <cell r="B117">
            <v>-640.039131</v>
          </cell>
        </row>
        <row r="118">
          <cell r="A118" t="str">
            <v>BTH10</v>
          </cell>
        </row>
        <row r="119">
          <cell r="A119" t="str">
            <v>BTM01</v>
          </cell>
          <cell r="B119">
            <v>13457.409506</v>
          </cell>
        </row>
        <row r="120">
          <cell r="A120" t="str">
            <v>BTM02</v>
          </cell>
          <cell r="B120">
            <v>2769.422137</v>
          </cell>
        </row>
        <row r="121">
          <cell r="A121" t="str">
            <v>BTM03</v>
          </cell>
          <cell r="B121">
            <v>4087.3776160000002</v>
          </cell>
        </row>
        <row r="122">
          <cell r="A122" t="str">
            <v>BTM05</v>
          </cell>
          <cell r="B122">
            <v>3554.7015280000001</v>
          </cell>
        </row>
        <row r="123">
          <cell r="A123" t="str">
            <v>BTM08</v>
          </cell>
          <cell r="B123">
            <v>957.45662700000003</v>
          </cell>
        </row>
        <row r="124">
          <cell r="A124" t="str">
            <v>BTM09</v>
          </cell>
          <cell r="B124">
            <v>6068.5053260000004</v>
          </cell>
        </row>
        <row r="125">
          <cell r="A125" t="str">
            <v>BTM10</v>
          </cell>
          <cell r="B125">
            <v>26956.441843000001</v>
          </cell>
        </row>
        <row r="126">
          <cell r="A126" t="str">
            <v>BTM11</v>
          </cell>
          <cell r="B126">
            <v>4889.1116039999997</v>
          </cell>
        </row>
        <row r="127">
          <cell r="A127" t="str">
            <v>BTM14</v>
          </cell>
          <cell r="B127">
            <v>8584.9784650000001</v>
          </cell>
        </row>
        <row r="128">
          <cell r="A128" t="str">
            <v>BTM15</v>
          </cell>
          <cell r="B128">
            <v>6683.6709570000003</v>
          </cell>
        </row>
        <row r="129">
          <cell r="A129" t="str">
            <v>BTM16</v>
          </cell>
          <cell r="B129">
            <v>13748.759699</v>
          </cell>
        </row>
        <row r="130">
          <cell r="A130" t="str">
            <v>BTM17</v>
          </cell>
          <cell r="B130">
            <v>9490.1440509999993</v>
          </cell>
        </row>
        <row r="131">
          <cell r="A131" t="str">
            <v>BTM18</v>
          </cell>
          <cell r="B131">
            <v>9522.134967</v>
          </cell>
        </row>
        <row r="132">
          <cell r="A132" t="str">
            <v>BTM19</v>
          </cell>
          <cell r="B132">
            <v>5062.3706599999996</v>
          </cell>
        </row>
        <row r="133">
          <cell r="A133" t="str">
            <v>BTM20</v>
          </cell>
          <cell r="B133">
            <v>3011.8622</v>
          </cell>
        </row>
        <row r="134">
          <cell r="A134" t="str">
            <v>BTM21</v>
          </cell>
          <cell r="B134">
            <v>24793.980734000001</v>
          </cell>
        </row>
        <row r="135">
          <cell r="A135" t="str">
            <v>BTM22</v>
          </cell>
          <cell r="B135">
            <v>12226.977616</v>
          </cell>
        </row>
        <row r="136">
          <cell r="A136" t="str">
            <v>BTM23</v>
          </cell>
          <cell r="B136">
            <v>22400.122201999999</v>
          </cell>
        </row>
        <row r="137">
          <cell r="A137" t="str">
            <v>BTM24</v>
          </cell>
        </row>
        <row r="138">
          <cell r="A138" t="str">
            <v>BTM25</v>
          </cell>
          <cell r="B138">
            <v>12651.722965000001</v>
          </cell>
        </row>
        <row r="139">
          <cell r="A139" t="str">
            <v>BTM27</v>
          </cell>
          <cell r="B139">
            <v>12000.366435</v>
          </cell>
        </row>
        <row r="140">
          <cell r="A140" t="str">
            <v>BTM31</v>
          </cell>
          <cell r="B140">
            <v>546.62868400000002</v>
          </cell>
        </row>
        <row r="141">
          <cell r="A141" t="str">
            <v>BTM32</v>
          </cell>
          <cell r="B141">
            <v>11060.382785</v>
          </cell>
        </row>
        <row r="142">
          <cell r="A142" t="str">
            <v>BTM34</v>
          </cell>
          <cell r="B142">
            <v>5004.9550310000004</v>
          </cell>
        </row>
        <row r="143">
          <cell r="A143" t="str">
            <v>BTM35</v>
          </cell>
          <cell r="B143">
            <v>10526.426738</v>
          </cell>
        </row>
        <row r="144">
          <cell r="A144" t="str">
            <v>BTM36</v>
          </cell>
          <cell r="B144">
            <v>21462.618890000002</v>
          </cell>
        </row>
        <row r="145">
          <cell r="A145" t="str">
            <v>BTM37</v>
          </cell>
          <cell r="B145">
            <v>2470.8536450000001</v>
          </cell>
        </row>
        <row r="146">
          <cell r="A146" t="str">
            <v>BTM38</v>
          </cell>
          <cell r="B146">
            <v>2878.8340039999998</v>
          </cell>
        </row>
        <row r="147">
          <cell r="A147" t="str">
            <v>BTR01</v>
          </cell>
          <cell r="B147">
            <v>10112.892585</v>
          </cell>
        </row>
        <row r="148">
          <cell r="A148" t="str">
            <v>BTR06</v>
          </cell>
          <cell r="B148">
            <v>12037.588755999999</v>
          </cell>
        </row>
        <row r="149">
          <cell r="A149" t="str">
            <v>BTR11</v>
          </cell>
          <cell r="B149">
            <v>17138.650931</v>
          </cell>
        </row>
        <row r="150">
          <cell r="A150" t="str">
            <v>BTS01</v>
          </cell>
          <cell r="B150">
            <v>1388.6146329999999</v>
          </cell>
        </row>
        <row r="151">
          <cell r="A151" t="str">
            <v>BVH01</v>
          </cell>
          <cell r="B151">
            <v>1954.6590490000001</v>
          </cell>
        </row>
        <row r="152">
          <cell r="A152" t="str">
            <v>BVH02</v>
          </cell>
          <cell r="B152">
            <v>5216.1786009999996</v>
          </cell>
        </row>
        <row r="153">
          <cell r="A153" t="str">
            <v>BVH04</v>
          </cell>
          <cell r="B153">
            <v>3362.3806159999999</v>
          </cell>
        </row>
        <row r="154">
          <cell r="A154" t="str">
            <v>BVH05</v>
          </cell>
          <cell r="B154">
            <v>265.69813299999998</v>
          </cell>
        </row>
        <row r="155">
          <cell r="A155" t="str">
            <v>BVH06</v>
          </cell>
          <cell r="B155">
            <v>510.387427</v>
          </cell>
        </row>
        <row r="156">
          <cell r="A156" t="str">
            <v>BVH07</v>
          </cell>
          <cell r="B156">
            <v>30912.171007000001</v>
          </cell>
        </row>
        <row r="157">
          <cell r="A157" t="str">
            <v>BVH10</v>
          </cell>
          <cell r="B157">
            <v>4973.6662050000004</v>
          </cell>
        </row>
        <row r="158">
          <cell r="A158" t="str">
            <v xml:space="preserve">BVH11 </v>
          </cell>
        </row>
        <row r="159">
          <cell r="A159" t="str">
            <v xml:space="preserve">BVH12 </v>
          </cell>
        </row>
        <row r="160">
          <cell r="A160" t="str">
            <v>BVH79</v>
          </cell>
        </row>
        <row r="161">
          <cell r="A161" t="str">
            <v>BVS01</v>
          </cell>
          <cell r="B161">
            <v>2105.354973</v>
          </cell>
        </row>
        <row r="162">
          <cell r="A162" t="str">
            <v>BXD01</v>
          </cell>
        </row>
        <row r="163">
          <cell r="A163" t="str">
            <v>BXD02</v>
          </cell>
        </row>
        <row r="164">
          <cell r="A164" t="str">
            <v>BXD03</v>
          </cell>
          <cell r="B164">
            <v>21427.322082999999</v>
          </cell>
        </row>
        <row r="165">
          <cell r="A165" t="str">
            <v>BXD04</v>
          </cell>
          <cell r="B165">
            <v>36492.187274999997</v>
          </cell>
        </row>
        <row r="166">
          <cell r="A166" t="str">
            <v>CBA09</v>
          </cell>
          <cell r="B166">
            <v>1669.602842</v>
          </cell>
        </row>
        <row r="167">
          <cell r="A167" t="str">
            <v>CBA11</v>
          </cell>
          <cell r="B167">
            <v>1854.1368749999999</v>
          </cell>
        </row>
        <row r="168">
          <cell r="A168" t="str">
            <v>CBA12</v>
          </cell>
        </row>
        <row r="169">
          <cell r="A169" t="str">
            <v>CBA13</v>
          </cell>
        </row>
        <row r="170">
          <cell r="A170" t="str">
            <v>CBA14</v>
          </cell>
          <cell r="B170">
            <v>9.5208969999999997</v>
          </cell>
        </row>
        <row r="171">
          <cell r="A171" t="str">
            <v>CBA15</v>
          </cell>
        </row>
        <row r="172">
          <cell r="A172" t="str">
            <v>CBA16</v>
          </cell>
        </row>
        <row r="173">
          <cell r="A173" t="str">
            <v>CBA17</v>
          </cell>
          <cell r="B173">
            <v>1.286578</v>
          </cell>
        </row>
        <row r="174">
          <cell r="A174" t="str">
            <v>CBA22</v>
          </cell>
          <cell r="B174">
            <v>244.980245</v>
          </cell>
        </row>
        <row r="175">
          <cell r="A175" t="str">
            <v>CMA02</v>
          </cell>
          <cell r="B175">
            <v>38.903168999999998</v>
          </cell>
        </row>
        <row r="176">
          <cell r="A176" t="str">
            <v>CMA06</v>
          </cell>
          <cell r="B176">
            <v>-47750.783857000002</v>
          </cell>
        </row>
        <row r="177">
          <cell r="A177" t="str">
            <v>CMA08</v>
          </cell>
          <cell r="B177">
            <v>8900.7356880000007</v>
          </cell>
        </row>
        <row r="178">
          <cell r="A178" t="str">
            <v>CMA09</v>
          </cell>
          <cell r="B178">
            <v>-567.937093</v>
          </cell>
        </row>
        <row r="179">
          <cell r="A179" t="str">
            <v>CMA14</v>
          </cell>
          <cell r="B179">
            <v>486.47076499999997</v>
          </cell>
        </row>
        <row r="180">
          <cell r="A180" t="str">
            <v>CMA16</v>
          </cell>
          <cell r="B180">
            <v>38655.166059000003</v>
          </cell>
        </row>
        <row r="181">
          <cell r="A181" t="str">
            <v>CTH02</v>
          </cell>
          <cell r="B181">
            <v>24589.231254999999</v>
          </cell>
        </row>
        <row r="182">
          <cell r="A182" t="str">
            <v>CTH04</v>
          </cell>
          <cell r="B182">
            <v>419762.15858300001</v>
          </cell>
        </row>
        <row r="183">
          <cell r="A183" t="str">
            <v>CTH10</v>
          </cell>
          <cell r="B183">
            <v>-518.26471900000001</v>
          </cell>
        </row>
        <row r="184">
          <cell r="A184" t="str">
            <v>CTH11</v>
          </cell>
          <cell r="B184">
            <v>286.23503899999997</v>
          </cell>
        </row>
        <row r="185">
          <cell r="A185" t="str">
            <v>CTH13</v>
          </cell>
          <cell r="B185">
            <v>1130.6716309999999</v>
          </cell>
        </row>
        <row r="186">
          <cell r="A186" t="str">
            <v>CTH15</v>
          </cell>
          <cell r="B186">
            <v>9955.7932519999995</v>
          </cell>
        </row>
        <row r="187">
          <cell r="A187" t="str">
            <v>CTH16</v>
          </cell>
          <cell r="B187">
            <v>3078.0966779999999</v>
          </cell>
        </row>
        <row r="188">
          <cell r="A188" t="str">
            <v>CTH17</v>
          </cell>
          <cell r="B188">
            <v>-2121.6789090000002</v>
          </cell>
        </row>
        <row r="189">
          <cell r="A189" t="str">
            <v>CTH19</v>
          </cell>
          <cell r="B189">
            <v>7.7974829999999997</v>
          </cell>
        </row>
        <row r="190">
          <cell r="A190" t="str">
            <v>CTH21</v>
          </cell>
          <cell r="B190">
            <v>129.69967800000001</v>
          </cell>
        </row>
        <row r="191">
          <cell r="A191" t="str">
            <v>CTH22</v>
          </cell>
          <cell r="B191">
            <v>4469.5092880000002</v>
          </cell>
        </row>
        <row r="192">
          <cell r="A192" t="str">
            <v>DBI01</v>
          </cell>
          <cell r="B192">
            <v>264.83194700000001</v>
          </cell>
        </row>
        <row r="193">
          <cell r="A193" t="str">
            <v>DBI02</v>
          </cell>
        </row>
        <row r="194">
          <cell r="A194" t="str">
            <v>DBI07</v>
          </cell>
          <cell r="B194">
            <v>-1636.372822</v>
          </cell>
        </row>
        <row r="195">
          <cell r="A195" t="str">
            <v>DLA05</v>
          </cell>
          <cell r="B195">
            <v>-83310.210680000004</v>
          </cell>
        </row>
        <row r="196">
          <cell r="A196" t="str">
            <v>DLA14</v>
          </cell>
          <cell r="B196">
            <v>1050.544238</v>
          </cell>
        </row>
        <row r="197">
          <cell r="A197" t="str">
            <v>DLI01</v>
          </cell>
          <cell r="B197">
            <v>2096.1758199999999</v>
          </cell>
        </row>
        <row r="198">
          <cell r="A198" t="str">
            <v>DLI02</v>
          </cell>
          <cell r="B198">
            <v>2632.3359660000001</v>
          </cell>
        </row>
        <row r="199">
          <cell r="A199" t="str">
            <v>DLI03</v>
          </cell>
          <cell r="B199">
            <v>594.87005099999999</v>
          </cell>
        </row>
        <row r="200">
          <cell r="A200" t="str">
            <v>DLI04</v>
          </cell>
          <cell r="B200">
            <v>7744.1242069999998</v>
          </cell>
        </row>
        <row r="201">
          <cell r="A201" t="str">
            <v>DLI05</v>
          </cell>
          <cell r="B201">
            <v>6.683135</v>
          </cell>
        </row>
        <row r="202">
          <cell r="A202" t="str">
            <v>DNA01</v>
          </cell>
          <cell r="B202">
            <v>10086.166093</v>
          </cell>
        </row>
        <row r="203">
          <cell r="A203" t="str">
            <v>DNA02</v>
          </cell>
          <cell r="B203">
            <v>2016.2505610000001</v>
          </cell>
        </row>
        <row r="204">
          <cell r="A204" t="str">
            <v>DNA03</v>
          </cell>
          <cell r="B204">
            <v>3947.0199980000002</v>
          </cell>
        </row>
        <row r="205">
          <cell r="A205" t="str">
            <v>DNA05</v>
          </cell>
        </row>
        <row r="206">
          <cell r="A206" t="str">
            <v>DNA06</v>
          </cell>
          <cell r="B206">
            <v>5303.6453620000002</v>
          </cell>
        </row>
        <row r="207">
          <cell r="A207" t="str">
            <v>DNA09</v>
          </cell>
          <cell r="B207">
            <v>3947.0199980000002</v>
          </cell>
        </row>
        <row r="208">
          <cell r="A208" t="str">
            <v>DNA10</v>
          </cell>
          <cell r="B208">
            <v>3419.604495</v>
          </cell>
        </row>
        <row r="209">
          <cell r="A209" t="str">
            <v>DNA12</v>
          </cell>
          <cell r="B209">
            <v>650.03281300000003</v>
          </cell>
        </row>
        <row r="210">
          <cell r="A210" t="str">
            <v>DNA16</v>
          </cell>
        </row>
        <row r="211">
          <cell r="A211" t="str">
            <v>DTH01</v>
          </cell>
          <cell r="B211">
            <v>80103.348440999995</v>
          </cell>
        </row>
        <row r="212">
          <cell r="A212" t="str">
            <v>DTH02</v>
          </cell>
        </row>
        <row r="213">
          <cell r="A213" t="str">
            <v>DTH04</v>
          </cell>
          <cell r="B213">
            <v>46833.597386000001</v>
          </cell>
        </row>
        <row r="214">
          <cell r="A214" t="str">
            <v>DTH05</v>
          </cell>
          <cell r="B214">
            <v>1342.5741479999999</v>
          </cell>
        </row>
        <row r="215">
          <cell r="A215" t="str">
            <v>DTH06</v>
          </cell>
          <cell r="B215">
            <v>35913.443259</v>
          </cell>
        </row>
        <row r="216">
          <cell r="A216" t="str">
            <v>DTH08</v>
          </cell>
          <cell r="B216">
            <v>1373.1603849999999</v>
          </cell>
        </row>
        <row r="217">
          <cell r="A217" t="str">
            <v>GLA06</v>
          </cell>
          <cell r="B217">
            <v>-856.05914099999995</v>
          </cell>
        </row>
        <row r="218">
          <cell r="A218" t="str">
            <v>GLA10</v>
          </cell>
          <cell r="B218">
            <v>-446.69453499999997</v>
          </cell>
        </row>
        <row r="219">
          <cell r="A219" t="str">
            <v>GLA12</v>
          </cell>
          <cell r="B219">
            <v>-219.344945</v>
          </cell>
        </row>
        <row r="220">
          <cell r="A220" t="str">
            <v>GLA13</v>
          </cell>
          <cell r="B220">
            <v>15514.105541000001</v>
          </cell>
        </row>
        <row r="221">
          <cell r="A221" t="str">
            <v>HBI02</v>
          </cell>
          <cell r="B221">
            <v>-1598.8148510000001</v>
          </cell>
        </row>
        <row r="222">
          <cell r="A222" t="str">
            <v>HBI03</v>
          </cell>
        </row>
        <row r="223">
          <cell r="A223" t="str">
            <v>HCM01</v>
          </cell>
          <cell r="B223">
            <v>2187.3599979999999</v>
          </cell>
        </row>
        <row r="224">
          <cell r="A224" t="str">
            <v>HCM02</v>
          </cell>
          <cell r="B224">
            <v>1507.84834</v>
          </cell>
        </row>
        <row r="225">
          <cell r="A225" t="str">
            <v>HCM03</v>
          </cell>
          <cell r="B225">
            <v>139.11218</v>
          </cell>
        </row>
        <row r="226">
          <cell r="A226" t="str">
            <v>HCM04</v>
          </cell>
          <cell r="B226">
            <v>542298.35370700003</v>
          </cell>
        </row>
        <row r="227">
          <cell r="A227" t="str">
            <v>HCM05</v>
          </cell>
          <cell r="B227">
            <v>1678.3356389999999</v>
          </cell>
        </row>
        <row r="228">
          <cell r="A228" t="str">
            <v>HCM06</v>
          </cell>
        </row>
        <row r="229">
          <cell r="A229" t="str">
            <v>HDU01</v>
          </cell>
          <cell r="B229">
            <v>17670.031427999998</v>
          </cell>
        </row>
        <row r="230">
          <cell r="A230" t="str">
            <v>HDU07</v>
          </cell>
          <cell r="B230">
            <v>8524.0340149999993</v>
          </cell>
        </row>
        <row r="231">
          <cell r="A231" t="str">
            <v>HGI01</v>
          </cell>
          <cell r="B231">
            <v>149449.84802899999</v>
          </cell>
        </row>
        <row r="232">
          <cell r="A232" t="str">
            <v>HGI07</v>
          </cell>
          <cell r="B232">
            <v>54.353025000000002</v>
          </cell>
        </row>
        <row r="233">
          <cell r="A233" t="str">
            <v>HGI08</v>
          </cell>
          <cell r="B233">
            <v>-87.436261999999999</v>
          </cell>
        </row>
        <row r="234">
          <cell r="A234" t="str">
            <v>HNO01</v>
          </cell>
          <cell r="B234">
            <v>-926.69475799999998</v>
          </cell>
        </row>
        <row r="235">
          <cell r="A235" t="str">
            <v>HNO05</v>
          </cell>
        </row>
        <row r="236">
          <cell r="A236" t="str">
            <v>HNO06</v>
          </cell>
          <cell r="B236">
            <v>-3636.9201819999998</v>
          </cell>
        </row>
        <row r="237">
          <cell r="A237" t="str">
            <v>HNO08</v>
          </cell>
          <cell r="B237">
            <v>-9585.1852920000001</v>
          </cell>
        </row>
        <row r="238">
          <cell r="A238" t="str">
            <v>HNO09</v>
          </cell>
        </row>
        <row r="239">
          <cell r="A239" t="str">
            <v>HNO10</v>
          </cell>
        </row>
        <row r="240">
          <cell r="A240" t="str">
            <v>HPH01</v>
          </cell>
          <cell r="B240">
            <v>1293.3781770000001</v>
          </cell>
        </row>
        <row r="241">
          <cell r="A241" t="str">
            <v>HPH03</v>
          </cell>
          <cell r="B241">
            <v>1669</v>
          </cell>
        </row>
        <row r="242">
          <cell r="A242" t="str">
            <v>HPH14</v>
          </cell>
          <cell r="B242">
            <v>314.91440299999999</v>
          </cell>
        </row>
        <row r="243">
          <cell r="A243" t="str">
            <v>HPH37</v>
          </cell>
          <cell r="B243">
            <v>496.94276100000002</v>
          </cell>
        </row>
        <row r="244">
          <cell r="A244" t="str">
            <v>HPH40</v>
          </cell>
          <cell r="B244">
            <v>796.54147</v>
          </cell>
        </row>
        <row r="245">
          <cell r="A245" t="str">
            <v>HPH43</v>
          </cell>
        </row>
        <row r="246">
          <cell r="A246" t="str">
            <v>HPH47</v>
          </cell>
          <cell r="B246">
            <v>-170.031691</v>
          </cell>
        </row>
        <row r="247">
          <cell r="A247" t="str">
            <v>HPH48</v>
          </cell>
          <cell r="B247">
            <v>-133</v>
          </cell>
        </row>
        <row r="248">
          <cell r="A248" t="str">
            <v>HPH50</v>
          </cell>
        </row>
        <row r="249">
          <cell r="A249" t="str">
            <v>HTA01</v>
          </cell>
          <cell r="B249">
            <v>16780.150731999998</v>
          </cell>
        </row>
        <row r="250">
          <cell r="A250" t="str">
            <v>HTA04</v>
          </cell>
          <cell r="B250">
            <v>680.51459</v>
          </cell>
        </row>
        <row r="251">
          <cell r="A251" t="str">
            <v>HTA05</v>
          </cell>
          <cell r="B251">
            <v>5341.2248609999997</v>
          </cell>
        </row>
        <row r="252">
          <cell r="A252" t="str">
            <v>HTA06</v>
          </cell>
          <cell r="B252">
            <v>26626.575734999999</v>
          </cell>
        </row>
        <row r="253">
          <cell r="A253" t="str">
            <v>HTA07</v>
          </cell>
          <cell r="B253">
            <v>1070.8670500000001</v>
          </cell>
        </row>
        <row r="254">
          <cell r="A254" t="str">
            <v>HTA10</v>
          </cell>
          <cell r="B254">
            <v>779.45242900000005</v>
          </cell>
        </row>
        <row r="255">
          <cell r="A255" t="str">
            <v>HTA11</v>
          </cell>
          <cell r="B255">
            <v>2869.592791</v>
          </cell>
        </row>
        <row r="256">
          <cell r="A256" t="str">
            <v>HTA14</v>
          </cell>
          <cell r="B256">
            <v>2548.0419619999998</v>
          </cell>
        </row>
        <row r="257">
          <cell r="A257" t="str">
            <v>HTA15</v>
          </cell>
          <cell r="B257">
            <v>283.708955</v>
          </cell>
        </row>
        <row r="258">
          <cell r="A258" t="str">
            <v>HTA17</v>
          </cell>
          <cell r="B258">
            <v>3908.5985219999998</v>
          </cell>
        </row>
        <row r="259">
          <cell r="A259" t="str">
            <v>HTA18</v>
          </cell>
          <cell r="B259">
            <v>429.45742300000001</v>
          </cell>
        </row>
        <row r="260">
          <cell r="A260" t="str">
            <v>HTI01</v>
          </cell>
          <cell r="B260">
            <v>8285.205688</v>
          </cell>
        </row>
        <row r="261">
          <cell r="A261" t="str">
            <v>HTI03</v>
          </cell>
          <cell r="B261">
            <v>312.94246399999997</v>
          </cell>
        </row>
        <row r="262">
          <cell r="A262" t="str">
            <v>HTI05</v>
          </cell>
          <cell r="B262">
            <v>154.74896100000001</v>
          </cell>
        </row>
        <row r="263">
          <cell r="A263" t="str">
            <v>HTI06</v>
          </cell>
          <cell r="B263">
            <v>-274.45763299999999</v>
          </cell>
        </row>
        <row r="264">
          <cell r="A264" t="str">
            <v>HTI08</v>
          </cell>
          <cell r="B264">
            <v>930.06543199999999</v>
          </cell>
        </row>
        <row r="265">
          <cell r="A265" t="str">
            <v>HTI10</v>
          </cell>
        </row>
        <row r="266">
          <cell r="A266" t="str">
            <v>HUE01</v>
          </cell>
          <cell r="B266">
            <v>562.14679699999999</v>
          </cell>
        </row>
        <row r="267">
          <cell r="A267" t="str">
            <v>HUE02</v>
          </cell>
          <cell r="B267">
            <v>128.19229899999999</v>
          </cell>
        </row>
        <row r="268">
          <cell r="A268" t="str">
            <v>HUE04</v>
          </cell>
        </row>
        <row r="269">
          <cell r="A269" t="str">
            <v>HUE05</v>
          </cell>
          <cell r="B269">
            <v>-3346.8280209999998</v>
          </cell>
        </row>
        <row r="270">
          <cell r="A270" t="str">
            <v>HUE07</v>
          </cell>
          <cell r="B270">
            <v>56.924124999999997</v>
          </cell>
        </row>
        <row r="271">
          <cell r="A271" t="str">
            <v>HUE12</v>
          </cell>
          <cell r="B271">
            <v>52.255803999999998</v>
          </cell>
        </row>
        <row r="272">
          <cell r="A272" t="str">
            <v>HUE14</v>
          </cell>
          <cell r="B272">
            <v>178.02542500000001</v>
          </cell>
        </row>
        <row r="273">
          <cell r="A273" t="str">
            <v>HUE15</v>
          </cell>
          <cell r="B273">
            <v>29.460601</v>
          </cell>
        </row>
        <row r="274">
          <cell r="A274" t="str">
            <v>HUE18</v>
          </cell>
          <cell r="B274">
            <v>59.478901</v>
          </cell>
        </row>
        <row r="275">
          <cell r="A275" t="str">
            <v>HUG01</v>
          </cell>
          <cell r="B275">
            <v>1561.361778</v>
          </cell>
        </row>
        <row r="276">
          <cell r="A276" t="str">
            <v>HUG02</v>
          </cell>
          <cell r="B276">
            <v>5833.8910180000003</v>
          </cell>
        </row>
        <row r="277">
          <cell r="A277" t="str">
            <v>HUG03</v>
          </cell>
          <cell r="B277">
            <v>138434.67608599999</v>
          </cell>
        </row>
        <row r="278">
          <cell r="A278" t="str">
            <v>HYU01</v>
          </cell>
          <cell r="B278">
            <v>-22764.585285000001</v>
          </cell>
        </row>
        <row r="279">
          <cell r="A279" t="str">
            <v>HYU02</v>
          </cell>
          <cell r="B279">
            <v>700.86764900000003</v>
          </cell>
        </row>
        <row r="280">
          <cell r="A280" t="str">
            <v>HYU03</v>
          </cell>
          <cell r="B280">
            <v>485.34887500000002</v>
          </cell>
        </row>
        <row r="281">
          <cell r="A281" t="str">
            <v>KHO05</v>
          </cell>
          <cell r="B281">
            <v>5652.6545690000003</v>
          </cell>
        </row>
        <row r="282">
          <cell r="A282" t="str">
            <v>KHO07</v>
          </cell>
          <cell r="B282">
            <v>37949.594684000003</v>
          </cell>
        </row>
        <row r="283">
          <cell r="A283" t="str">
            <v>KHO12</v>
          </cell>
          <cell r="B283">
            <v>753.20939699999997</v>
          </cell>
        </row>
        <row r="284">
          <cell r="A284" t="str">
            <v>KHO19</v>
          </cell>
          <cell r="B284">
            <v>157.04580200000001</v>
          </cell>
        </row>
        <row r="285">
          <cell r="A285" t="str">
            <v>KHO22</v>
          </cell>
          <cell r="B285">
            <v>6845.2949019999996</v>
          </cell>
        </row>
        <row r="286">
          <cell r="A286" t="str">
            <v>KHO27</v>
          </cell>
        </row>
        <row r="287">
          <cell r="A287" t="str">
            <v>KTU01</v>
          </cell>
          <cell r="B287">
            <v>2112.5319380000001</v>
          </cell>
        </row>
        <row r="288">
          <cell r="A288" t="str">
            <v>KTU08</v>
          </cell>
        </row>
        <row r="289">
          <cell r="A289" t="str">
            <v>LAN01</v>
          </cell>
          <cell r="B289">
            <v>35143.635702</v>
          </cell>
        </row>
        <row r="290">
          <cell r="A290" t="str">
            <v>LAN02</v>
          </cell>
          <cell r="B290">
            <v>-2003.340244</v>
          </cell>
        </row>
        <row r="291">
          <cell r="A291" t="str">
            <v>LAN03</v>
          </cell>
          <cell r="B291">
            <v>666.10753899999997</v>
          </cell>
        </row>
        <row r="292">
          <cell r="A292" t="str">
            <v>LAN04</v>
          </cell>
          <cell r="B292">
            <v>1111.6904919999999</v>
          </cell>
        </row>
        <row r="293">
          <cell r="A293" t="str">
            <v>LAN05</v>
          </cell>
          <cell r="B293">
            <v>2641.2981829999999</v>
          </cell>
        </row>
        <row r="294">
          <cell r="A294" t="str">
            <v>LAN07</v>
          </cell>
          <cell r="B294">
            <v>10329.647849000001</v>
          </cell>
        </row>
        <row r="295">
          <cell r="A295" t="str">
            <v>LAN08</v>
          </cell>
          <cell r="B295">
            <v>767.58874500000002</v>
          </cell>
        </row>
        <row r="296">
          <cell r="A296" t="str">
            <v>LAN12</v>
          </cell>
          <cell r="B296">
            <v>3036.5032169999999</v>
          </cell>
        </row>
        <row r="297">
          <cell r="A297" t="str">
            <v>LAN14</v>
          </cell>
          <cell r="B297">
            <v>388.10074900000001</v>
          </cell>
        </row>
        <row r="298">
          <cell r="A298" t="str">
            <v>LAN15</v>
          </cell>
          <cell r="B298">
            <v>2355.9423040000001</v>
          </cell>
        </row>
        <row r="299">
          <cell r="A299" t="str">
            <v>LCA02</v>
          </cell>
          <cell r="B299">
            <v>2.8195359999999998</v>
          </cell>
        </row>
        <row r="300">
          <cell r="A300" t="str">
            <v>LCH01</v>
          </cell>
        </row>
        <row r="301">
          <cell r="A301" t="str">
            <v>LDO06</v>
          </cell>
        </row>
        <row r="302">
          <cell r="A302" t="str">
            <v>LDO08</v>
          </cell>
          <cell r="B302">
            <v>22394.957005</v>
          </cell>
        </row>
        <row r="303">
          <cell r="A303" t="str">
            <v>LDO10</v>
          </cell>
          <cell r="B303">
            <v>1739.9253859999999</v>
          </cell>
        </row>
        <row r="304">
          <cell r="A304" t="str">
            <v>LDO11</v>
          </cell>
          <cell r="B304">
            <v>-28.731148999999998</v>
          </cell>
        </row>
        <row r="305">
          <cell r="A305" t="str">
            <v>LDO12</v>
          </cell>
          <cell r="B305">
            <v>7310.3580519999996</v>
          </cell>
        </row>
        <row r="306">
          <cell r="A306" t="str">
            <v>LSO07</v>
          </cell>
        </row>
        <row r="307">
          <cell r="A307" t="str">
            <v>LTS01</v>
          </cell>
        </row>
        <row r="308">
          <cell r="A308" t="str">
            <v>NAN05</v>
          </cell>
          <cell r="B308">
            <v>21789.686086000002</v>
          </cell>
        </row>
        <row r="309">
          <cell r="A309" t="str">
            <v>NAN29</v>
          </cell>
          <cell r="B309">
            <v>4606.6368190000003</v>
          </cell>
        </row>
        <row r="310">
          <cell r="A310" t="str">
            <v>NAN30</v>
          </cell>
          <cell r="B310">
            <v>702.71842900000001</v>
          </cell>
        </row>
        <row r="311">
          <cell r="A311" t="str">
            <v>NDI08</v>
          </cell>
          <cell r="B311">
            <v>3.028286</v>
          </cell>
        </row>
        <row r="312">
          <cell r="A312" t="str">
            <v>NTH01</v>
          </cell>
          <cell r="B312">
            <v>36441.758886000003</v>
          </cell>
        </row>
        <row r="313">
          <cell r="A313" t="str">
            <v>NTH02</v>
          </cell>
          <cell r="B313">
            <v>1240.1137289999999</v>
          </cell>
        </row>
        <row r="314">
          <cell r="A314" t="str">
            <v>NTH08</v>
          </cell>
          <cell r="B314">
            <v>11186.303054</v>
          </cell>
        </row>
        <row r="315">
          <cell r="A315" t="str">
            <v>NTH10</v>
          </cell>
        </row>
        <row r="316">
          <cell r="A316" t="str">
            <v>PTH01</v>
          </cell>
          <cell r="B316">
            <v>-174.96011200000001</v>
          </cell>
        </row>
        <row r="317">
          <cell r="A317" t="str">
            <v>PYE01</v>
          </cell>
          <cell r="B317">
            <v>96696.937650000007</v>
          </cell>
        </row>
        <row r="318">
          <cell r="A318" t="str">
            <v>QBI02</v>
          </cell>
          <cell r="B318">
            <v>0.75452600000000003</v>
          </cell>
        </row>
        <row r="319">
          <cell r="A319" t="str">
            <v>QNA01</v>
          </cell>
          <cell r="B319">
            <v>-15156.662177</v>
          </cell>
        </row>
        <row r="320">
          <cell r="A320" t="str">
            <v>QNA03</v>
          </cell>
          <cell r="B320">
            <v>511.01603699999998</v>
          </cell>
        </row>
        <row r="321">
          <cell r="A321" t="str">
            <v>QNA05</v>
          </cell>
        </row>
        <row r="322">
          <cell r="A322" t="str">
            <v>QNA08</v>
          </cell>
          <cell r="B322">
            <v>107.18608</v>
          </cell>
        </row>
        <row r="323">
          <cell r="A323" t="str">
            <v>QNA12</v>
          </cell>
          <cell r="B323">
            <v>4937.2863360000001</v>
          </cell>
        </row>
        <row r="324">
          <cell r="A324" t="str">
            <v>QNA13</v>
          </cell>
          <cell r="B324">
            <v>2824.385972</v>
          </cell>
        </row>
        <row r="325">
          <cell r="A325" t="str">
            <v>QNA14</v>
          </cell>
          <cell r="B325">
            <v>1106.5907440000001</v>
          </cell>
        </row>
        <row r="326">
          <cell r="A326" t="str">
            <v>QNA15</v>
          </cell>
          <cell r="B326">
            <v>83.131066000000004</v>
          </cell>
        </row>
        <row r="327">
          <cell r="A327" t="str">
            <v>QNA16</v>
          </cell>
          <cell r="B327">
            <v>91.637992999999994</v>
          </cell>
        </row>
        <row r="328">
          <cell r="A328" t="str">
            <v>QNA17</v>
          </cell>
          <cell r="B328">
            <v>-17.340861</v>
          </cell>
        </row>
        <row r="329">
          <cell r="A329" t="str">
            <v>QNA19</v>
          </cell>
          <cell r="B329">
            <v>-51.160983999999999</v>
          </cell>
        </row>
        <row r="330">
          <cell r="A330" t="str">
            <v>QNA20</v>
          </cell>
          <cell r="B330">
            <v>37.515140000000002</v>
          </cell>
        </row>
        <row r="331">
          <cell r="A331" t="str">
            <v>QNA21</v>
          </cell>
        </row>
        <row r="332">
          <cell r="A332" t="str">
            <v>QNA22</v>
          </cell>
          <cell r="B332">
            <v>-41.644043000000003</v>
          </cell>
        </row>
        <row r="333">
          <cell r="A333" t="str">
            <v>QNG05</v>
          </cell>
          <cell r="B333">
            <v>101.414726</v>
          </cell>
        </row>
        <row r="334">
          <cell r="A334" t="str">
            <v>QNG07</v>
          </cell>
          <cell r="B334">
            <v>12748.40726</v>
          </cell>
        </row>
        <row r="335">
          <cell r="A335" t="str">
            <v>QNG08</v>
          </cell>
          <cell r="B335">
            <v>46547.810988999998</v>
          </cell>
        </row>
        <row r="336">
          <cell r="A336" t="str">
            <v>QNG09</v>
          </cell>
          <cell r="B336">
            <v>686.19342099999994</v>
          </cell>
        </row>
        <row r="337">
          <cell r="A337" t="str">
            <v>QNG10</v>
          </cell>
        </row>
        <row r="338">
          <cell r="A338" t="str">
            <v>QNI05</v>
          </cell>
          <cell r="B338">
            <v>26501.784434000001</v>
          </cell>
        </row>
        <row r="339">
          <cell r="A339" t="str">
            <v>QNI06</v>
          </cell>
          <cell r="B339">
            <v>-2583.2618729999999</v>
          </cell>
        </row>
        <row r="340">
          <cell r="A340" t="str">
            <v>QNI09</v>
          </cell>
          <cell r="B340">
            <v>26266.881955000001</v>
          </cell>
        </row>
        <row r="341">
          <cell r="A341" t="str">
            <v>QNI12</v>
          </cell>
          <cell r="B341">
            <v>173.84309300000001</v>
          </cell>
        </row>
        <row r="342">
          <cell r="A342" t="str">
            <v>QNI14</v>
          </cell>
          <cell r="B342">
            <v>2292.4188319999998</v>
          </cell>
        </row>
        <row r="343">
          <cell r="A343" t="str">
            <v>QNI20</v>
          </cell>
          <cell r="B343">
            <v>7335.9106840000004</v>
          </cell>
        </row>
        <row r="344">
          <cell r="A344" t="str">
            <v>QNI21</v>
          </cell>
          <cell r="B344">
            <v>3395.4695539999998</v>
          </cell>
        </row>
        <row r="345">
          <cell r="A345" t="str">
            <v>QNI23</v>
          </cell>
          <cell r="B345">
            <v>5510.3699740000002</v>
          </cell>
        </row>
        <row r="346">
          <cell r="A346" t="str">
            <v>QNI26</v>
          </cell>
        </row>
        <row r="347">
          <cell r="A347" t="str">
            <v>QNI27</v>
          </cell>
          <cell r="B347">
            <v>742.055699</v>
          </cell>
        </row>
        <row r="348">
          <cell r="A348" t="str">
            <v>QNI35</v>
          </cell>
          <cell r="B348">
            <v>20696.058496000001</v>
          </cell>
        </row>
        <row r="349">
          <cell r="A349" t="str">
            <v>QNI36</v>
          </cell>
          <cell r="B349">
            <v>23867.909083999999</v>
          </cell>
        </row>
        <row r="350">
          <cell r="A350" t="str">
            <v>QNI39</v>
          </cell>
          <cell r="B350">
            <v>46782.829117000001</v>
          </cell>
        </row>
        <row r="351">
          <cell r="A351" t="str">
            <v>QTR08</v>
          </cell>
        </row>
        <row r="352">
          <cell r="A352" t="str">
            <v>SBV01</v>
          </cell>
          <cell r="B352">
            <v>2305.039886</v>
          </cell>
        </row>
        <row r="353">
          <cell r="A353" t="str">
            <v>SBV02</v>
          </cell>
          <cell r="B353">
            <v>-6564.9602150000001</v>
          </cell>
        </row>
        <row r="354">
          <cell r="A354" t="str">
            <v>SBV03</v>
          </cell>
          <cell r="B354">
            <v>1775.7156299999999</v>
          </cell>
        </row>
        <row r="355">
          <cell r="A355" t="str">
            <v>SLA02</v>
          </cell>
          <cell r="B355">
            <v>-795.51745100000005</v>
          </cell>
        </row>
        <row r="356">
          <cell r="A356" t="str">
            <v>SLA04</v>
          </cell>
        </row>
        <row r="357">
          <cell r="A357" t="str">
            <v>SLA14</v>
          </cell>
          <cell r="B357">
            <v>-247.32049699999999</v>
          </cell>
        </row>
        <row r="358">
          <cell r="A358" t="str">
            <v>SLA19</v>
          </cell>
          <cell r="B358">
            <v>1233.869242</v>
          </cell>
        </row>
        <row r="359">
          <cell r="A359" t="str">
            <v>STR02</v>
          </cell>
          <cell r="B359">
            <v>225.511383</v>
          </cell>
        </row>
        <row r="360">
          <cell r="A360" t="str">
            <v>STR06</v>
          </cell>
          <cell r="B360">
            <v>24952.315138000002</v>
          </cell>
        </row>
        <row r="361">
          <cell r="A361" t="str">
            <v>STR08</v>
          </cell>
          <cell r="B361">
            <v>58155.399148999997</v>
          </cell>
        </row>
        <row r="362">
          <cell r="A362" t="str">
            <v>TBI02</v>
          </cell>
          <cell r="B362">
            <v>-2721.4202500000001</v>
          </cell>
        </row>
        <row r="363">
          <cell r="A363" t="str">
            <v>TBI03</v>
          </cell>
        </row>
        <row r="364">
          <cell r="A364" t="str">
            <v>TGI03</v>
          </cell>
          <cell r="B364">
            <v>1106.8136710000001</v>
          </cell>
        </row>
        <row r="365">
          <cell r="A365" t="str">
            <v>TGI09</v>
          </cell>
          <cell r="B365">
            <v>-574.07723499999997</v>
          </cell>
        </row>
        <row r="366">
          <cell r="A366" t="str">
            <v>TGI11</v>
          </cell>
          <cell r="B366">
            <v>3870.6112069999999</v>
          </cell>
        </row>
        <row r="367">
          <cell r="A367" t="str">
            <v>TGI16</v>
          </cell>
          <cell r="B367">
            <v>3088.312457</v>
          </cell>
        </row>
        <row r="368">
          <cell r="A368" t="str">
            <v>THO04</v>
          </cell>
          <cell r="B368">
            <v>14904.359095</v>
          </cell>
        </row>
        <row r="369">
          <cell r="A369" t="str">
            <v>THO07</v>
          </cell>
          <cell r="B369">
            <v>554.85977400000002</v>
          </cell>
        </row>
        <row r="370">
          <cell r="A370" t="str">
            <v>THO09</v>
          </cell>
          <cell r="B370">
            <v>-508.04230999999999</v>
          </cell>
        </row>
        <row r="371">
          <cell r="A371" t="str">
            <v>THO11</v>
          </cell>
          <cell r="B371">
            <v>10626.368462</v>
          </cell>
        </row>
        <row r="372">
          <cell r="A372" t="str">
            <v>THO15</v>
          </cell>
          <cell r="B372">
            <v>-805.178494</v>
          </cell>
        </row>
        <row r="373">
          <cell r="A373" t="str">
            <v>THO19</v>
          </cell>
          <cell r="B373">
            <v>1346.8318489999999</v>
          </cell>
        </row>
        <row r="374">
          <cell r="A374" t="str">
            <v>TNG07</v>
          </cell>
          <cell r="B374">
            <v>-1805.553621</v>
          </cell>
        </row>
        <row r="375">
          <cell r="A375" t="str">
            <v>TNG12</v>
          </cell>
          <cell r="B375">
            <v>-782.48611000000005</v>
          </cell>
        </row>
        <row r="376">
          <cell r="A376" t="str">
            <v>TNI04</v>
          </cell>
          <cell r="B376">
            <v>576.888508</v>
          </cell>
        </row>
        <row r="377">
          <cell r="A377" t="str">
            <v>TNI08</v>
          </cell>
          <cell r="B377">
            <v>934.97316699999999</v>
          </cell>
        </row>
        <row r="378">
          <cell r="A378" t="str">
            <v>TNI12</v>
          </cell>
        </row>
        <row r="379">
          <cell r="A379" t="str">
            <v>TNI13</v>
          </cell>
          <cell r="B379">
            <v>14259.121251</v>
          </cell>
        </row>
        <row r="380">
          <cell r="A380" t="str">
            <v>TNI14</v>
          </cell>
          <cell r="B380">
            <v>1478.3859219999999</v>
          </cell>
        </row>
        <row r="381">
          <cell r="A381" t="str">
            <v>TNI15</v>
          </cell>
        </row>
        <row r="382">
          <cell r="A382" t="str">
            <v>TNI17</v>
          </cell>
        </row>
        <row r="383">
          <cell r="A383" t="str">
            <v>TVI01</v>
          </cell>
          <cell r="B383">
            <v>28928.547178000001</v>
          </cell>
        </row>
        <row r="384">
          <cell r="A384" t="str">
            <v>TVI04</v>
          </cell>
          <cell r="B384">
            <v>11892.288406</v>
          </cell>
        </row>
        <row r="385">
          <cell r="A385" t="str">
            <v>TVI05</v>
          </cell>
          <cell r="B385">
            <v>23545.146432000001</v>
          </cell>
        </row>
        <row r="386">
          <cell r="A386" t="str">
            <v>TVI06</v>
          </cell>
          <cell r="B386">
            <v>17198.489111999999</v>
          </cell>
        </row>
        <row r="387">
          <cell r="A387" t="str">
            <v>VLO01</v>
          </cell>
          <cell r="B387">
            <v>-30821.831661</v>
          </cell>
        </row>
        <row r="388">
          <cell r="A388" t="str">
            <v>VLO02</v>
          </cell>
          <cell r="B388">
            <v>14.271485</v>
          </cell>
        </row>
        <row r="389">
          <cell r="A389" t="str">
            <v>VLO05</v>
          </cell>
          <cell r="B389">
            <v>2107.8366510000001</v>
          </cell>
        </row>
        <row r="390">
          <cell r="A390" t="str">
            <v>VLO06</v>
          </cell>
          <cell r="B390">
            <v>486.85403500000001</v>
          </cell>
        </row>
        <row r="391">
          <cell r="A391" t="str">
            <v>VLO07</v>
          </cell>
        </row>
        <row r="392">
          <cell r="A392" t="str">
            <v>VLO08</v>
          </cell>
          <cell r="B392">
            <v>1111.597084</v>
          </cell>
        </row>
        <row r="393">
          <cell r="A393" t="str">
            <v>VLO09</v>
          </cell>
          <cell r="B393">
            <v>2928.4132530000002</v>
          </cell>
        </row>
        <row r="394">
          <cell r="A394" t="str">
            <v>VLO10</v>
          </cell>
          <cell r="B394">
            <v>43.249029</v>
          </cell>
        </row>
        <row r="395">
          <cell r="A395" t="str">
            <v>VLO11</v>
          </cell>
          <cell r="B395">
            <v>4357.4764180000002</v>
          </cell>
        </row>
        <row r="396">
          <cell r="A396" t="str">
            <v>VLO12</v>
          </cell>
        </row>
        <row r="397">
          <cell r="A397" t="str">
            <v>YBA01</v>
          </cell>
          <cell r="B397">
            <v>4185.9737869999999</v>
          </cell>
        </row>
        <row r="398">
          <cell r="A398" t="str">
            <v>YBA08</v>
          </cell>
          <cell r="B398">
            <v>1766.515496</v>
          </cell>
        </row>
        <row r="399">
          <cell r="A399" t="str">
            <v>YBA12</v>
          </cell>
          <cell r="B399">
            <v>75788.110037000006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 Summary"/>
    </sheetNames>
    <sheetDataSet>
      <sheetData sheetId="0">
        <row r="4">
          <cell r="A4" t="str">
            <v>AGI02</v>
          </cell>
          <cell r="B4" t="str">
            <v>CTCP Dược phẩm Agimexpharm</v>
          </cell>
          <cell r="C4" t="str">
            <v>2007-01-12</v>
          </cell>
          <cell r="D4">
            <v>22000000000</v>
          </cell>
          <cell r="E4">
            <v>1355400000</v>
          </cell>
          <cell r="F4">
            <v>3168000000</v>
          </cell>
          <cell r="G4">
            <v>316800</v>
          </cell>
          <cell r="J4">
            <v>0</v>
          </cell>
        </row>
        <row r="5">
          <cell r="A5" t="str">
            <v>AGI03</v>
          </cell>
          <cell r="B5" t="str">
            <v>Cty TNHH Khai thác và chế biến đá An Giang</v>
          </cell>
          <cell r="C5" t="str">
            <v>2007-01-12</v>
          </cell>
          <cell r="D5">
            <v>24071000000</v>
          </cell>
          <cell r="E5">
            <v>24071000000</v>
          </cell>
          <cell r="F5">
            <v>24071000000</v>
          </cell>
          <cell r="G5">
            <v>2407100</v>
          </cell>
          <cell r="H5">
            <v>241022075461</v>
          </cell>
          <cell r="I5">
            <v>25765595038</v>
          </cell>
          <cell r="J5">
            <v>25765.595037999999</v>
          </cell>
        </row>
        <row r="6">
          <cell r="A6" t="str">
            <v>AGI05</v>
          </cell>
          <cell r="B6" t="str">
            <v>CTCP Tư vấn xây dựng An Giang</v>
          </cell>
          <cell r="C6" t="str">
            <v>2007-01-12</v>
          </cell>
          <cell r="D6">
            <v>3356350000</v>
          </cell>
          <cell r="E6">
            <v>2279100000</v>
          </cell>
          <cell r="F6">
            <v>2279150000</v>
          </cell>
          <cell r="G6">
            <v>227915</v>
          </cell>
          <cell r="H6">
            <v>3678658420</v>
          </cell>
          <cell r="I6">
            <v>59370802</v>
          </cell>
          <cell r="J6">
            <v>59.370801999999998</v>
          </cell>
        </row>
        <row r="7">
          <cell r="A7" t="str">
            <v>AGI06</v>
          </cell>
          <cell r="B7" t="str">
            <v>CTCP Xuất nhập khẩu thuỷ sản An Giang</v>
          </cell>
          <cell r="C7" t="str">
            <v>2007-01-12</v>
          </cell>
          <cell r="D7">
            <v>128592880000</v>
          </cell>
          <cell r="E7">
            <v>8776110000</v>
          </cell>
          <cell r="F7">
            <v>10531330000</v>
          </cell>
          <cell r="G7">
            <v>1053133</v>
          </cell>
          <cell r="J7">
            <v>0</v>
          </cell>
        </row>
        <row r="8">
          <cell r="A8" t="str">
            <v>AGI07</v>
          </cell>
          <cell r="B8" t="str">
            <v>CTCP Du lịch An Giang</v>
          </cell>
          <cell r="C8" t="str">
            <v>2007-01-12</v>
          </cell>
          <cell r="D8">
            <v>51893520000</v>
          </cell>
          <cell r="E8">
            <v>9988600000</v>
          </cell>
          <cell r="F8">
            <v>15582240000</v>
          </cell>
          <cell r="G8">
            <v>1558222</v>
          </cell>
          <cell r="H8">
            <v>1157313885225</v>
          </cell>
          <cell r="I8">
            <v>5295697881</v>
          </cell>
          <cell r="J8">
            <v>5295.6978810000001</v>
          </cell>
        </row>
        <row r="9">
          <cell r="A9" t="str">
            <v>AGI09</v>
          </cell>
          <cell r="B9" t="str">
            <v>CTCP Địa ốc An Giang</v>
          </cell>
          <cell r="C9" t="str">
            <v>2007-01-12</v>
          </cell>
          <cell r="D9">
            <v>19343230000</v>
          </cell>
          <cell r="E9">
            <v>9178000000</v>
          </cell>
          <cell r="F9">
            <v>11756750000</v>
          </cell>
          <cell r="G9">
            <v>0</v>
          </cell>
          <cell r="J9">
            <v>0</v>
          </cell>
        </row>
        <row r="10">
          <cell r="A10" t="str">
            <v>AGI10</v>
          </cell>
          <cell r="B10" t="str">
            <v>CTCP Xuất nhập khẩu An Giang</v>
          </cell>
          <cell r="C10" t="str">
            <v>2011-03-18</v>
          </cell>
          <cell r="D10">
            <v>182000000000</v>
          </cell>
          <cell r="E10">
            <v>51265500000</v>
          </cell>
          <cell r="F10">
            <v>51265500000</v>
          </cell>
          <cell r="G10">
            <v>5126550</v>
          </cell>
          <cell r="H10">
            <v>2226055713575</v>
          </cell>
          <cell r="I10">
            <v>51325164368.400002</v>
          </cell>
          <cell r="J10">
            <v>51325.164368400001</v>
          </cell>
        </row>
        <row r="11">
          <cell r="A11" t="str">
            <v>BCN01</v>
          </cell>
          <cell r="B11" t="str">
            <v>TCTCP Xây dựng Điện Việt Nam</v>
          </cell>
          <cell r="C11" t="str">
            <v>2006-06-22</v>
          </cell>
          <cell r="D11">
            <v>637210610000</v>
          </cell>
          <cell r="E11">
            <v>45000000000</v>
          </cell>
          <cell r="F11">
            <v>189000000000</v>
          </cell>
          <cell r="G11">
            <v>18900000</v>
          </cell>
          <cell r="J11">
            <v>0</v>
          </cell>
        </row>
        <row r="12">
          <cell r="A12" t="str">
            <v>BCN02</v>
          </cell>
          <cell r="B12" t="str">
            <v>CTCP Tư vấn đầu tư phát triển và XD THIKECO</v>
          </cell>
          <cell r="C12" t="str">
            <v>2007-06-30</v>
          </cell>
          <cell r="D12">
            <v>14200000000</v>
          </cell>
          <cell r="E12">
            <v>6110000000</v>
          </cell>
          <cell r="F12">
            <v>6110000000</v>
          </cell>
          <cell r="G12">
            <v>611000</v>
          </cell>
          <cell r="H12">
            <v>38939257012</v>
          </cell>
          <cell r="I12">
            <v>878346009</v>
          </cell>
          <cell r="J12">
            <v>878.34600899999998</v>
          </cell>
        </row>
        <row r="13">
          <cell r="A13" t="str">
            <v>BCN03</v>
          </cell>
          <cell r="B13" t="str">
            <v>CTCP Nhựa Thiếu Niên Tiền Phong</v>
          </cell>
          <cell r="C13" t="str">
            <v>2006-06-22</v>
          </cell>
          <cell r="D13">
            <v>433379960000</v>
          </cell>
          <cell r="E13">
            <v>53646000000</v>
          </cell>
          <cell r="F13">
            <v>161300000000</v>
          </cell>
          <cell r="G13">
            <v>16080000</v>
          </cell>
          <cell r="J13">
            <v>0</v>
          </cell>
        </row>
        <row r="14">
          <cell r="A14" t="str">
            <v>BCN04</v>
          </cell>
          <cell r="B14" t="str">
            <v>CTCP sữa Việt Nam</v>
          </cell>
          <cell r="C14" t="str">
            <v>2006-06-22</v>
          </cell>
          <cell r="D14">
            <v>8339557960000</v>
          </cell>
          <cell r="E14">
            <v>795200000000</v>
          </cell>
          <cell r="F14">
            <v>3757320000000</v>
          </cell>
          <cell r="G14">
            <v>375732000</v>
          </cell>
          <cell r="H14">
            <v>27101683739278</v>
          </cell>
          <cell r="I14">
            <v>5819454717093</v>
          </cell>
          <cell r="J14">
            <v>5819454.7170930002</v>
          </cell>
        </row>
        <row r="15">
          <cell r="A15" t="str">
            <v>BCN05</v>
          </cell>
          <cell r="B15" t="str">
            <v>CTCP Nhựa Bình Minh</v>
          </cell>
          <cell r="C15" t="str">
            <v>2006-06-22</v>
          </cell>
          <cell r="D15">
            <v>349835520000</v>
          </cell>
          <cell r="E15">
            <v>42303000000</v>
          </cell>
          <cell r="F15">
            <v>103565160000</v>
          </cell>
          <cell r="G15">
            <v>13198504</v>
          </cell>
          <cell r="J15">
            <v>0</v>
          </cell>
        </row>
        <row r="16">
          <cell r="A16" t="str">
            <v>BCN07</v>
          </cell>
          <cell r="B16" t="str">
            <v>CTCP Nhựa Rạng Đông</v>
          </cell>
          <cell r="C16" t="str">
            <v>2006-06-22</v>
          </cell>
          <cell r="D16">
            <v>115000000000</v>
          </cell>
          <cell r="E16">
            <v>65308000000</v>
          </cell>
          <cell r="F16">
            <v>62338820000</v>
          </cell>
          <cell r="G16">
            <v>6233682</v>
          </cell>
          <cell r="J16">
            <v>0</v>
          </cell>
        </row>
        <row r="17">
          <cell r="A17" t="str">
            <v>BCN09</v>
          </cell>
          <cell r="B17" t="str">
            <v>CTCP Giầy Sài gòn</v>
          </cell>
          <cell r="C17" t="str">
            <v>2006-06-22</v>
          </cell>
          <cell r="D17">
            <v>16000000000</v>
          </cell>
          <cell r="E17">
            <v>8160000000</v>
          </cell>
          <cell r="F17">
            <v>8160000000</v>
          </cell>
          <cell r="G17">
            <v>816000</v>
          </cell>
          <cell r="H17">
            <v>114840136049</v>
          </cell>
          <cell r="I17">
            <v>1259897876</v>
          </cell>
          <cell r="J17">
            <v>1259.897876</v>
          </cell>
        </row>
        <row r="18">
          <cell r="A18" t="str">
            <v>BCN12</v>
          </cell>
          <cell r="B18" t="str">
            <v>CTCP Sứ Hải Dương</v>
          </cell>
          <cell r="C18" t="str">
            <v>2006-10-10</v>
          </cell>
          <cell r="D18">
            <v>30000000000</v>
          </cell>
          <cell r="E18">
            <v>10897500000</v>
          </cell>
          <cell r="F18">
            <v>10897500000</v>
          </cell>
          <cell r="G18">
            <v>1089750</v>
          </cell>
          <cell r="J18">
            <v>0</v>
          </cell>
        </row>
        <row r="19">
          <cell r="A19" t="str">
            <v>BCN13</v>
          </cell>
          <cell r="B19" t="str">
            <v>CTCP Bóng đèn phích nước Rạng Đông</v>
          </cell>
          <cell r="C19" t="str">
            <v>2006-10-25</v>
          </cell>
          <cell r="D19">
            <v>115000000000</v>
          </cell>
          <cell r="E19">
            <v>16621500000</v>
          </cell>
          <cell r="F19">
            <v>23643670000</v>
          </cell>
          <cell r="G19">
            <v>2364367</v>
          </cell>
          <cell r="H19">
            <v>2073567002894</v>
          </cell>
          <cell r="I19">
            <v>74379123740</v>
          </cell>
          <cell r="J19">
            <v>74379.123739999995</v>
          </cell>
        </row>
        <row r="20">
          <cell r="A20" t="str">
            <v>BCN14</v>
          </cell>
          <cell r="B20" t="str">
            <v>CTCP Đầu tư Xuất nhập khẩu Da - Giầy Hà nội</v>
          </cell>
          <cell r="C20" t="str">
            <v>2007-06-30</v>
          </cell>
          <cell r="D20">
            <v>16684440000</v>
          </cell>
          <cell r="E20">
            <v>47318100000</v>
          </cell>
          <cell r="F20">
            <v>14002540000</v>
          </cell>
          <cell r="G20">
            <v>1400254</v>
          </cell>
          <cell r="H20">
            <v>123125973799</v>
          </cell>
          <cell r="I20">
            <v>1134844873</v>
          </cell>
          <cell r="J20">
            <v>1134.844873</v>
          </cell>
        </row>
        <row r="21">
          <cell r="A21" t="str">
            <v>BCN15</v>
          </cell>
          <cell r="B21" t="str">
            <v>Tổng công ty Cổ phần Điện Tử và Tin học</v>
          </cell>
          <cell r="C21" t="str">
            <v>2007-06-30</v>
          </cell>
          <cell r="D21">
            <v>438000000000</v>
          </cell>
          <cell r="E21">
            <v>385297500000</v>
          </cell>
          <cell r="F21">
            <v>385297500000</v>
          </cell>
          <cell r="G21">
            <v>38529750</v>
          </cell>
          <cell r="I21">
            <v>34293384460</v>
          </cell>
          <cell r="J21">
            <v>34293.384460000001</v>
          </cell>
        </row>
        <row r="22">
          <cell r="A22" t="str">
            <v>BCN16</v>
          </cell>
          <cell r="B22" t="str">
            <v>CTCP Bóng Đèn Điện Quang</v>
          </cell>
          <cell r="C22" t="str">
            <v>2007-06-30</v>
          </cell>
          <cell r="D22">
            <v>244746800000</v>
          </cell>
          <cell r="E22">
            <v>16027000000</v>
          </cell>
          <cell r="F22">
            <v>39000000000</v>
          </cell>
          <cell r="G22">
            <v>3900000</v>
          </cell>
          <cell r="H22">
            <v>648782693335</v>
          </cell>
          <cell r="I22">
            <v>47065038014</v>
          </cell>
          <cell r="J22">
            <v>47065.038013999998</v>
          </cell>
        </row>
        <row r="23">
          <cell r="A23" t="str">
            <v>BCN17</v>
          </cell>
          <cell r="B23" t="str">
            <v>CTCP Da Sài Gòn</v>
          </cell>
          <cell r="C23" t="str">
            <v>2007-06-30</v>
          </cell>
          <cell r="D23">
            <v>22800000000</v>
          </cell>
          <cell r="E23">
            <v>3040000000</v>
          </cell>
          <cell r="F23">
            <v>1719930000</v>
          </cell>
          <cell r="G23">
            <v>171993</v>
          </cell>
          <cell r="H23">
            <v>4973222170</v>
          </cell>
          <cell r="I23">
            <v>-384808570</v>
          </cell>
          <cell r="J23">
            <v>-384.80856999999997</v>
          </cell>
        </row>
        <row r="24">
          <cell r="A24" t="str">
            <v>BCT01</v>
          </cell>
          <cell r="B24" t="str">
            <v>CTCP Xuất nhập khẩu Đồng Tháp Mười</v>
          </cell>
          <cell r="C24" t="str">
            <v>2008-12-31</v>
          </cell>
          <cell r="D24">
            <v>35230100000</v>
          </cell>
          <cell r="E24">
            <v>5716000000</v>
          </cell>
          <cell r="F24">
            <v>7419360000</v>
          </cell>
          <cell r="G24">
            <v>741936</v>
          </cell>
          <cell r="J24">
            <v>0</v>
          </cell>
        </row>
        <row r="25">
          <cell r="A25" t="str">
            <v>BCT03</v>
          </cell>
          <cell r="B25" t="str">
            <v>CTCP Kho vận Miền Nam</v>
          </cell>
          <cell r="C25" t="str">
            <v>2009-01-23</v>
          </cell>
          <cell r="D25">
            <v>83518570000</v>
          </cell>
          <cell r="E25">
            <v>24990000000</v>
          </cell>
          <cell r="F25">
            <v>39859420000</v>
          </cell>
          <cell r="G25">
            <v>3985942</v>
          </cell>
          <cell r="I25">
            <v>24800177972</v>
          </cell>
          <cell r="J25">
            <v>24800.177972000001</v>
          </cell>
        </row>
        <row r="26">
          <cell r="A26" t="str">
            <v>BCT04</v>
          </cell>
          <cell r="B26" t="str">
            <v>CTCP XNK Tổng hợp II</v>
          </cell>
          <cell r="C26" t="str">
            <v>2008-05-29</v>
          </cell>
          <cell r="D26">
            <v>27500000000</v>
          </cell>
          <cell r="E26">
            <v>12750000000</v>
          </cell>
          <cell r="F26">
            <v>14025000000</v>
          </cell>
          <cell r="G26">
            <v>1402500</v>
          </cell>
          <cell r="J26">
            <v>0</v>
          </cell>
        </row>
        <row r="27">
          <cell r="A27" t="str">
            <v>BCT05</v>
          </cell>
          <cell r="B27" t="str">
            <v>CTCP XNK khoáng sản</v>
          </cell>
          <cell r="C27" t="str">
            <v>2008-12-31</v>
          </cell>
          <cell r="D27">
            <v>35000000000</v>
          </cell>
          <cell r="E27">
            <v>6955000000</v>
          </cell>
          <cell r="F27">
            <v>6955000000</v>
          </cell>
          <cell r="G27">
            <v>695500</v>
          </cell>
          <cell r="H27">
            <v>821193792078</v>
          </cell>
          <cell r="I27">
            <v>9017089941</v>
          </cell>
          <cell r="J27">
            <v>9017.0899410000002</v>
          </cell>
        </row>
        <row r="28">
          <cell r="A28" t="str">
            <v>BCT07</v>
          </cell>
          <cell r="B28" t="str">
            <v>CTCP Quảng cáo và Hội chợ thương mại Việt Nam - Vinexad</v>
          </cell>
          <cell r="C28" t="str">
            <v>2008-06-25</v>
          </cell>
          <cell r="D28">
            <v>10500000000</v>
          </cell>
          <cell r="E28">
            <v>2126000000</v>
          </cell>
          <cell r="F28">
            <v>419100000</v>
          </cell>
          <cell r="G28">
            <v>0</v>
          </cell>
          <cell r="H28">
            <v>78913381316</v>
          </cell>
          <cell r="I28">
            <v>3052213429</v>
          </cell>
          <cell r="J28">
            <v>3052.2134289999999</v>
          </cell>
        </row>
        <row r="29">
          <cell r="A29" t="str">
            <v>BCT10</v>
          </cell>
          <cell r="B29" t="str">
            <v>CTCP Sành Sứ Thủy tinh Việt Nam</v>
          </cell>
          <cell r="C29" t="str">
            <v>2013-04-09</v>
          </cell>
          <cell r="D29">
            <v>94999560000</v>
          </cell>
          <cell r="E29">
            <v>6746363827</v>
          </cell>
          <cell r="F29">
            <v>0</v>
          </cell>
          <cell r="G29">
            <v>674636</v>
          </cell>
          <cell r="I29">
            <v>-3542856309</v>
          </cell>
          <cell r="J29">
            <v>-3542.8563089999998</v>
          </cell>
        </row>
        <row r="30">
          <cell r="A30" t="str">
            <v>BCT11</v>
          </cell>
          <cell r="B30" t="str">
            <v>CTCP Điện máy và Kỹ thuật Công nghệ</v>
          </cell>
          <cell r="D30">
            <v>28341390000</v>
          </cell>
          <cell r="E30">
            <v>0</v>
          </cell>
          <cell r="F30">
            <v>21824390000</v>
          </cell>
          <cell r="G30">
            <v>0</v>
          </cell>
          <cell r="J30">
            <v>0</v>
          </cell>
        </row>
        <row r="31">
          <cell r="A31" t="str">
            <v>BDI02</v>
          </cell>
          <cell r="B31" t="str">
            <v>CTCP Thủy điện Vĩnh Sơn Sông Hinh</v>
          </cell>
          <cell r="C31" t="str">
            <v>2008-12-31</v>
          </cell>
          <cell r="D31">
            <v>2062413870000</v>
          </cell>
          <cell r="E31">
            <v>329986200000</v>
          </cell>
          <cell r="F31">
            <v>494979300000</v>
          </cell>
          <cell r="G31">
            <v>0</v>
          </cell>
          <cell r="H31">
            <v>332190919819</v>
          </cell>
          <cell r="I31">
            <v>233997972998</v>
          </cell>
          <cell r="J31">
            <v>233997.97299800001</v>
          </cell>
        </row>
        <row r="32">
          <cell r="A32" t="str">
            <v>BDU01</v>
          </cell>
          <cell r="B32" t="str">
            <v xml:space="preserve">CTCP Vật tư Nông nghiệp </v>
          </cell>
          <cell r="C32" t="str">
            <v>2007-05-28</v>
          </cell>
          <cell r="D32">
            <v>3061000000</v>
          </cell>
          <cell r="E32">
            <v>1500000000</v>
          </cell>
          <cell r="F32">
            <v>1500000000</v>
          </cell>
          <cell r="G32">
            <v>0</v>
          </cell>
          <cell r="J32">
            <v>0</v>
          </cell>
        </row>
        <row r="33">
          <cell r="A33" t="str">
            <v>BDU02</v>
          </cell>
          <cell r="B33" t="str">
            <v xml:space="preserve">CTCP Khoáng sản và Xây dựng Bình Dương </v>
          </cell>
          <cell r="C33" t="str">
            <v>2007-05-28</v>
          </cell>
          <cell r="D33">
            <v>180000000000</v>
          </cell>
          <cell r="E33">
            <v>35700000000</v>
          </cell>
          <cell r="F33">
            <v>53550000000</v>
          </cell>
          <cell r="G33">
            <v>9008502</v>
          </cell>
          <cell r="J33">
            <v>0</v>
          </cell>
        </row>
        <row r="34">
          <cell r="A34" t="str">
            <v>BDU05</v>
          </cell>
          <cell r="B34" t="str">
            <v>CTCP Xây dựng tư vấn đầu tư Bình Dương</v>
          </cell>
          <cell r="C34" t="str">
            <v>2007-05-28</v>
          </cell>
          <cell r="D34">
            <v>72000000000</v>
          </cell>
          <cell r="E34">
            <v>8675000000</v>
          </cell>
          <cell r="F34">
            <v>17350000000</v>
          </cell>
          <cell r="G34">
            <v>1735000</v>
          </cell>
          <cell r="H34">
            <v>219721621635</v>
          </cell>
          <cell r="I34">
            <v>17757469012</v>
          </cell>
          <cell r="J34">
            <v>17757.469012000001</v>
          </cell>
        </row>
        <row r="35">
          <cell r="A35" t="str">
            <v>BDU06</v>
          </cell>
          <cell r="B35" t="str">
            <v>CTCP Xây dựng Giao thông thủy lợi Bình Dương</v>
          </cell>
          <cell r="C35" t="str">
            <v>2007-05-28</v>
          </cell>
          <cell r="D35">
            <v>6000000000</v>
          </cell>
          <cell r="E35">
            <v>1800000000</v>
          </cell>
          <cell r="F35">
            <v>1800000000</v>
          </cell>
          <cell r="G35">
            <v>180000</v>
          </cell>
          <cell r="H35">
            <v>36008265145</v>
          </cell>
          <cell r="I35">
            <v>3323428327</v>
          </cell>
          <cell r="J35">
            <v>3323.4283270000001</v>
          </cell>
        </row>
        <row r="36">
          <cell r="A36" t="str">
            <v>BDU07</v>
          </cell>
          <cell r="B36" t="str">
            <v>CTCP Xây dựng và DV CC Bình Dương</v>
          </cell>
          <cell r="C36" t="str">
            <v>2007-05-28</v>
          </cell>
          <cell r="D36">
            <v>28750000000</v>
          </cell>
          <cell r="E36">
            <v>4500000000</v>
          </cell>
          <cell r="F36">
            <v>13500000000</v>
          </cell>
          <cell r="G36">
            <v>1349812</v>
          </cell>
          <cell r="H36">
            <v>179336463631</v>
          </cell>
          <cell r="I36">
            <v>13916873814</v>
          </cell>
          <cell r="J36">
            <v>13916.873814</v>
          </cell>
        </row>
        <row r="37">
          <cell r="A37" t="str">
            <v>BDU09</v>
          </cell>
          <cell r="B37" t="str">
            <v>CTCP Lâm sản XNK Tổng hợp Bình Dương</v>
          </cell>
          <cell r="C37" t="str">
            <v>2007-05-28</v>
          </cell>
          <cell r="D37">
            <v>30000000000</v>
          </cell>
          <cell r="E37">
            <v>8670000000</v>
          </cell>
          <cell r="F37">
            <v>13525200000</v>
          </cell>
          <cell r="G37">
            <v>2705040</v>
          </cell>
          <cell r="H37">
            <v>210207709752</v>
          </cell>
          <cell r="I37">
            <v>11210544101</v>
          </cell>
          <cell r="J37">
            <v>11210.544101</v>
          </cell>
        </row>
        <row r="38">
          <cell r="A38" t="str">
            <v>BGI05</v>
          </cell>
          <cell r="B38" t="str">
            <v>CTCP Xây lắp thủy lợi Bắc Giang</v>
          </cell>
          <cell r="C38" t="str">
            <v>2007-08-20</v>
          </cell>
          <cell r="D38">
            <v>4000000000</v>
          </cell>
          <cell r="E38">
            <v>1150000000</v>
          </cell>
          <cell r="F38">
            <v>1150000000</v>
          </cell>
          <cell r="G38">
            <v>115000</v>
          </cell>
          <cell r="J38">
            <v>0</v>
          </cell>
        </row>
        <row r="39">
          <cell r="A39" t="str">
            <v>BGI06</v>
          </cell>
          <cell r="B39" t="str">
            <v>CTCP Xây lắp điện Bắc Giang</v>
          </cell>
          <cell r="C39" t="str">
            <v>2007-10-01</v>
          </cell>
          <cell r="D39">
            <v>2233600000</v>
          </cell>
          <cell r="E39">
            <v>634745818</v>
          </cell>
          <cell r="F39">
            <v>634745818</v>
          </cell>
          <cell r="G39">
            <v>63475</v>
          </cell>
          <cell r="J39">
            <v>0</v>
          </cell>
        </row>
        <row r="40">
          <cell r="A40" t="str">
            <v>BGI16</v>
          </cell>
          <cell r="B40" t="str">
            <v>CTCP Thương mại Tổng hợp Bắc Giang</v>
          </cell>
          <cell r="C40" t="str">
            <v>2008-12-31</v>
          </cell>
          <cell r="D40">
            <v>2800000000</v>
          </cell>
          <cell r="E40">
            <v>1237700000</v>
          </cell>
          <cell r="F40">
            <v>1237700000</v>
          </cell>
          <cell r="G40">
            <v>123770</v>
          </cell>
          <cell r="J40">
            <v>0</v>
          </cell>
        </row>
        <row r="41">
          <cell r="A41" t="str">
            <v>BGI18</v>
          </cell>
          <cell r="B41" t="str">
            <v>CTCP Nông sản Thực phẩm Bắc Giang</v>
          </cell>
          <cell r="C41" t="str">
            <v>2008-12-30</v>
          </cell>
          <cell r="D41">
            <v>7000000000</v>
          </cell>
          <cell r="E41">
            <v>1527617932</v>
          </cell>
          <cell r="F41">
            <v>1527617932</v>
          </cell>
          <cell r="G41">
            <v>152762</v>
          </cell>
          <cell r="J41">
            <v>0</v>
          </cell>
        </row>
        <row r="42">
          <cell r="A42" t="str">
            <v>BGI30</v>
          </cell>
          <cell r="B42" t="str">
            <v>CTCP Xi măng Bắc Giang</v>
          </cell>
          <cell r="D42">
            <v>58173000000</v>
          </cell>
          <cell r="E42">
            <v>0</v>
          </cell>
          <cell r="F42">
            <v>2703254682</v>
          </cell>
          <cell r="G42">
            <v>270325</v>
          </cell>
          <cell r="J42">
            <v>0</v>
          </cell>
        </row>
        <row r="43">
          <cell r="A43" t="str">
            <v>BGT01</v>
          </cell>
          <cell r="B43" t="str">
            <v xml:space="preserve">CTCP TRAPHACO </v>
          </cell>
          <cell r="C43" t="str">
            <v>2006-08-11</v>
          </cell>
          <cell r="D43">
            <v>123398240000</v>
          </cell>
          <cell r="E43">
            <v>4445200000</v>
          </cell>
          <cell r="F43">
            <v>44007480000</v>
          </cell>
          <cell r="G43">
            <v>4400748</v>
          </cell>
          <cell r="I43">
            <v>128150750271</v>
          </cell>
          <cell r="J43">
            <v>128150.750271</v>
          </cell>
        </row>
        <row r="44">
          <cell r="A44" t="str">
            <v>BGT12</v>
          </cell>
          <cell r="B44" t="str">
            <v>TCT CP TM&amp;XD</v>
          </cell>
          <cell r="C44" t="str">
            <v>2006-08-11</v>
          </cell>
          <cell r="D44">
            <v>41167910000</v>
          </cell>
          <cell r="E44">
            <v>3250162308</v>
          </cell>
          <cell r="F44">
            <v>26624417941</v>
          </cell>
          <cell r="G44">
            <v>325016</v>
          </cell>
          <cell r="J44">
            <v>0</v>
          </cell>
        </row>
        <row r="45">
          <cell r="A45" t="str">
            <v>BGT16</v>
          </cell>
          <cell r="B45" t="str">
            <v>CTCP Transmeco</v>
          </cell>
          <cell r="C45" t="str">
            <v>2006-08-11</v>
          </cell>
          <cell r="D45">
            <v>60000000000</v>
          </cell>
          <cell r="E45">
            <v>3514000000</v>
          </cell>
          <cell r="F45">
            <v>29743610000</v>
          </cell>
          <cell r="G45">
            <v>2974361</v>
          </cell>
          <cell r="J45">
            <v>0</v>
          </cell>
        </row>
        <row r="46">
          <cell r="A46" t="str">
            <v>BGT17</v>
          </cell>
          <cell r="B46" t="str">
            <v>CTCP Dịch vụ vận tải Sài Gòn</v>
          </cell>
          <cell r="C46" t="str">
            <v>2006-08-11</v>
          </cell>
          <cell r="D46">
            <v>27682210000</v>
          </cell>
          <cell r="E46">
            <v>10719200000</v>
          </cell>
          <cell r="F46">
            <v>14472260000</v>
          </cell>
          <cell r="G46">
            <v>1429226</v>
          </cell>
          <cell r="H46">
            <v>50943981404</v>
          </cell>
          <cell r="I46">
            <v>252974374</v>
          </cell>
          <cell r="J46">
            <v>252.97437400000001</v>
          </cell>
        </row>
        <row r="47">
          <cell r="A47" t="str">
            <v>BGT19</v>
          </cell>
          <cell r="B47" t="str">
            <v>CTCP Vật liệu xây dựng 720</v>
          </cell>
          <cell r="C47" t="str">
            <v>2006-08-11</v>
          </cell>
          <cell r="D47">
            <v>12615540000</v>
          </cell>
          <cell r="E47">
            <v>8260544713</v>
          </cell>
          <cell r="F47">
            <v>8260540000</v>
          </cell>
          <cell r="G47">
            <v>826054</v>
          </cell>
          <cell r="H47">
            <v>43138025336</v>
          </cell>
          <cell r="I47">
            <v>-325232898</v>
          </cell>
          <cell r="J47">
            <v>-325.23289799999998</v>
          </cell>
        </row>
        <row r="48">
          <cell r="A48" t="str">
            <v>BGT20</v>
          </cell>
          <cell r="B48" t="str">
            <v>CTCP Quản lý và Xây dựng đường bộ Thừa Thiên Huế</v>
          </cell>
          <cell r="C48" t="str">
            <v>2007-05-25</v>
          </cell>
          <cell r="D48">
            <v>23665440000</v>
          </cell>
          <cell r="E48">
            <v>12068440000</v>
          </cell>
          <cell r="F48">
            <v>12068440000</v>
          </cell>
          <cell r="G48">
            <v>1206844</v>
          </cell>
          <cell r="H48">
            <v>92782877371</v>
          </cell>
          <cell r="I48">
            <v>12709108974</v>
          </cell>
          <cell r="J48">
            <v>12709.108974000001</v>
          </cell>
        </row>
        <row r="49">
          <cell r="A49" t="str">
            <v>BGT22</v>
          </cell>
          <cell r="B49" t="str">
            <v>CTCP Quản lý và xây dựng CTGT 236</v>
          </cell>
          <cell r="C49" t="str">
            <v>2007-05-25</v>
          </cell>
          <cell r="D49">
            <v>11235000000</v>
          </cell>
          <cell r="E49">
            <v>3343000000</v>
          </cell>
          <cell r="F49">
            <v>3343000000</v>
          </cell>
          <cell r="G49">
            <v>334300</v>
          </cell>
          <cell r="I49">
            <v>1171406626</v>
          </cell>
          <cell r="J49">
            <v>1171.406626</v>
          </cell>
        </row>
        <row r="50">
          <cell r="A50" t="str">
            <v>BGT23</v>
          </cell>
          <cell r="B50" t="str">
            <v>CTCP Cơ khí xây dựng GT Thăng Long</v>
          </cell>
          <cell r="C50" t="str">
            <v>2007-05-25</v>
          </cell>
          <cell r="D50">
            <v>9700000000</v>
          </cell>
          <cell r="E50">
            <v>1000000000</v>
          </cell>
          <cell r="F50">
            <v>1000000000</v>
          </cell>
          <cell r="G50">
            <v>100000</v>
          </cell>
          <cell r="H50">
            <v>122259067195</v>
          </cell>
          <cell r="I50">
            <v>452279304</v>
          </cell>
          <cell r="J50">
            <v>452.27930400000002</v>
          </cell>
        </row>
        <row r="51">
          <cell r="A51" t="str">
            <v>BGT25</v>
          </cell>
          <cell r="B51" t="str">
            <v>CTCP Quản lý và xây dựng đường bộ 234</v>
          </cell>
          <cell r="C51" t="str">
            <v>2007-05-25</v>
          </cell>
          <cell r="D51">
            <v>1100000000</v>
          </cell>
          <cell r="E51">
            <v>1650000000</v>
          </cell>
          <cell r="F51">
            <v>1650000000</v>
          </cell>
          <cell r="G51">
            <v>165000</v>
          </cell>
          <cell r="H51">
            <v>49700987053</v>
          </cell>
          <cell r="I51">
            <v>1869526371</v>
          </cell>
          <cell r="J51">
            <v>1869.5263709999999</v>
          </cell>
        </row>
        <row r="52">
          <cell r="A52" t="str">
            <v>BGT26</v>
          </cell>
          <cell r="B52" t="str">
            <v>CTCP Quản lý đường sông số 8.</v>
          </cell>
          <cell r="C52" t="str">
            <v>2007-05-25</v>
          </cell>
          <cell r="D52">
            <v>6000000000</v>
          </cell>
          <cell r="E52">
            <v>3153950000</v>
          </cell>
          <cell r="F52">
            <v>3153950000</v>
          </cell>
          <cell r="G52">
            <v>315395</v>
          </cell>
          <cell r="H52">
            <v>32777023292</v>
          </cell>
          <cell r="I52">
            <v>1692792476</v>
          </cell>
          <cell r="J52">
            <v>1692.7924760000001</v>
          </cell>
        </row>
        <row r="53">
          <cell r="A53" t="str">
            <v>BGT27</v>
          </cell>
          <cell r="B53" t="str">
            <v>CTCP Quản lý đường sông số 6</v>
          </cell>
          <cell r="C53" t="str">
            <v>2007-05-25</v>
          </cell>
          <cell r="D53">
            <v>13140000000</v>
          </cell>
          <cell r="E53">
            <v>9092000000</v>
          </cell>
          <cell r="F53">
            <v>9092000000</v>
          </cell>
          <cell r="G53">
            <v>909200</v>
          </cell>
          <cell r="I53">
            <v>7735819521</v>
          </cell>
          <cell r="J53">
            <v>7735.8195210000003</v>
          </cell>
        </row>
        <row r="54">
          <cell r="A54" t="str">
            <v>BGT28</v>
          </cell>
          <cell r="B54" t="str">
            <v>CTCP Quản lý đường sông số 5</v>
          </cell>
          <cell r="C54" t="str">
            <v>2007-05-25</v>
          </cell>
          <cell r="D54">
            <v>6649190000</v>
          </cell>
          <cell r="E54">
            <v>3860190000</v>
          </cell>
          <cell r="F54">
            <v>3860190000</v>
          </cell>
          <cell r="G54">
            <v>349962</v>
          </cell>
          <cell r="H54">
            <v>27200609165</v>
          </cell>
          <cell r="I54">
            <v>1869787643</v>
          </cell>
          <cell r="J54">
            <v>1869.7876429999999</v>
          </cell>
        </row>
        <row r="55">
          <cell r="A55" t="str">
            <v>BGT29</v>
          </cell>
          <cell r="B55" t="str">
            <v>CTCP Vận tải và thuê tàu</v>
          </cell>
          <cell r="C55" t="str">
            <v>2007-05-25</v>
          </cell>
          <cell r="D55">
            <v>150000000000</v>
          </cell>
          <cell r="E55">
            <v>76532000000</v>
          </cell>
          <cell r="F55">
            <v>76532000000</v>
          </cell>
          <cell r="G55">
            <v>7653200</v>
          </cell>
          <cell r="I55">
            <v>2706858735</v>
          </cell>
          <cell r="J55">
            <v>2706.8587349999998</v>
          </cell>
        </row>
        <row r="56">
          <cell r="A56" t="str">
            <v>BGT30</v>
          </cell>
          <cell r="B56" t="str">
            <v>CTCP Quản lý và xây dựng đường bộ 470</v>
          </cell>
          <cell r="C56" t="str">
            <v>2007-05-25</v>
          </cell>
          <cell r="D56">
            <v>10500000000</v>
          </cell>
          <cell r="E56">
            <v>5809000000</v>
          </cell>
          <cell r="F56">
            <v>5809000000</v>
          </cell>
          <cell r="G56">
            <v>580900</v>
          </cell>
          <cell r="H56">
            <v>105171266851</v>
          </cell>
          <cell r="I56">
            <v>978534116</v>
          </cell>
          <cell r="J56">
            <v>978.53411600000004</v>
          </cell>
        </row>
        <row r="57">
          <cell r="A57" t="str">
            <v>BGT31</v>
          </cell>
          <cell r="B57" t="str">
            <v>CTCP Đầu tư và xây dựng công trình 717</v>
          </cell>
          <cell r="C57" t="str">
            <v>2007-05-25</v>
          </cell>
          <cell r="D57">
            <v>8897650000</v>
          </cell>
          <cell r="E57">
            <v>2313000000</v>
          </cell>
          <cell r="F57">
            <v>4130060000</v>
          </cell>
          <cell r="G57">
            <v>378905</v>
          </cell>
          <cell r="H57">
            <v>63165493607</v>
          </cell>
          <cell r="I57">
            <v>2485250349</v>
          </cell>
          <cell r="J57">
            <v>2485.2503489999999</v>
          </cell>
        </row>
        <row r="58">
          <cell r="A58" t="str">
            <v>BGT32</v>
          </cell>
          <cell r="B58" t="str">
            <v>CTCP Đầu tư và xây dựng công trình 742</v>
          </cell>
          <cell r="C58" t="str">
            <v>2007-05-25</v>
          </cell>
          <cell r="D58">
            <v>8000000000</v>
          </cell>
          <cell r="E58">
            <v>5239990000</v>
          </cell>
          <cell r="F58">
            <v>5239990000</v>
          </cell>
          <cell r="G58">
            <v>523999</v>
          </cell>
          <cell r="H58">
            <v>41640551766</v>
          </cell>
          <cell r="I58">
            <v>759802830</v>
          </cell>
          <cell r="J58">
            <v>759.80282999999997</v>
          </cell>
        </row>
        <row r="59">
          <cell r="A59" t="str">
            <v>BGT33</v>
          </cell>
          <cell r="B59" t="str">
            <v>CTCP Đầu tư và xây dựng công trình 79</v>
          </cell>
          <cell r="C59" t="str">
            <v>2007-05-25</v>
          </cell>
          <cell r="D59">
            <v>10000000000</v>
          </cell>
          <cell r="E59">
            <v>7487000000</v>
          </cell>
          <cell r="F59">
            <v>7487000000</v>
          </cell>
          <cell r="G59">
            <v>744900</v>
          </cell>
          <cell r="H59">
            <v>25016994038</v>
          </cell>
          <cell r="I59">
            <v>779641444</v>
          </cell>
          <cell r="J59">
            <v>779.64144399999998</v>
          </cell>
        </row>
        <row r="60">
          <cell r="A60" t="str">
            <v>BGT34</v>
          </cell>
          <cell r="B60" t="str">
            <v>CTCP Quản lý và xây dựng đường bộ Khánh Hoà</v>
          </cell>
          <cell r="C60" t="str">
            <v>2007-05-25</v>
          </cell>
          <cell r="D60">
            <v>10100000000</v>
          </cell>
          <cell r="E60">
            <v>3800000000</v>
          </cell>
          <cell r="F60">
            <v>4040000000</v>
          </cell>
          <cell r="G60">
            <v>404000</v>
          </cell>
          <cell r="H60">
            <v>98333507687</v>
          </cell>
          <cell r="I60">
            <v>3165287846</v>
          </cell>
          <cell r="J60">
            <v>3165.2878460000002</v>
          </cell>
        </row>
        <row r="61">
          <cell r="A61" t="str">
            <v>BGT35</v>
          </cell>
          <cell r="B61" t="str">
            <v>CTCP Quản lý và Xây dựng đường bộ Bình Định</v>
          </cell>
          <cell r="C61" t="str">
            <v>2007-05-25</v>
          </cell>
          <cell r="D61">
            <v>10000000000</v>
          </cell>
          <cell r="E61">
            <v>3000000000</v>
          </cell>
          <cell r="F61">
            <v>3000000000</v>
          </cell>
          <cell r="G61">
            <v>300000</v>
          </cell>
          <cell r="H61">
            <v>33353011702</v>
          </cell>
          <cell r="I61">
            <v>1985554483</v>
          </cell>
          <cell r="J61">
            <v>1985.5544829999999</v>
          </cell>
        </row>
        <row r="62">
          <cell r="A62" t="str">
            <v>BGT36</v>
          </cell>
          <cell r="B62" t="str">
            <v>CTCP Quản lý và Xây dựng đường bộ Quảng Trị</v>
          </cell>
          <cell r="C62" t="str">
            <v>2007-05-25</v>
          </cell>
          <cell r="D62">
            <v>9174230000</v>
          </cell>
          <cell r="E62">
            <v>3913200000</v>
          </cell>
          <cell r="F62">
            <v>3913200000</v>
          </cell>
          <cell r="G62">
            <v>391320</v>
          </cell>
          <cell r="H62">
            <v>21752805624</v>
          </cell>
          <cell r="I62">
            <v>3777910028</v>
          </cell>
          <cell r="J62">
            <v>3777.9100279999998</v>
          </cell>
        </row>
        <row r="63">
          <cell r="A63" t="str">
            <v>BGT37</v>
          </cell>
          <cell r="B63" t="str">
            <v>CTCP Quản lý và Xây dựng đường bộ 494</v>
          </cell>
          <cell r="C63" t="str">
            <v>2007-05-25</v>
          </cell>
          <cell r="D63">
            <v>11737620000</v>
          </cell>
          <cell r="E63">
            <v>6436000000</v>
          </cell>
          <cell r="F63">
            <v>6305820085</v>
          </cell>
          <cell r="G63">
            <v>630582</v>
          </cell>
          <cell r="H63">
            <v>52480427418</v>
          </cell>
          <cell r="I63">
            <v>3295497765</v>
          </cell>
          <cell r="J63">
            <v>3295.4977650000001</v>
          </cell>
        </row>
        <row r="64">
          <cell r="A64" t="str">
            <v>BGT38</v>
          </cell>
          <cell r="B64" t="str">
            <v>CTCP Quản lý và Xây dựng đường bộ 26 - Đắk Lắk</v>
          </cell>
          <cell r="C64" t="str">
            <v>2007-05-25</v>
          </cell>
          <cell r="D64">
            <v>10000000000</v>
          </cell>
          <cell r="E64">
            <v>3694620000</v>
          </cell>
          <cell r="F64">
            <v>3162900000</v>
          </cell>
          <cell r="G64">
            <v>316290</v>
          </cell>
          <cell r="H64">
            <v>49244297911</v>
          </cell>
          <cell r="I64">
            <v>2020945154</v>
          </cell>
          <cell r="J64">
            <v>2020.945154</v>
          </cell>
        </row>
        <row r="65">
          <cell r="A65" t="str">
            <v>BGT39</v>
          </cell>
          <cell r="B65" t="str">
            <v>CTCP Quản lý đường sông số 2</v>
          </cell>
          <cell r="C65" t="str">
            <v>2007-05-25</v>
          </cell>
          <cell r="D65">
            <v>6216860000</v>
          </cell>
          <cell r="E65">
            <v>3387210000</v>
          </cell>
          <cell r="F65">
            <v>3387210000</v>
          </cell>
          <cell r="G65">
            <v>329393</v>
          </cell>
          <cell r="H65">
            <v>33469129458</v>
          </cell>
          <cell r="I65">
            <v>1524324793</v>
          </cell>
          <cell r="J65">
            <v>1524.324793</v>
          </cell>
        </row>
        <row r="66">
          <cell r="A66" t="str">
            <v>BGT40</v>
          </cell>
          <cell r="B66" t="str">
            <v xml:space="preserve">Ngân hàng TMCP Hàng Hải </v>
          </cell>
          <cell r="C66" t="str">
            <v>2006-09-14</v>
          </cell>
          <cell r="D66">
            <v>7000000000000</v>
          </cell>
          <cell r="E66">
            <v>1716000000</v>
          </cell>
          <cell r="F66">
            <v>24023257000</v>
          </cell>
          <cell r="G66">
            <v>2402325</v>
          </cell>
          <cell r="J66">
            <v>0</v>
          </cell>
        </row>
        <row r="67">
          <cell r="A67" t="str">
            <v>BGT41</v>
          </cell>
          <cell r="B67" t="str">
            <v>CTCP Quản lý và ĐTXD Công trình giao thông 238</v>
          </cell>
          <cell r="C67" t="str">
            <v>2007-05-15</v>
          </cell>
          <cell r="D67">
            <v>6884060000</v>
          </cell>
          <cell r="E67">
            <v>3749890000</v>
          </cell>
          <cell r="F67">
            <v>3749890000</v>
          </cell>
          <cell r="G67">
            <v>374989</v>
          </cell>
          <cell r="H67">
            <v>47185144403</v>
          </cell>
          <cell r="I67">
            <v>288941855</v>
          </cell>
          <cell r="J67">
            <v>288.94185499999998</v>
          </cell>
        </row>
        <row r="68">
          <cell r="A68" t="str">
            <v>BGT42</v>
          </cell>
          <cell r="B68" t="str">
            <v>CTCP Quản lý đường sông số 3</v>
          </cell>
          <cell r="C68" t="str">
            <v>2007-02-05</v>
          </cell>
          <cell r="D68">
            <v>9198910000</v>
          </cell>
          <cell r="E68">
            <v>14464000000</v>
          </cell>
          <cell r="F68">
            <v>5318466587</v>
          </cell>
          <cell r="G68">
            <v>531846</v>
          </cell>
          <cell r="H68">
            <v>21421065432</v>
          </cell>
          <cell r="I68">
            <v>3208958624</v>
          </cell>
          <cell r="J68">
            <v>3208.9586239999999</v>
          </cell>
        </row>
        <row r="69">
          <cell r="A69" t="str">
            <v>BGT43</v>
          </cell>
          <cell r="B69" t="str">
            <v>CTCP TRAENCO</v>
          </cell>
          <cell r="C69" t="str">
            <v>2007-06-19</v>
          </cell>
          <cell r="D69">
            <v>16603400000</v>
          </cell>
          <cell r="E69">
            <v>11716380000</v>
          </cell>
          <cell r="F69">
            <v>11716380000</v>
          </cell>
          <cell r="G69">
            <v>1171638</v>
          </cell>
          <cell r="H69">
            <v>95280035147</v>
          </cell>
          <cell r="I69">
            <v>17492679</v>
          </cell>
          <cell r="J69">
            <v>17.492678999999999</v>
          </cell>
        </row>
        <row r="70">
          <cell r="A70" t="str">
            <v>BGT45</v>
          </cell>
          <cell r="B70" t="str">
            <v>CTCP Đầu tư và xây dựng công trình 222</v>
          </cell>
          <cell r="C70" t="str">
            <v>2010-06-29</v>
          </cell>
          <cell r="D70">
            <v>6000000000</v>
          </cell>
          <cell r="E70">
            <v>3697000000</v>
          </cell>
          <cell r="F70">
            <v>3697000000</v>
          </cell>
          <cell r="G70">
            <v>369700</v>
          </cell>
          <cell r="I70">
            <v>879968217</v>
          </cell>
          <cell r="J70">
            <v>879.96821699999998</v>
          </cell>
        </row>
        <row r="71">
          <cell r="A71" t="str">
            <v>BGT46</v>
          </cell>
          <cell r="B71" t="str">
            <v xml:space="preserve">CTCP QL&amp;XD ĐB 472 </v>
          </cell>
          <cell r="C71" t="str">
            <v>2013-06-27</v>
          </cell>
          <cell r="D71">
            <v>8280810000</v>
          </cell>
          <cell r="E71">
            <v>3740810000</v>
          </cell>
          <cell r="F71">
            <v>3740810000</v>
          </cell>
          <cell r="G71">
            <v>0</v>
          </cell>
          <cell r="H71">
            <v>25297091373</v>
          </cell>
          <cell r="I71">
            <v>318832905</v>
          </cell>
          <cell r="J71">
            <v>318.83290499999998</v>
          </cell>
        </row>
        <row r="72">
          <cell r="A72" t="str">
            <v xml:space="preserve">BGT47 </v>
          </cell>
          <cell r="B72" t="str">
            <v xml:space="preserve">CTCP ĐT&amp;XD CTGT 73 </v>
          </cell>
          <cell r="D72">
            <v>8000000000</v>
          </cell>
          <cell r="E72">
            <v>5326000000</v>
          </cell>
          <cell r="F72">
            <v>5326000000</v>
          </cell>
          <cell r="G72">
            <v>0</v>
          </cell>
          <cell r="H72">
            <v>34519486410</v>
          </cell>
          <cell r="I72">
            <v>1597471723</v>
          </cell>
          <cell r="J72">
            <v>1597.4717230000001</v>
          </cell>
        </row>
        <row r="73">
          <cell r="A73" t="str">
            <v>BGT48</v>
          </cell>
          <cell r="B73" t="str">
            <v xml:space="preserve">CTCP QL&amp;XD CTGT 487 </v>
          </cell>
          <cell r="C73" t="str">
            <v>2012-06-27</v>
          </cell>
          <cell r="D73">
            <v>9950000000</v>
          </cell>
          <cell r="E73">
            <v>1440280000</v>
          </cell>
          <cell r="F73">
            <v>1440280000</v>
          </cell>
          <cell r="G73">
            <v>0</v>
          </cell>
          <cell r="H73">
            <v>31736080910</v>
          </cell>
          <cell r="I73">
            <v>63759156</v>
          </cell>
          <cell r="J73">
            <v>63.759155999999997</v>
          </cell>
        </row>
        <row r="74">
          <cell r="A74" t="str">
            <v xml:space="preserve">BGT49 </v>
          </cell>
          <cell r="B74" t="str">
            <v xml:space="preserve">CTCP Tư vấn giám sát chất lượng công trình Thăng Long </v>
          </cell>
          <cell r="D74">
            <v>5000000000</v>
          </cell>
          <cell r="E74">
            <v>910000000</v>
          </cell>
          <cell r="F74">
            <v>910000000</v>
          </cell>
          <cell r="G74">
            <v>0</v>
          </cell>
          <cell r="J74">
            <v>0</v>
          </cell>
        </row>
        <row r="75">
          <cell r="A75" t="str">
            <v xml:space="preserve">BGT50 </v>
          </cell>
          <cell r="B75" t="str">
            <v xml:space="preserve">CTCP Vận tải đa phương thức </v>
          </cell>
          <cell r="C75" t="str">
            <v>2013-06-27</v>
          </cell>
          <cell r="D75">
            <v>209723210000</v>
          </cell>
          <cell r="E75">
            <v>122906400000</v>
          </cell>
          <cell r="F75">
            <v>122906400000</v>
          </cell>
          <cell r="G75">
            <v>0</v>
          </cell>
          <cell r="H75">
            <v>278692681484</v>
          </cell>
          <cell r="I75">
            <v>2732319715</v>
          </cell>
          <cell r="J75">
            <v>2732.3197150000001</v>
          </cell>
        </row>
        <row r="76">
          <cell r="A76" t="str">
            <v>BKA03</v>
          </cell>
          <cell r="B76" t="str">
            <v xml:space="preserve">CTCP Tư vấn xây dựng Bắc Kạn </v>
          </cell>
          <cell r="C76" t="str">
            <v>2006-03-28</v>
          </cell>
          <cell r="D76">
            <v>3855001737</v>
          </cell>
          <cell r="E76">
            <v>1156500000</v>
          </cell>
          <cell r="F76">
            <v>1156500000</v>
          </cell>
          <cell r="G76">
            <v>115650</v>
          </cell>
          <cell r="J76">
            <v>0</v>
          </cell>
        </row>
        <row r="77">
          <cell r="A77" t="str">
            <v>BKA04</v>
          </cell>
          <cell r="B77" t="str">
            <v xml:space="preserve">CTCP Vận tải, dịch vụ và xây dựng Bác Kạn </v>
          </cell>
          <cell r="C77" t="str">
            <v>2006-03-28</v>
          </cell>
          <cell r="D77">
            <v>2094718013</v>
          </cell>
          <cell r="E77">
            <v>1535418013</v>
          </cell>
          <cell r="F77">
            <v>1535418013</v>
          </cell>
          <cell r="G77">
            <v>30042</v>
          </cell>
          <cell r="H77">
            <v>2003422080</v>
          </cell>
          <cell r="I77">
            <v>41084428</v>
          </cell>
          <cell r="J77">
            <v>41.084428000000003</v>
          </cell>
        </row>
        <row r="78">
          <cell r="A78" t="str">
            <v>BKH01</v>
          </cell>
          <cell r="B78" t="str">
            <v>CTCP FPT</v>
          </cell>
          <cell r="C78" t="str">
            <v>2006-09-19</v>
          </cell>
          <cell r="D78">
            <v>2752000000000</v>
          </cell>
          <cell r="E78">
            <v>44372800000</v>
          </cell>
          <cell r="F78">
            <v>166398000000</v>
          </cell>
          <cell r="G78">
            <v>16639800</v>
          </cell>
          <cell r="H78">
            <v>24624085073577</v>
          </cell>
          <cell r="I78">
            <v>1985486833323</v>
          </cell>
          <cell r="J78">
            <v>1985486.833323</v>
          </cell>
        </row>
        <row r="79">
          <cell r="A79" t="str">
            <v>BKH02</v>
          </cell>
          <cell r="B79" t="str">
            <v>CTCP viễn thông FPT</v>
          </cell>
          <cell r="C79" t="str">
            <v>2006-09-19</v>
          </cell>
          <cell r="D79">
            <v>997015350000</v>
          </cell>
          <cell r="E79">
            <v>23792600000</v>
          </cell>
          <cell r="F79">
            <v>500093430000</v>
          </cell>
          <cell r="G79">
            <v>50009343</v>
          </cell>
          <cell r="J79">
            <v>0</v>
          </cell>
        </row>
        <row r="80">
          <cell r="A80" t="str">
            <v>BKH04</v>
          </cell>
          <cell r="B80" t="str">
            <v>CTCP Ứng Dụng Khoa Học và Công Nghệ Mitec</v>
          </cell>
          <cell r="C80" t="str">
            <v>2006-09-19</v>
          </cell>
          <cell r="D80">
            <v>30000000000</v>
          </cell>
          <cell r="E80">
            <v>4840300000</v>
          </cell>
          <cell r="F80">
            <v>7260450000</v>
          </cell>
          <cell r="G80">
            <v>726045</v>
          </cell>
          <cell r="H80">
            <v>129608109270</v>
          </cell>
          <cell r="I80">
            <v>7661801817</v>
          </cell>
          <cell r="J80">
            <v>7661.8018169999996</v>
          </cell>
        </row>
        <row r="81">
          <cell r="A81" t="str">
            <v>BKH05</v>
          </cell>
          <cell r="B81" t="str">
            <v>CTCP Sở hữu công nghiệp Investip</v>
          </cell>
          <cell r="C81" t="str">
            <v>2007-12-04</v>
          </cell>
          <cell r="D81">
            <v>8000000000</v>
          </cell>
          <cell r="E81">
            <v>2800000000</v>
          </cell>
          <cell r="F81">
            <v>2800000000</v>
          </cell>
          <cell r="G81">
            <v>280000</v>
          </cell>
          <cell r="J81">
            <v>0</v>
          </cell>
        </row>
        <row r="82">
          <cell r="A82" t="str">
            <v>BKH06</v>
          </cell>
          <cell r="B82" t="str">
            <v>CTCP Xuất nhập khẩu Công nghệ mới</v>
          </cell>
          <cell r="C82" t="str">
            <v>2008-12-31</v>
          </cell>
          <cell r="D82">
            <v>10000050000</v>
          </cell>
          <cell r="E82">
            <v>1793500000</v>
          </cell>
          <cell r="F82">
            <v>3275360000</v>
          </cell>
          <cell r="G82">
            <v>327544</v>
          </cell>
          <cell r="I82">
            <v>1548495495</v>
          </cell>
          <cell r="J82">
            <v>1548.4954949999999</v>
          </cell>
        </row>
        <row r="83">
          <cell r="A83" t="str">
            <v>BLU08</v>
          </cell>
          <cell r="B83" t="str">
            <v>CTCP Du lịch Bạc Liêu</v>
          </cell>
          <cell r="C83" t="str">
            <v>2007-06-29</v>
          </cell>
          <cell r="D83">
            <v>20000000000</v>
          </cell>
          <cell r="E83">
            <v>2157360000</v>
          </cell>
          <cell r="F83">
            <v>3081966000</v>
          </cell>
          <cell r="G83">
            <v>308196</v>
          </cell>
          <cell r="I83">
            <v>564276275</v>
          </cell>
          <cell r="J83">
            <v>564.27627500000006</v>
          </cell>
        </row>
        <row r="84">
          <cell r="A84" t="str">
            <v>BLU09</v>
          </cell>
          <cell r="B84" t="str">
            <v>CTCP Xuất nhập khẩu Giá Rai</v>
          </cell>
          <cell r="C84" t="str">
            <v>2007-07-26</v>
          </cell>
          <cell r="D84">
            <v>22000000000</v>
          </cell>
          <cell r="E84">
            <v>4810000000</v>
          </cell>
          <cell r="F84">
            <v>5291000000</v>
          </cell>
          <cell r="G84">
            <v>529100</v>
          </cell>
          <cell r="I84">
            <v>10382982297</v>
          </cell>
          <cell r="J84">
            <v>10382.982297</v>
          </cell>
        </row>
        <row r="85">
          <cell r="A85" t="str">
            <v>BLU10</v>
          </cell>
          <cell r="B85" t="str">
            <v>CTCP XNK Vĩnh Lợi</v>
          </cell>
          <cell r="C85" t="str">
            <v>2007-12-28</v>
          </cell>
          <cell r="D85">
            <v>24000000000</v>
          </cell>
          <cell r="E85">
            <v>5521000000</v>
          </cell>
          <cell r="F85">
            <v>5521000000</v>
          </cell>
          <cell r="G85">
            <v>552100</v>
          </cell>
          <cell r="J85">
            <v>0</v>
          </cell>
        </row>
        <row r="86">
          <cell r="A86" t="str">
            <v>BMT01</v>
          </cell>
          <cell r="B86" t="str">
            <v>CTCP Tư vấn dịch vụ công nghệ tài nguyên môi trường</v>
          </cell>
          <cell r="C86" t="str">
            <v>2007-02-27</v>
          </cell>
          <cell r="D86">
            <v>21000000000</v>
          </cell>
          <cell r="E86">
            <v>3430000000</v>
          </cell>
          <cell r="F86">
            <v>6517000000</v>
          </cell>
          <cell r="G86">
            <v>684285</v>
          </cell>
          <cell r="J86">
            <v>0</v>
          </cell>
        </row>
        <row r="87">
          <cell r="A87" t="str">
            <v>BMT02</v>
          </cell>
          <cell r="B87" t="str">
            <v>CTCP Công nghệ Địa vật lý</v>
          </cell>
          <cell r="C87" t="str">
            <v>2008-12-31</v>
          </cell>
          <cell r="D87">
            <v>12000000000</v>
          </cell>
          <cell r="E87">
            <v>0</v>
          </cell>
          <cell r="F87">
            <v>1519000000</v>
          </cell>
          <cell r="G87">
            <v>151900</v>
          </cell>
          <cell r="J87">
            <v>0</v>
          </cell>
        </row>
        <row r="88">
          <cell r="A88" t="str">
            <v>BNI12</v>
          </cell>
          <cell r="B88" t="str">
            <v>CTCP tập đoàn Dabaco Việt Nam</v>
          </cell>
          <cell r="C88" t="str">
            <v>2007-01-11</v>
          </cell>
          <cell r="D88">
            <v>627419230000</v>
          </cell>
          <cell r="E88">
            <v>30000000000</v>
          </cell>
          <cell r="F88">
            <v>60000000000</v>
          </cell>
          <cell r="G88">
            <v>6000000</v>
          </cell>
          <cell r="H88">
            <v>5538849128867</v>
          </cell>
          <cell r="I88">
            <v>249738614847</v>
          </cell>
          <cell r="J88">
            <v>249738.61484699999</v>
          </cell>
        </row>
        <row r="89">
          <cell r="A89" t="str">
            <v>BNN01</v>
          </cell>
          <cell r="B89" t="str">
            <v>CTCP giống cây trồng trung ương</v>
          </cell>
          <cell r="C89" t="str">
            <v>2006-09-08</v>
          </cell>
          <cell r="D89">
            <v>82561610000</v>
          </cell>
          <cell r="E89">
            <v>4050000000</v>
          </cell>
          <cell r="F89">
            <v>9211800000</v>
          </cell>
          <cell r="G89">
            <v>1105416</v>
          </cell>
          <cell r="H89">
            <v>591021244848</v>
          </cell>
          <cell r="I89">
            <v>78222420027</v>
          </cell>
          <cell r="J89">
            <v>78222.420027</v>
          </cell>
        </row>
        <row r="90">
          <cell r="A90" t="str">
            <v>BNN02</v>
          </cell>
          <cell r="B90" t="str">
            <v>CTCP Giống cây trồng miền Nam</v>
          </cell>
          <cell r="C90" t="str">
            <v>2006-09-08</v>
          </cell>
          <cell r="D90">
            <v>149923670000</v>
          </cell>
          <cell r="E90">
            <v>19200000000</v>
          </cell>
          <cell r="F90">
            <v>27840000000</v>
          </cell>
          <cell r="G90">
            <v>2784000</v>
          </cell>
          <cell r="H90">
            <v>479486183325</v>
          </cell>
          <cell r="I90">
            <v>67205613661</v>
          </cell>
          <cell r="J90">
            <v>67205.613660999996</v>
          </cell>
        </row>
        <row r="91">
          <cell r="A91" t="str">
            <v>BNN03</v>
          </cell>
          <cell r="B91" t="str">
            <v>CTCP Nông dược HAI</v>
          </cell>
          <cell r="C91" t="str">
            <v>2006-09-08</v>
          </cell>
          <cell r="D91">
            <v>173999976000</v>
          </cell>
          <cell r="E91">
            <v>69000000000</v>
          </cell>
          <cell r="F91">
            <v>86938800000</v>
          </cell>
          <cell r="G91">
            <v>8693980</v>
          </cell>
          <cell r="H91">
            <v>834447982841</v>
          </cell>
          <cell r="I91">
            <v>40707809601</v>
          </cell>
          <cell r="J91">
            <v>40707.809601000001</v>
          </cell>
        </row>
        <row r="92">
          <cell r="A92" t="str">
            <v>BNN04</v>
          </cell>
          <cell r="B92" t="str">
            <v>CTCP Đầu tư và Xây dựng 40</v>
          </cell>
          <cell r="C92" t="str">
            <v>2006-09-08</v>
          </cell>
          <cell r="D92">
            <v>15391200000</v>
          </cell>
          <cell r="E92">
            <v>4068000000</v>
          </cell>
          <cell r="F92">
            <v>4068000000</v>
          </cell>
          <cell r="G92">
            <v>406800</v>
          </cell>
          <cell r="I92">
            <v>1961933670</v>
          </cell>
          <cell r="J92">
            <v>1961.9336699999999</v>
          </cell>
        </row>
        <row r="93">
          <cell r="A93" t="str">
            <v>BNN05</v>
          </cell>
          <cell r="B93" t="str">
            <v>CTCP Tư vấn Xây dựng Thủy lợi II</v>
          </cell>
          <cell r="C93" t="str">
            <v>2006-09-08</v>
          </cell>
          <cell r="D93">
            <v>26000000000</v>
          </cell>
          <cell r="E93">
            <v>4500000000</v>
          </cell>
          <cell r="F93">
            <v>4500000000</v>
          </cell>
          <cell r="G93">
            <v>450000</v>
          </cell>
          <cell r="H93">
            <v>81085322359</v>
          </cell>
          <cell r="I93">
            <v>13279186653.52</v>
          </cell>
          <cell r="J93">
            <v>13279.186653520001</v>
          </cell>
        </row>
        <row r="94">
          <cell r="A94" t="str">
            <v>BNN06</v>
          </cell>
          <cell r="B94" t="str">
            <v>CTCP bao bì và in nông nghiệp</v>
          </cell>
          <cell r="C94" t="str">
            <v>2006-09-08</v>
          </cell>
          <cell r="D94">
            <v>81000000000</v>
          </cell>
          <cell r="E94">
            <v>6750000000</v>
          </cell>
          <cell r="F94">
            <v>15187500000</v>
          </cell>
          <cell r="G94">
            <v>1518750</v>
          </cell>
          <cell r="H94">
            <v>417107516445</v>
          </cell>
          <cell r="I94">
            <v>32356503296</v>
          </cell>
          <cell r="J94">
            <v>32356.503295999999</v>
          </cell>
        </row>
        <row r="95">
          <cell r="A95" t="str">
            <v>BNN08</v>
          </cell>
          <cell r="B95" t="str">
            <v>CTCP Xây dựng 47</v>
          </cell>
          <cell r="C95" t="str">
            <v>2007-10-04</v>
          </cell>
          <cell r="D95">
            <v>80000000000</v>
          </cell>
          <cell r="E95">
            <v>12750000000</v>
          </cell>
          <cell r="F95">
            <v>20764270000</v>
          </cell>
          <cell r="G95">
            <v>2076427</v>
          </cell>
          <cell r="I95">
            <v>21584992795</v>
          </cell>
          <cell r="J95">
            <v>21584.992794999998</v>
          </cell>
        </row>
        <row r="96">
          <cell r="A96" t="str">
            <v>BNN10</v>
          </cell>
          <cell r="B96" t="str">
            <v>CTCP Bảo vệ thực vật 1 Trung ương</v>
          </cell>
          <cell r="C96" t="str">
            <v>2006-08-01</v>
          </cell>
          <cell r="D96">
            <v>52500000000</v>
          </cell>
          <cell r="E96">
            <v>18777400000</v>
          </cell>
          <cell r="F96">
            <v>22532880000</v>
          </cell>
          <cell r="G96">
            <v>2253288</v>
          </cell>
          <cell r="I96">
            <v>10053018457</v>
          </cell>
          <cell r="J96">
            <v>10053.018457</v>
          </cell>
        </row>
        <row r="97">
          <cell r="A97" t="str">
            <v>BNN12</v>
          </cell>
          <cell r="B97" t="str">
            <v>CTCP Giám định cà phê và hàng hóa XNK</v>
          </cell>
          <cell r="C97" t="str">
            <v>2008-12-18</v>
          </cell>
          <cell r="D97">
            <v>17000000000</v>
          </cell>
          <cell r="E97">
            <v>8670000000</v>
          </cell>
          <cell r="F97">
            <v>8670000000</v>
          </cell>
          <cell r="G97">
            <v>867000</v>
          </cell>
          <cell r="H97">
            <v>62364688656</v>
          </cell>
          <cell r="I97">
            <v>8373035833</v>
          </cell>
          <cell r="J97">
            <v>8373.0358329999999</v>
          </cell>
        </row>
        <row r="98">
          <cell r="A98" t="str">
            <v>BNN13</v>
          </cell>
          <cell r="B98" t="str">
            <v xml:space="preserve">CTCP Ong Trung Ương </v>
          </cell>
          <cell r="C98" t="str">
            <v>2009-12-24</v>
          </cell>
          <cell r="D98">
            <v>11000000000</v>
          </cell>
          <cell r="E98">
            <v>3661000000</v>
          </cell>
          <cell r="F98">
            <v>3661000000</v>
          </cell>
          <cell r="G98">
            <v>366100</v>
          </cell>
          <cell r="I98">
            <v>2453830569</v>
          </cell>
          <cell r="J98">
            <v>2453.8305690000002</v>
          </cell>
        </row>
        <row r="99">
          <cell r="A99" t="str">
            <v>BNN15</v>
          </cell>
          <cell r="B99" t="str">
            <v>CTCP In Nông nghiệp</v>
          </cell>
          <cell r="C99" t="str">
            <v>2008-12-31</v>
          </cell>
          <cell r="D99">
            <v>10000000000</v>
          </cell>
          <cell r="E99">
            <v>0</v>
          </cell>
          <cell r="F99">
            <v>8999999000</v>
          </cell>
          <cell r="G99">
            <v>900000</v>
          </cell>
          <cell r="I99">
            <v>369287309</v>
          </cell>
          <cell r="J99">
            <v>369.28730899999999</v>
          </cell>
        </row>
        <row r="100">
          <cell r="A100" t="str">
            <v>BNN16</v>
          </cell>
          <cell r="B100" t="str">
            <v>CTCP Nước ngầm II</v>
          </cell>
          <cell r="C100" t="str">
            <v>2008-12-31</v>
          </cell>
          <cell r="D100">
            <v>4000000000</v>
          </cell>
          <cell r="E100">
            <v>0</v>
          </cell>
          <cell r="F100">
            <v>1028000000</v>
          </cell>
          <cell r="G100">
            <v>102800</v>
          </cell>
          <cell r="H100">
            <v>65156370580</v>
          </cell>
          <cell r="I100">
            <v>1431598431</v>
          </cell>
          <cell r="J100">
            <v>1431.5984309999999</v>
          </cell>
        </row>
        <row r="101">
          <cell r="A101" t="str">
            <v>BNN18</v>
          </cell>
          <cell r="B101" t="str">
            <v>CTCP Xây dựng, Dịch vụ và Hợp tác lao động (OLECO)</v>
          </cell>
          <cell r="C101" t="str">
            <v>2009-09-21</v>
          </cell>
          <cell r="D101">
            <v>10000000000</v>
          </cell>
          <cell r="E101">
            <v>2601000000</v>
          </cell>
          <cell r="F101">
            <v>5100000000</v>
          </cell>
          <cell r="G101">
            <v>510000</v>
          </cell>
          <cell r="J101">
            <v>0</v>
          </cell>
        </row>
        <row r="102">
          <cell r="A102" t="str">
            <v>BNN19</v>
          </cell>
          <cell r="B102" t="str">
            <v>CTCP Giám định và khử trùng FCC</v>
          </cell>
          <cell r="C102" t="str">
            <v>2012-11-09</v>
          </cell>
          <cell r="D102">
            <v>0</v>
          </cell>
          <cell r="E102">
            <v>1050000000</v>
          </cell>
          <cell r="F102">
            <v>1050000000</v>
          </cell>
          <cell r="G102">
            <v>105000</v>
          </cell>
          <cell r="J102">
            <v>0</v>
          </cell>
        </row>
        <row r="103">
          <cell r="A103" t="str">
            <v>BPH01</v>
          </cell>
          <cell r="B103" t="str">
            <v xml:space="preserve">CTCP Dược vật Tư Y tế Dopharco </v>
          </cell>
          <cell r="C103" t="str">
            <v>2007-01-08</v>
          </cell>
          <cell r="D103">
            <v>6960000000</v>
          </cell>
          <cell r="E103">
            <v>1800000000</v>
          </cell>
          <cell r="F103">
            <v>2088000000</v>
          </cell>
          <cell r="G103">
            <v>208800</v>
          </cell>
          <cell r="J103">
            <v>0</v>
          </cell>
        </row>
        <row r="104">
          <cell r="A104" t="str">
            <v>BPH02</v>
          </cell>
          <cell r="B104" t="str">
            <v>CTCP Vận Tải Công Trình Giao Thông Bình Phước</v>
          </cell>
          <cell r="C104" t="str">
            <v>2007-01-08</v>
          </cell>
          <cell r="D104">
            <v>3311800000</v>
          </cell>
          <cell r="E104">
            <v>791900000</v>
          </cell>
          <cell r="F104">
            <v>2550300000</v>
          </cell>
          <cell r="G104">
            <v>255030</v>
          </cell>
          <cell r="H104">
            <v>35642626909</v>
          </cell>
          <cell r="I104">
            <v>351880008</v>
          </cell>
          <cell r="J104">
            <v>351.88000799999998</v>
          </cell>
        </row>
        <row r="105">
          <cell r="A105" t="str">
            <v>BRV04</v>
          </cell>
          <cell r="B105" t="str">
            <v>CTCP Chế biến XNK Thuỷ sản Bà Rịa - Vũng Tàu</v>
          </cell>
          <cell r="C105" t="str">
            <v>2007-10-26</v>
          </cell>
          <cell r="D105">
            <v>40000000000</v>
          </cell>
          <cell r="E105">
            <v>8235300000</v>
          </cell>
          <cell r="F105">
            <v>12352940000</v>
          </cell>
          <cell r="G105">
            <v>1235294</v>
          </cell>
          <cell r="J105">
            <v>0</v>
          </cell>
        </row>
        <row r="106">
          <cell r="A106" t="str">
            <v>BRV07</v>
          </cell>
          <cell r="B106" t="str">
            <v>CTCP Xây lắp và Địa ốc Vũng Tàu</v>
          </cell>
          <cell r="C106" t="str">
            <v>2007-10-26</v>
          </cell>
          <cell r="D106">
            <v>101169100000</v>
          </cell>
          <cell r="E106">
            <v>6091350000</v>
          </cell>
          <cell r="F106">
            <v>11838330000</v>
          </cell>
          <cell r="G106">
            <v>1183832</v>
          </cell>
          <cell r="J106">
            <v>0</v>
          </cell>
        </row>
        <row r="107">
          <cell r="A107" t="str">
            <v>BRV08</v>
          </cell>
          <cell r="B107" t="str">
            <v>CTCP Thương mại tổng hợp Bà Rịa Vũng Tàu</v>
          </cell>
          <cell r="C107" t="str">
            <v>2009-08-30</v>
          </cell>
          <cell r="D107">
            <v>27191960000</v>
          </cell>
          <cell r="E107">
            <v>0</v>
          </cell>
          <cell r="F107">
            <v>4617160000</v>
          </cell>
          <cell r="G107">
            <v>461716</v>
          </cell>
          <cell r="H107">
            <v>135735582148</v>
          </cell>
          <cell r="I107">
            <v>5906450264</v>
          </cell>
          <cell r="J107">
            <v>5906.4502640000001</v>
          </cell>
        </row>
        <row r="108">
          <cell r="A108" t="str">
            <v>BRV09</v>
          </cell>
          <cell r="B108" t="str">
            <v>CTCP Phát triển nhà Bà Rịa Vũng Tàu</v>
          </cell>
          <cell r="C108" t="str">
            <v>2009-08-30</v>
          </cell>
          <cell r="D108">
            <v>200000000000</v>
          </cell>
          <cell r="E108">
            <v>12164840000</v>
          </cell>
          <cell r="F108">
            <v>27801060000</v>
          </cell>
          <cell r="G108">
            <v>3197121</v>
          </cell>
          <cell r="H108">
            <v>290898847104</v>
          </cell>
          <cell r="I108">
            <v>42096797485</v>
          </cell>
          <cell r="J108">
            <v>42096.797485000003</v>
          </cell>
        </row>
        <row r="109">
          <cell r="A109" t="str">
            <v>BRV10</v>
          </cell>
          <cell r="B109" t="str">
            <v>CTCP Nhật Nhật Tân</v>
          </cell>
          <cell r="C109" t="str">
            <v>2010-09-08</v>
          </cell>
          <cell r="D109">
            <v>18837140000</v>
          </cell>
          <cell r="E109">
            <v>7247140000</v>
          </cell>
          <cell r="F109">
            <v>7247140000</v>
          </cell>
          <cell r="G109">
            <v>724714</v>
          </cell>
          <cell r="H109">
            <v>25401241792</v>
          </cell>
          <cell r="I109">
            <v>601973652</v>
          </cell>
          <cell r="J109">
            <v>601.97365200000002</v>
          </cell>
        </row>
        <row r="110">
          <cell r="A110" t="str">
            <v>BTC04</v>
          </cell>
          <cell r="B110" t="str">
            <v>CTCP Vận tải và TM dự trữ quốc gia</v>
          </cell>
          <cell r="C110" t="str">
            <v>2006-09-29</v>
          </cell>
          <cell r="D110">
            <v>3000000000</v>
          </cell>
          <cell r="E110">
            <v>900000000</v>
          </cell>
          <cell r="F110">
            <v>900000000</v>
          </cell>
          <cell r="G110">
            <v>90000</v>
          </cell>
          <cell r="J110">
            <v>0</v>
          </cell>
        </row>
        <row r="111">
          <cell r="A111" t="str">
            <v>BTC05</v>
          </cell>
          <cell r="B111" t="str">
            <v>TCT Cổ phần Tái bảo hiểm Quốc Gia Việt Nam</v>
          </cell>
          <cell r="C111" t="str">
            <v>2006-07-14</v>
          </cell>
          <cell r="D111">
            <v>1008276580000</v>
          </cell>
          <cell r="E111">
            <v>193785000000</v>
          </cell>
          <cell r="F111">
            <v>406969500000</v>
          </cell>
          <cell r="G111">
            <v>40696950</v>
          </cell>
          <cell r="H111">
            <v>1625113000000</v>
          </cell>
          <cell r="I111">
            <v>255353000000</v>
          </cell>
          <cell r="J111">
            <v>255353</v>
          </cell>
        </row>
        <row r="112">
          <cell r="A112" t="str">
            <v>BTC06</v>
          </cell>
          <cell r="B112" t="str">
            <v>TCT Cổ phần Bảo Minh</v>
          </cell>
          <cell r="C112" t="str">
            <v>2006-07-14</v>
          </cell>
          <cell r="D112">
            <v>755000000000</v>
          </cell>
          <cell r="E112">
            <v>273420000000</v>
          </cell>
          <cell r="F112">
            <v>382785000000</v>
          </cell>
          <cell r="G112">
            <v>38278800</v>
          </cell>
          <cell r="H112">
            <v>2553641452690</v>
          </cell>
          <cell r="I112">
            <v>99055321836</v>
          </cell>
          <cell r="J112">
            <v>99055.321836000003</v>
          </cell>
        </row>
        <row r="113">
          <cell r="A113" t="str">
            <v>BTC10</v>
          </cell>
          <cell r="B113" t="str">
            <v>CTCP Định giá và Dịch vụ tài chính Việt Nam</v>
          </cell>
          <cell r="C113" t="str">
            <v>2008-12-31</v>
          </cell>
          <cell r="D113">
            <v>11000000000</v>
          </cell>
          <cell r="E113">
            <v>0</v>
          </cell>
          <cell r="F113">
            <v>2365180000</v>
          </cell>
          <cell r="G113">
            <v>236518</v>
          </cell>
          <cell r="J113">
            <v>0</v>
          </cell>
        </row>
        <row r="114">
          <cell r="A114" t="str">
            <v>BTC11</v>
          </cell>
          <cell r="B114" t="str">
            <v>CTCP Thông tin và Thẩm định giá Miền Nam</v>
          </cell>
          <cell r="C114" t="str">
            <v>2008-01-11</v>
          </cell>
          <cell r="D114">
            <v>4618840000</v>
          </cell>
          <cell r="E114">
            <v>1071970000</v>
          </cell>
          <cell r="F114">
            <v>224890000</v>
          </cell>
          <cell r="G114">
            <v>22489</v>
          </cell>
          <cell r="J114">
            <v>0</v>
          </cell>
        </row>
        <row r="115">
          <cell r="A115" t="str">
            <v>BTC12</v>
          </cell>
          <cell r="B115" t="str">
            <v>Tập đoàn Bảo Việt</v>
          </cell>
          <cell r="C115" t="str">
            <v>2009-09-01</v>
          </cell>
          <cell r="D115">
            <v>6804714340000</v>
          </cell>
          <cell r="E115">
            <v>204000000000</v>
          </cell>
          <cell r="F115">
            <v>221544000000</v>
          </cell>
          <cell r="G115">
            <v>22154400</v>
          </cell>
          <cell r="H115">
            <v>12891494381505</v>
          </cell>
          <cell r="I115">
            <v>1431193633200</v>
          </cell>
          <cell r="J115">
            <v>1431193.6332</v>
          </cell>
        </row>
        <row r="116">
          <cell r="A116" t="str">
            <v>BTH02</v>
          </cell>
          <cell r="B116" t="str">
            <v>CTCP Muối Vĩnh Hảo</v>
          </cell>
          <cell r="C116" t="str">
            <v>2007-07-17</v>
          </cell>
          <cell r="D116">
            <v>38905400000</v>
          </cell>
          <cell r="E116">
            <v>12867700000</v>
          </cell>
          <cell r="F116">
            <v>12867700000</v>
          </cell>
          <cell r="G116">
            <v>1286770</v>
          </cell>
          <cell r="H116">
            <v>64425963584</v>
          </cell>
          <cell r="I116">
            <v>20511931683</v>
          </cell>
          <cell r="J116">
            <v>20511.931682999999</v>
          </cell>
        </row>
        <row r="117">
          <cell r="A117" t="str">
            <v>BTH03</v>
          </cell>
          <cell r="B117" t="str">
            <v>CTCP Nước khoáng Vĩnh Hảo</v>
          </cell>
          <cell r="C117" t="str">
            <v>2007-07-17</v>
          </cell>
          <cell r="D117">
            <v>81000000000</v>
          </cell>
          <cell r="E117">
            <v>16326400000</v>
          </cell>
          <cell r="F117">
            <v>16326400000</v>
          </cell>
          <cell r="G117">
            <v>1632640</v>
          </cell>
          <cell r="J117">
            <v>0</v>
          </cell>
        </row>
        <row r="118">
          <cell r="A118" t="str">
            <v>BTH08</v>
          </cell>
          <cell r="B118" t="str">
            <v>CTCP Du lịch núi Tà Cú</v>
          </cell>
          <cell r="C118" t="str">
            <v>2007-07-17</v>
          </cell>
          <cell r="D118">
            <v>34119000000</v>
          </cell>
          <cell r="E118">
            <v>33845000000</v>
          </cell>
          <cell r="F118">
            <v>33845000000</v>
          </cell>
          <cell r="G118">
            <v>3384500</v>
          </cell>
          <cell r="H118">
            <v>34060846617</v>
          </cell>
          <cell r="I118">
            <v>3600424726.6999998</v>
          </cell>
          <cell r="J118">
            <v>3600.4247266999996</v>
          </cell>
        </row>
        <row r="119">
          <cell r="A119" t="str">
            <v>BTH09</v>
          </cell>
          <cell r="B119" t="str">
            <v>CTCP Tư vấn xây dựng Bình Thuận</v>
          </cell>
          <cell r="C119" t="str">
            <v>2008-06-11</v>
          </cell>
          <cell r="D119">
            <v>5952100000</v>
          </cell>
          <cell r="E119">
            <v>3035600000</v>
          </cell>
          <cell r="F119">
            <v>3035600000</v>
          </cell>
          <cell r="G119">
            <v>303560</v>
          </cell>
          <cell r="J119">
            <v>0</v>
          </cell>
        </row>
        <row r="120">
          <cell r="A120" t="str">
            <v>BTH10</v>
          </cell>
          <cell r="B120" t="str">
            <v>CTCP vật liệu xây dựng khoáng sản Bình Thuận</v>
          </cell>
          <cell r="C120" t="str">
            <v>2012-11-09</v>
          </cell>
          <cell r="D120">
            <v>20704320000</v>
          </cell>
          <cell r="E120">
            <v>10406100000</v>
          </cell>
          <cell r="F120">
            <v>13772470000</v>
          </cell>
          <cell r="G120">
            <v>1040610</v>
          </cell>
          <cell r="H120">
            <v>296941485411</v>
          </cell>
          <cell r="I120">
            <v>-6028003140</v>
          </cell>
          <cell r="J120">
            <v>-6028.0031399999998</v>
          </cell>
        </row>
        <row r="121">
          <cell r="A121" t="str">
            <v>BTM01</v>
          </cell>
          <cell r="B121" t="str">
            <v>CTCP Hóa chất vật liệu điện Tp. HCM</v>
          </cell>
          <cell r="C121" t="str">
            <v>2006-08-31</v>
          </cell>
          <cell r="D121">
            <v>25000000000</v>
          </cell>
          <cell r="E121">
            <v>3500000000</v>
          </cell>
          <cell r="F121">
            <v>8750000000</v>
          </cell>
          <cell r="G121">
            <v>875000</v>
          </cell>
          <cell r="H121">
            <v>38882972792</v>
          </cell>
          <cell r="I121">
            <v>266035303</v>
          </cell>
          <cell r="J121">
            <v>266.035303</v>
          </cell>
        </row>
        <row r="122">
          <cell r="A122" t="str">
            <v>BTM02</v>
          </cell>
          <cell r="B122" t="str">
            <v>CTCP Hoá chất và Vật tư KHKT</v>
          </cell>
          <cell r="C122" t="str">
            <v>2006-08-31</v>
          </cell>
          <cell r="D122">
            <v>18110650000</v>
          </cell>
          <cell r="E122">
            <v>4508500000</v>
          </cell>
          <cell r="F122">
            <v>6172020000</v>
          </cell>
          <cell r="G122">
            <v>617227</v>
          </cell>
          <cell r="H122">
            <v>516808300786</v>
          </cell>
          <cell r="I122">
            <v>3703254630</v>
          </cell>
          <cell r="J122">
            <v>3703.2546299999999</v>
          </cell>
        </row>
        <row r="123">
          <cell r="A123" t="str">
            <v>BTM03</v>
          </cell>
          <cell r="B123" t="str">
            <v>CTCP Hóa chất</v>
          </cell>
          <cell r="C123" t="str">
            <v>2006-08-31</v>
          </cell>
          <cell r="D123">
            <v>19000000000</v>
          </cell>
          <cell r="E123">
            <v>6650000000</v>
          </cell>
          <cell r="F123">
            <v>6650000000</v>
          </cell>
          <cell r="G123">
            <v>665000</v>
          </cell>
          <cell r="H123">
            <v>414350038351</v>
          </cell>
          <cell r="I123">
            <v>2083619300</v>
          </cell>
          <cell r="J123">
            <v>2083.6192999999998</v>
          </cell>
        </row>
        <row r="124">
          <cell r="A124" t="str">
            <v>BTM05</v>
          </cell>
          <cell r="B124" t="str">
            <v>CTCP Nông sản Agrexim</v>
          </cell>
          <cell r="C124" t="str">
            <v>2007-03-23</v>
          </cell>
          <cell r="D124">
            <v>20699280000</v>
          </cell>
          <cell r="E124">
            <v>4614000000</v>
          </cell>
          <cell r="F124">
            <v>6367100000</v>
          </cell>
          <cell r="G124">
            <v>636709</v>
          </cell>
          <cell r="H124">
            <v>726504394329</v>
          </cell>
          <cell r="I124">
            <v>3310211385</v>
          </cell>
          <cell r="J124">
            <v>3310.2113850000001</v>
          </cell>
        </row>
        <row r="125">
          <cell r="A125" t="str">
            <v>BTM08</v>
          </cell>
          <cell r="B125" t="str">
            <v>CTCP Thiết Bị Phụ Tùng Hà nội</v>
          </cell>
          <cell r="C125" t="str">
            <v>2006-08-31</v>
          </cell>
          <cell r="D125">
            <v>50000000000</v>
          </cell>
          <cell r="E125">
            <v>2400000000</v>
          </cell>
          <cell r="F125">
            <v>5920080000</v>
          </cell>
          <cell r="G125">
            <v>592028</v>
          </cell>
          <cell r="H125">
            <v>226841992780</v>
          </cell>
          <cell r="I125">
            <v>-49114479414</v>
          </cell>
          <cell r="J125">
            <v>-49114.479414000001</v>
          </cell>
        </row>
        <row r="126">
          <cell r="A126" t="str">
            <v>BTM09</v>
          </cell>
          <cell r="B126" t="str">
            <v>CTCP Tạp phẩm và bảo hộ lao động</v>
          </cell>
          <cell r="C126" t="str">
            <v>2006-08-31</v>
          </cell>
          <cell r="D126">
            <v>10000000000</v>
          </cell>
          <cell r="E126">
            <v>3600000000</v>
          </cell>
          <cell r="F126">
            <v>4329050000</v>
          </cell>
          <cell r="G126">
            <v>432905</v>
          </cell>
          <cell r="H126">
            <v>802302611261</v>
          </cell>
          <cell r="J126">
            <v>0</v>
          </cell>
        </row>
        <row r="127">
          <cell r="A127" t="str">
            <v>BTM10</v>
          </cell>
          <cell r="B127" t="str">
            <v>CTCP Vải Sợi May Mặc Miền Bắc</v>
          </cell>
          <cell r="C127" t="str">
            <v>2006-08-31</v>
          </cell>
          <cell r="D127">
            <v>57029400000</v>
          </cell>
          <cell r="E127">
            <v>8050000000</v>
          </cell>
          <cell r="F127">
            <v>16341140000</v>
          </cell>
          <cell r="G127">
            <v>1634114</v>
          </cell>
          <cell r="H127">
            <v>47892694992</v>
          </cell>
          <cell r="J127">
            <v>0</v>
          </cell>
        </row>
        <row r="128">
          <cell r="A128" t="str">
            <v>BTM11</v>
          </cell>
          <cell r="B128" t="str">
            <v>CTCP Kho vận và DVTM</v>
          </cell>
          <cell r="C128" t="str">
            <v>2006-08-31</v>
          </cell>
          <cell r="D128">
            <v>23504000000</v>
          </cell>
          <cell r="E128">
            <v>5200000000</v>
          </cell>
          <cell r="F128">
            <v>7571200000</v>
          </cell>
          <cell r="G128">
            <v>757120</v>
          </cell>
          <cell r="H128">
            <v>343111424881</v>
          </cell>
          <cell r="I128">
            <v>4782250626</v>
          </cell>
          <cell r="J128">
            <v>4782.250626</v>
          </cell>
        </row>
        <row r="129">
          <cell r="A129" t="str">
            <v>BTM14</v>
          </cell>
          <cell r="B129" t="str">
            <v>CTCP Thương mại và Đầu tư BAROTEX Việt Nam</v>
          </cell>
          <cell r="C129" t="str">
            <v>2006-12-29</v>
          </cell>
          <cell r="D129">
            <v>82208970000</v>
          </cell>
          <cell r="E129">
            <v>7200000000</v>
          </cell>
          <cell r="F129">
            <v>15895020000</v>
          </cell>
          <cell r="G129">
            <v>1933470</v>
          </cell>
          <cell r="H129">
            <v>111450121058</v>
          </cell>
          <cell r="I129">
            <v>9786544008</v>
          </cell>
          <cell r="J129">
            <v>9786.5440080000008</v>
          </cell>
        </row>
        <row r="130">
          <cell r="A130" t="str">
            <v>BTM15</v>
          </cell>
          <cell r="B130" t="str">
            <v>CTCP XNK chuyên gia lao động và kỹ thuật</v>
          </cell>
          <cell r="C130" t="str">
            <v>2006-12-29</v>
          </cell>
          <cell r="D130">
            <v>11310000000</v>
          </cell>
          <cell r="E130">
            <v>4437000000</v>
          </cell>
          <cell r="F130">
            <v>5768100000</v>
          </cell>
          <cell r="G130">
            <v>576810</v>
          </cell>
          <cell r="H130">
            <v>42291060681</v>
          </cell>
          <cell r="I130">
            <v>5277280128</v>
          </cell>
          <cell r="J130">
            <v>5277.2801280000003</v>
          </cell>
        </row>
        <row r="131">
          <cell r="A131" t="str">
            <v>BTM16</v>
          </cell>
          <cell r="B131" t="str">
            <v>CTCP XNK, SX, gia công và bao bì Packsimex</v>
          </cell>
          <cell r="C131" t="str">
            <v>2006-12-29</v>
          </cell>
          <cell r="D131">
            <v>50000000000</v>
          </cell>
          <cell r="E131">
            <v>7500000000</v>
          </cell>
          <cell r="F131">
            <v>7500000000</v>
          </cell>
          <cell r="G131">
            <v>750000</v>
          </cell>
          <cell r="H131">
            <v>1011475213679</v>
          </cell>
          <cell r="I131">
            <v>11935237565</v>
          </cell>
          <cell r="J131">
            <v>11935.237564999999</v>
          </cell>
        </row>
        <row r="132">
          <cell r="A132" t="str">
            <v>BTM17</v>
          </cell>
          <cell r="B132" t="str">
            <v>CTCP Bao bì Việt Nam</v>
          </cell>
          <cell r="C132" t="str">
            <v>2006-12-29</v>
          </cell>
          <cell r="D132">
            <v>30000000000</v>
          </cell>
          <cell r="E132">
            <v>4000000000</v>
          </cell>
          <cell r="F132">
            <v>6000000000</v>
          </cell>
          <cell r="G132">
            <v>600000</v>
          </cell>
          <cell r="H132">
            <v>397986669979</v>
          </cell>
          <cell r="I132">
            <v>14152736205</v>
          </cell>
          <cell r="J132">
            <v>14152.736204999999</v>
          </cell>
        </row>
        <row r="133">
          <cell r="A133" t="str">
            <v>BTM18</v>
          </cell>
          <cell r="B133" t="str">
            <v>CTCP sản xuất XNK bao bì</v>
          </cell>
          <cell r="C133" t="str">
            <v>2006-12-29</v>
          </cell>
          <cell r="D133">
            <v>12000000000</v>
          </cell>
          <cell r="E133">
            <v>3600000000</v>
          </cell>
          <cell r="F133">
            <v>3600000000</v>
          </cell>
          <cell r="G133">
            <v>360000</v>
          </cell>
          <cell r="H133">
            <v>509239996049</v>
          </cell>
          <cell r="I133">
            <v>6755548053</v>
          </cell>
          <cell r="J133">
            <v>6755.5480530000004</v>
          </cell>
        </row>
        <row r="134">
          <cell r="A134" t="str">
            <v>BTM19</v>
          </cell>
          <cell r="B134" t="str">
            <v>CTCP Bách Hóa Miền Nam</v>
          </cell>
          <cell r="C134" t="str">
            <v>2006-12-29</v>
          </cell>
          <cell r="D134">
            <v>12600000000</v>
          </cell>
          <cell r="E134">
            <v>2450000000</v>
          </cell>
          <cell r="F134">
            <v>4410000000</v>
          </cell>
          <cell r="G134">
            <v>441000</v>
          </cell>
          <cell r="H134">
            <v>360335067873</v>
          </cell>
          <cell r="I134">
            <v>2227097139</v>
          </cell>
          <cell r="J134">
            <v>2227.097139</v>
          </cell>
        </row>
        <row r="135">
          <cell r="A135" t="str">
            <v>BTM20</v>
          </cell>
          <cell r="B135" t="str">
            <v>CTCP Vật tư tổng hợp Hà Tây</v>
          </cell>
          <cell r="C135" t="str">
            <v>2006-12-29</v>
          </cell>
          <cell r="D135">
            <v>9000000000</v>
          </cell>
          <cell r="E135">
            <v>1593000000</v>
          </cell>
          <cell r="F135">
            <v>3611400000</v>
          </cell>
          <cell r="G135">
            <v>361140</v>
          </cell>
          <cell r="H135">
            <v>190103928549</v>
          </cell>
          <cell r="I135">
            <v>1077803347</v>
          </cell>
          <cell r="J135">
            <v>1077.803347</v>
          </cell>
        </row>
        <row r="136">
          <cell r="A136" t="str">
            <v>BTM21</v>
          </cell>
          <cell r="B136" t="str">
            <v>CTCP XNK thủ công mỹ nghệ</v>
          </cell>
          <cell r="C136" t="str">
            <v>2006-12-29</v>
          </cell>
          <cell r="D136">
            <v>85220000000</v>
          </cell>
          <cell r="E136">
            <v>6400000000</v>
          </cell>
          <cell r="F136">
            <v>7392000000</v>
          </cell>
          <cell r="G136">
            <v>813120</v>
          </cell>
          <cell r="J136">
            <v>0</v>
          </cell>
        </row>
        <row r="137">
          <cell r="A137" t="str">
            <v>BTM22</v>
          </cell>
          <cell r="B137" t="str">
            <v>CTCP Xuất nhập khẩu tạp phẩm</v>
          </cell>
          <cell r="C137" t="str">
            <v>2007-05-23</v>
          </cell>
          <cell r="D137">
            <v>34000000000</v>
          </cell>
          <cell r="E137">
            <v>10013000000</v>
          </cell>
          <cell r="F137">
            <v>10013000000</v>
          </cell>
          <cell r="G137">
            <v>1001300</v>
          </cell>
          <cell r="H137">
            <v>3091173569051</v>
          </cell>
          <cell r="I137">
            <v>12644208902</v>
          </cell>
          <cell r="J137">
            <v>12644.208902</v>
          </cell>
        </row>
        <row r="138">
          <cell r="A138" t="str">
            <v>BTM23</v>
          </cell>
          <cell r="B138" t="str">
            <v>CTCP Tập đoàn Vinacontrol</v>
          </cell>
          <cell r="C138" t="str">
            <v>2007-05-23</v>
          </cell>
          <cell r="D138">
            <v>78750000000</v>
          </cell>
          <cell r="E138">
            <v>15750000000</v>
          </cell>
          <cell r="F138">
            <v>23625000000</v>
          </cell>
          <cell r="G138">
            <v>3150000</v>
          </cell>
          <cell r="H138">
            <v>261286859486</v>
          </cell>
          <cell r="I138">
            <v>24011552868</v>
          </cell>
          <cell r="J138">
            <v>24011.552867999999</v>
          </cell>
        </row>
        <row r="139">
          <cell r="A139" t="str">
            <v>BTM24</v>
          </cell>
          <cell r="B139" t="str">
            <v>CTCP Sản xuất Bao bì và hàng xuất khẩu</v>
          </cell>
          <cell r="C139" t="str">
            <v>2007-05-23</v>
          </cell>
          <cell r="D139">
            <v>50000000000</v>
          </cell>
          <cell r="E139">
            <v>886630000</v>
          </cell>
          <cell r="F139">
            <v>6283450000</v>
          </cell>
          <cell r="G139">
            <v>628346</v>
          </cell>
          <cell r="J139">
            <v>0</v>
          </cell>
        </row>
        <row r="140">
          <cell r="A140" t="str">
            <v>BTM25</v>
          </cell>
          <cell r="B140" t="str">
            <v>CTCP Thiết Bị</v>
          </cell>
          <cell r="C140" t="str">
            <v>2007-05-23</v>
          </cell>
          <cell r="D140">
            <v>36735090000</v>
          </cell>
          <cell r="E140">
            <v>1800000000</v>
          </cell>
          <cell r="F140">
            <v>2720800000</v>
          </cell>
          <cell r="G140">
            <v>272080</v>
          </cell>
          <cell r="H140">
            <v>107183815245</v>
          </cell>
          <cell r="I140">
            <v>13830333787</v>
          </cell>
          <cell r="J140">
            <v>13830.333787</v>
          </cell>
        </row>
        <row r="141">
          <cell r="A141" t="str">
            <v>BTM27</v>
          </cell>
          <cell r="B141" t="str">
            <v>CTCP Thiết bị phụ tùng Sài Gòn</v>
          </cell>
          <cell r="C141" t="str">
            <v>2007-03-23</v>
          </cell>
          <cell r="D141">
            <v>80600000000</v>
          </cell>
          <cell r="E141">
            <v>3300000000</v>
          </cell>
          <cell r="F141">
            <v>4092000000</v>
          </cell>
          <cell r="G141">
            <v>409200</v>
          </cell>
          <cell r="H141">
            <v>628763885579</v>
          </cell>
          <cell r="I141">
            <v>6947077671</v>
          </cell>
          <cell r="J141">
            <v>6947.077671</v>
          </cell>
        </row>
        <row r="142">
          <cell r="A142" t="str">
            <v>BTM31</v>
          </cell>
          <cell r="B142" t="str">
            <v>CTCP XNK Máy Hà Nội</v>
          </cell>
          <cell r="C142" t="str">
            <v>2007-03-23</v>
          </cell>
          <cell r="D142">
            <v>13000000000</v>
          </cell>
          <cell r="E142">
            <v>975000000</v>
          </cell>
          <cell r="F142">
            <v>1950000000</v>
          </cell>
          <cell r="G142">
            <v>195000</v>
          </cell>
          <cell r="J142">
            <v>0</v>
          </cell>
        </row>
        <row r="143">
          <cell r="A143" t="str">
            <v>BTM32</v>
          </cell>
          <cell r="B143" t="str">
            <v>CTCP Tổng Bách hóa</v>
          </cell>
          <cell r="C143" t="str">
            <v>2007-03-23</v>
          </cell>
          <cell r="D143">
            <v>31178000000</v>
          </cell>
          <cell r="E143">
            <v>4230000000</v>
          </cell>
          <cell r="F143">
            <v>5160600000</v>
          </cell>
          <cell r="G143">
            <v>516060</v>
          </cell>
          <cell r="J143">
            <v>0</v>
          </cell>
        </row>
        <row r="144">
          <cell r="A144" t="str">
            <v>BTM34</v>
          </cell>
          <cell r="B144" t="str">
            <v>CTCP XNK&amp;Hợp tác đầu tư Vilexim</v>
          </cell>
          <cell r="C144" t="str">
            <v>2007-05-23</v>
          </cell>
          <cell r="D144">
            <v>39053500000</v>
          </cell>
          <cell r="E144">
            <v>10281600000</v>
          </cell>
          <cell r="F144">
            <v>15550170000</v>
          </cell>
          <cell r="G144">
            <v>1555017</v>
          </cell>
          <cell r="H144">
            <v>1675415361937</v>
          </cell>
          <cell r="I144">
            <v>3863025661</v>
          </cell>
          <cell r="J144">
            <v>3863.0256610000001</v>
          </cell>
        </row>
        <row r="145">
          <cell r="A145" t="str">
            <v>BTM35</v>
          </cell>
          <cell r="B145" t="str">
            <v>CTCP Đầu tư và Thương mại tạp phẩm Sài Gòn</v>
          </cell>
          <cell r="C145" t="str">
            <v>2007-05-23</v>
          </cell>
          <cell r="D145">
            <v>40000000000</v>
          </cell>
          <cell r="E145">
            <v>12750000000</v>
          </cell>
          <cell r="F145">
            <v>13642500000</v>
          </cell>
          <cell r="G145">
            <v>1364250</v>
          </cell>
          <cell r="J145">
            <v>0</v>
          </cell>
        </row>
        <row r="146">
          <cell r="A146" t="str">
            <v>BTM36</v>
          </cell>
          <cell r="B146" t="str">
            <v>CTCP XNK Tổng hợp I Việt Nam</v>
          </cell>
          <cell r="C146" t="str">
            <v>2007-05-23</v>
          </cell>
          <cell r="D146">
            <v>125948570000</v>
          </cell>
          <cell r="E146">
            <v>30272400000</v>
          </cell>
          <cell r="F146">
            <v>46107170000</v>
          </cell>
          <cell r="G146">
            <v>4610717</v>
          </cell>
          <cell r="J146">
            <v>0</v>
          </cell>
        </row>
        <row r="147">
          <cell r="A147" t="str">
            <v>BTM37</v>
          </cell>
          <cell r="B147" t="str">
            <v>CTCP Sản xuất kinh doanh XNK Prosimex</v>
          </cell>
          <cell r="C147" t="str">
            <v>2006-08-01</v>
          </cell>
          <cell r="D147">
            <v>17000000000</v>
          </cell>
          <cell r="E147">
            <v>9621800000</v>
          </cell>
          <cell r="F147">
            <v>9621800000</v>
          </cell>
          <cell r="G147">
            <v>962180</v>
          </cell>
          <cell r="J147">
            <v>0</v>
          </cell>
        </row>
        <row r="148">
          <cell r="A148" t="str">
            <v>BTM38</v>
          </cell>
          <cell r="B148" t="str">
            <v>CTCP Đầu tư xây lắp thương mại I</v>
          </cell>
          <cell r="C148" t="str">
            <v>2007-05-23</v>
          </cell>
          <cell r="D148">
            <v>10000000000</v>
          </cell>
          <cell r="E148">
            <v>1000000000</v>
          </cell>
          <cell r="F148">
            <v>3000000000</v>
          </cell>
          <cell r="G148">
            <v>300000</v>
          </cell>
          <cell r="H148">
            <v>198982274837</v>
          </cell>
          <cell r="I148">
            <v>7675660146</v>
          </cell>
          <cell r="J148">
            <v>7675.6601460000002</v>
          </cell>
        </row>
        <row r="149">
          <cell r="A149" t="str">
            <v>BTR01</v>
          </cell>
          <cell r="B149" t="str">
            <v>CTCP Dược phẩm Bến Tre</v>
          </cell>
          <cell r="C149" t="str">
            <v>2006-12-27</v>
          </cell>
          <cell r="D149">
            <v>30000000000</v>
          </cell>
          <cell r="E149">
            <v>10200000000</v>
          </cell>
          <cell r="F149">
            <v>10200000000</v>
          </cell>
          <cell r="G149">
            <v>1020000</v>
          </cell>
          <cell r="J149">
            <v>0</v>
          </cell>
        </row>
        <row r="150">
          <cell r="A150" t="str">
            <v>BTR06</v>
          </cell>
          <cell r="B150" t="str">
            <v>CTCP Vật liệu Xây dựng Bến Tre</v>
          </cell>
          <cell r="C150" t="str">
            <v>2006-12-27</v>
          </cell>
          <cell r="D150">
            <v>40490060000</v>
          </cell>
          <cell r="E150">
            <v>7650000000</v>
          </cell>
          <cell r="F150">
            <v>20146260000</v>
          </cell>
          <cell r="G150">
            <v>2014626</v>
          </cell>
          <cell r="H150">
            <v>230709713725</v>
          </cell>
          <cell r="I150">
            <v>9637032744</v>
          </cell>
          <cell r="J150">
            <v>9637.0327440000001</v>
          </cell>
        </row>
        <row r="151">
          <cell r="A151" t="str">
            <v>BTR11</v>
          </cell>
          <cell r="B151" t="str">
            <v>CTCP XNK Bến Tre</v>
          </cell>
          <cell r="C151" t="str">
            <v>2007-08-14</v>
          </cell>
          <cell r="D151">
            <v>90000000000</v>
          </cell>
          <cell r="E151">
            <v>12000000000</v>
          </cell>
          <cell r="F151">
            <v>36000000000</v>
          </cell>
          <cell r="G151">
            <v>3600000</v>
          </cell>
          <cell r="H151">
            <v>797022040809</v>
          </cell>
          <cell r="I151">
            <v>45389732590</v>
          </cell>
          <cell r="J151">
            <v>45389.73259</v>
          </cell>
        </row>
        <row r="152">
          <cell r="A152" t="str">
            <v>BTS01</v>
          </cell>
          <cell r="B152" t="str">
            <v>CTCP tư vấn Biển Việt</v>
          </cell>
          <cell r="C152" t="str">
            <v>2006-11-01</v>
          </cell>
          <cell r="D152">
            <v>4025000000</v>
          </cell>
          <cell r="E152">
            <v>345000000</v>
          </cell>
          <cell r="F152">
            <v>510000000</v>
          </cell>
          <cell r="G152">
            <v>76500</v>
          </cell>
          <cell r="H152">
            <v>12440490466</v>
          </cell>
          <cell r="I152">
            <v>250093397</v>
          </cell>
          <cell r="J152">
            <v>250.09339700000001</v>
          </cell>
        </row>
        <row r="153">
          <cell r="A153" t="str">
            <v>BVH01</v>
          </cell>
          <cell r="B153" t="str">
            <v>CTCP Xây dựng công trình văn hóa</v>
          </cell>
          <cell r="C153" t="str">
            <v>2007-12-17</v>
          </cell>
          <cell r="D153">
            <v>7977000000</v>
          </cell>
          <cell r="E153">
            <v>912000000</v>
          </cell>
          <cell r="F153">
            <v>912000000</v>
          </cell>
          <cell r="G153">
            <v>91200</v>
          </cell>
          <cell r="H153">
            <v>122259067195</v>
          </cell>
          <cell r="I153">
            <v>452279304</v>
          </cell>
          <cell r="J153">
            <v>452.27930400000002</v>
          </cell>
        </row>
        <row r="154">
          <cell r="A154" t="str">
            <v>BVH02</v>
          </cell>
          <cell r="B154" t="str">
            <v>CTCP In và Thương mại Thống nhất</v>
          </cell>
          <cell r="C154" t="str">
            <v>2006-08-01</v>
          </cell>
          <cell r="D154">
            <v>60323400000</v>
          </cell>
          <cell r="E154">
            <v>6064700000</v>
          </cell>
          <cell r="F154">
            <v>6064700000</v>
          </cell>
          <cell r="G154">
            <v>606470</v>
          </cell>
          <cell r="H154">
            <v>72299014415</v>
          </cell>
          <cell r="I154">
            <v>4382913895</v>
          </cell>
          <cell r="J154">
            <v>4382.9138949999997</v>
          </cell>
        </row>
        <row r="155">
          <cell r="A155" t="str">
            <v>BVH04</v>
          </cell>
          <cell r="B155" t="str">
            <v>CTCP Tu bổ di tích Trung Ương</v>
          </cell>
          <cell r="C155" t="str">
            <v>2008-06-09</v>
          </cell>
          <cell r="D155">
            <v>11486000000</v>
          </cell>
          <cell r="E155">
            <v>1878000000</v>
          </cell>
          <cell r="F155">
            <v>2817000000</v>
          </cell>
          <cell r="G155">
            <v>281700</v>
          </cell>
          <cell r="J155">
            <v>0</v>
          </cell>
        </row>
        <row r="156">
          <cell r="A156" t="str">
            <v>BVH05</v>
          </cell>
          <cell r="B156" t="str">
            <v>CTCP In Khoa học kỹ thuật</v>
          </cell>
          <cell r="C156" t="str">
            <v>2008-05-26</v>
          </cell>
          <cell r="D156">
            <v>15710000000</v>
          </cell>
          <cell r="E156">
            <v>8007600000</v>
          </cell>
          <cell r="F156">
            <v>8007600000</v>
          </cell>
          <cell r="G156">
            <v>800760</v>
          </cell>
          <cell r="I156">
            <v>734104246</v>
          </cell>
          <cell r="J156">
            <v>734.10424599999999</v>
          </cell>
        </row>
        <row r="157">
          <cell r="A157" t="str">
            <v>BVH06</v>
          </cell>
          <cell r="B157" t="str">
            <v>CTCP Xây dựng thương mại và dịch vụ văn hóa</v>
          </cell>
          <cell r="C157" t="str">
            <v>2008-12-31</v>
          </cell>
          <cell r="D157">
            <v>1632290000</v>
          </cell>
          <cell r="E157">
            <v>131820000</v>
          </cell>
          <cell r="F157">
            <v>151590000</v>
          </cell>
          <cell r="G157">
            <v>15159</v>
          </cell>
          <cell r="H157">
            <v>63786216992</v>
          </cell>
          <cell r="I157">
            <v>484750141</v>
          </cell>
          <cell r="J157">
            <v>484.75014099999999</v>
          </cell>
        </row>
        <row r="158">
          <cell r="A158" t="str">
            <v>BVH07</v>
          </cell>
          <cell r="B158" t="str">
            <v>CTCP Du lịch Kim Liên</v>
          </cell>
          <cell r="C158" t="str">
            <v>2010-02-01</v>
          </cell>
          <cell r="D158">
            <v>58959970000</v>
          </cell>
          <cell r="E158">
            <v>23067500000</v>
          </cell>
          <cell r="F158">
            <v>30910450000</v>
          </cell>
          <cell r="G158">
            <v>0</v>
          </cell>
          <cell r="H158">
            <v>128878741426</v>
          </cell>
          <cell r="I158">
            <v>21315572053</v>
          </cell>
          <cell r="J158">
            <v>21315.572053</v>
          </cell>
        </row>
        <row r="159">
          <cell r="A159" t="str">
            <v>BVH10</v>
          </cell>
          <cell r="B159" t="str">
            <v>CTCP Du lịch Đồ Sơn</v>
          </cell>
          <cell r="C159" t="str">
            <v>2011-05-01</v>
          </cell>
          <cell r="D159">
            <v>8089000000</v>
          </cell>
          <cell r="E159">
            <v>4504900000</v>
          </cell>
          <cell r="F159">
            <v>4504900000</v>
          </cell>
          <cell r="G159">
            <v>450490</v>
          </cell>
          <cell r="H159">
            <v>26194936282</v>
          </cell>
          <cell r="I159">
            <v>3761419828</v>
          </cell>
          <cell r="J159">
            <v>3761.4198280000001</v>
          </cell>
        </row>
        <row r="160">
          <cell r="A160" t="str">
            <v xml:space="preserve">BVH11 </v>
          </cell>
          <cell r="B160" t="str">
            <v xml:space="preserve">CTCP Phim truyện 1 </v>
          </cell>
          <cell r="D160">
            <v>14026000000</v>
          </cell>
          <cell r="E160">
            <v>8409100000</v>
          </cell>
          <cell r="F160">
            <v>8409100000</v>
          </cell>
          <cell r="G160">
            <v>0</v>
          </cell>
          <cell r="J160">
            <v>0</v>
          </cell>
        </row>
        <row r="161">
          <cell r="A161" t="str">
            <v xml:space="preserve">BVH12 </v>
          </cell>
          <cell r="B161" t="str">
            <v xml:space="preserve">CTCP Điện ảnh truyền hình </v>
          </cell>
          <cell r="D161">
            <v>31250000000</v>
          </cell>
          <cell r="E161">
            <v>4375000000</v>
          </cell>
          <cell r="F161">
            <v>4375000000</v>
          </cell>
          <cell r="G161">
            <v>0</v>
          </cell>
          <cell r="J161">
            <v>0</v>
          </cell>
        </row>
        <row r="162">
          <cell r="A162" t="str">
            <v>BVH79</v>
          </cell>
          <cell r="B162" t="str">
            <v>CTCP Phim truyện I</v>
          </cell>
          <cell r="D162">
            <v>14026000000</v>
          </cell>
          <cell r="E162">
            <v>0</v>
          </cell>
          <cell r="F162">
            <v>8409100000</v>
          </cell>
          <cell r="G162">
            <v>0</v>
          </cell>
          <cell r="J162">
            <v>0</v>
          </cell>
        </row>
        <row r="163">
          <cell r="A163" t="str">
            <v>BVS01</v>
          </cell>
          <cell r="B163" t="str">
            <v>CTCP Đầu tư Bảo Việt - SCIC</v>
          </cell>
          <cell r="C163" t="str">
            <v>2009-12-31</v>
          </cell>
          <cell r="D163">
            <v>380000000000</v>
          </cell>
          <cell r="E163">
            <v>190000000000</v>
          </cell>
          <cell r="F163">
            <v>190000000000</v>
          </cell>
          <cell r="G163">
            <v>2000000</v>
          </cell>
          <cell r="J163">
            <v>0</v>
          </cell>
        </row>
        <row r="164">
          <cell r="A164" t="str">
            <v>BXD01</v>
          </cell>
          <cell r="B164" t="str">
            <v>Cty TNHH MTV Đầu tư &amp; KD khoáng sản Vinaconex</v>
          </cell>
          <cell r="C164" t="str">
            <v>2007-06-19</v>
          </cell>
          <cell r="D164">
            <v>50000000000</v>
          </cell>
          <cell r="E164">
            <v>10000000000</v>
          </cell>
          <cell r="F164">
            <v>50000000000</v>
          </cell>
          <cell r="G164">
            <v>5065888</v>
          </cell>
          <cell r="J164">
            <v>0</v>
          </cell>
        </row>
        <row r="165">
          <cell r="A165" t="str">
            <v>BXD02</v>
          </cell>
          <cell r="B165" t="str">
            <v>Tổng CTCP XNK và xây dựng Vinaconex</v>
          </cell>
          <cell r="C165" t="str">
            <v>2007-06-19</v>
          </cell>
          <cell r="D165">
            <v>3000000000000</v>
          </cell>
          <cell r="E165">
            <v>950300370000</v>
          </cell>
          <cell r="F165">
            <v>2552511530000</v>
          </cell>
          <cell r="G165">
            <v>255251153</v>
          </cell>
          <cell r="H165">
            <v>4418532788228</v>
          </cell>
          <cell r="I165">
            <v>-646287228610</v>
          </cell>
          <cell r="J165">
            <v>-646287.22860999999</v>
          </cell>
        </row>
        <row r="166">
          <cell r="A166" t="str">
            <v>BXD03</v>
          </cell>
          <cell r="B166" t="str">
            <v xml:space="preserve">Công ty TNHH 2 thành viên Đầu tư thương mại Tràng Tiền </v>
          </cell>
          <cell r="C166" t="str">
            <v>2007-06-19</v>
          </cell>
          <cell r="D166">
            <v>15000000000</v>
          </cell>
          <cell r="E166">
            <v>13500000000</v>
          </cell>
          <cell r="F166">
            <v>13500000000</v>
          </cell>
          <cell r="G166">
            <v>1350000</v>
          </cell>
          <cell r="J166">
            <v>0</v>
          </cell>
        </row>
        <row r="167">
          <cell r="A167" t="str">
            <v>BXD04</v>
          </cell>
          <cell r="B167" t="str">
            <v>Tổng CTCP Đầu tư xây dựng và thương mại Việt Nam</v>
          </cell>
          <cell r="C167" t="str">
            <v>2007-04-16</v>
          </cell>
          <cell r="D167">
            <v>263538000000</v>
          </cell>
          <cell r="E167">
            <v>117375000000</v>
          </cell>
          <cell r="F167">
            <v>117375000000</v>
          </cell>
          <cell r="G167">
            <v>11896714</v>
          </cell>
          <cell r="I167">
            <v>20131542763</v>
          </cell>
          <cell r="J167">
            <v>20131.542763000001</v>
          </cell>
        </row>
        <row r="168">
          <cell r="A168" t="str">
            <v>CBA09</v>
          </cell>
          <cell r="B168" t="str">
            <v>CTCP Xây lắp Cao Bằng</v>
          </cell>
          <cell r="C168" t="str">
            <v>2007-06-22</v>
          </cell>
          <cell r="D168">
            <v>6856700000</v>
          </cell>
          <cell r="E168">
            <v>861000000</v>
          </cell>
          <cell r="F168">
            <v>1119300000</v>
          </cell>
          <cell r="G168">
            <v>111930</v>
          </cell>
          <cell r="H168">
            <v>74379594612</v>
          </cell>
          <cell r="I168">
            <v>1927859731</v>
          </cell>
          <cell r="J168">
            <v>1927.859731</v>
          </cell>
        </row>
        <row r="169">
          <cell r="A169" t="str">
            <v>CBA11</v>
          </cell>
          <cell r="B169" t="str">
            <v>CTCP Khảo sát, Thiết kế, Xây dựng Cao Bằng</v>
          </cell>
          <cell r="C169" t="str">
            <v>2007-06-22</v>
          </cell>
          <cell r="D169">
            <v>2000000000</v>
          </cell>
          <cell r="E169">
            <v>600000000</v>
          </cell>
          <cell r="F169">
            <v>240000000</v>
          </cell>
          <cell r="G169">
            <v>24000</v>
          </cell>
          <cell r="J169">
            <v>0</v>
          </cell>
        </row>
        <row r="170">
          <cell r="A170" t="str">
            <v>CBA12</v>
          </cell>
          <cell r="B170" t="str">
            <v>CTCP TV XD,  thủy lợi - thủy điện cao bằng</v>
          </cell>
          <cell r="C170" t="str">
            <v>2012-11-09</v>
          </cell>
          <cell r="D170">
            <v>0</v>
          </cell>
          <cell r="E170">
            <v>505000000</v>
          </cell>
          <cell r="F170">
            <v>505000000</v>
          </cell>
          <cell r="G170">
            <v>50500</v>
          </cell>
          <cell r="J170">
            <v>0</v>
          </cell>
        </row>
        <row r="171">
          <cell r="A171" t="str">
            <v>CBA13</v>
          </cell>
          <cell r="B171" t="str">
            <v>CTCP Tư vấn Xây dựng Cao Bằng</v>
          </cell>
          <cell r="C171" t="str">
            <v>2007-06-22</v>
          </cell>
          <cell r="D171">
            <v>2000000000</v>
          </cell>
          <cell r="E171">
            <v>500000000</v>
          </cell>
          <cell r="F171">
            <v>450000000</v>
          </cell>
          <cell r="G171">
            <v>45000</v>
          </cell>
          <cell r="J171">
            <v>0</v>
          </cell>
        </row>
        <row r="172">
          <cell r="A172" t="str">
            <v>CBA14</v>
          </cell>
          <cell r="B172" t="str">
            <v>CTCP Xây dựng và PTNT II Cao Bằng</v>
          </cell>
          <cell r="C172" t="str">
            <v>2007-06-22</v>
          </cell>
          <cell r="D172">
            <v>3505000000</v>
          </cell>
          <cell r="E172">
            <v>1664000000</v>
          </cell>
          <cell r="F172">
            <v>1664225500</v>
          </cell>
          <cell r="G172">
            <v>166423</v>
          </cell>
          <cell r="J172">
            <v>0</v>
          </cell>
        </row>
        <row r="173">
          <cell r="A173" t="str">
            <v>CBA15</v>
          </cell>
          <cell r="B173" t="str">
            <v>CTCP quản lý đường bộ Cao Bằng (tên mới)</v>
          </cell>
          <cell r="C173" t="str">
            <v>2007-06-22</v>
          </cell>
          <cell r="D173">
            <v>3100000000</v>
          </cell>
          <cell r="E173">
            <v>1581000000</v>
          </cell>
          <cell r="F173">
            <v>1581000000</v>
          </cell>
          <cell r="G173">
            <v>158100</v>
          </cell>
          <cell r="J173">
            <v>0</v>
          </cell>
        </row>
        <row r="174">
          <cell r="A174" t="str">
            <v>CBA16</v>
          </cell>
          <cell r="B174" t="str">
            <v>CTCP Cơ khí, Xây lắp công nghiệp Cao Bằng</v>
          </cell>
          <cell r="C174" t="str">
            <v>2007-06-22</v>
          </cell>
          <cell r="D174">
            <v>2271800000</v>
          </cell>
          <cell r="E174">
            <v>768000000</v>
          </cell>
          <cell r="F174">
            <v>768000000</v>
          </cell>
          <cell r="G174">
            <v>76800</v>
          </cell>
          <cell r="J174">
            <v>0</v>
          </cell>
        </row>
        <row r="175">
          <cell r="A175" t="str">
            <v>CBA17</v>
          </cell>
          <cell r="B175" t="str">
            <v>CTCP Tư vấn Đầu tư Xây dựng Giao thông Cao Bằng</v>
          </cell>
          <cell r="C175" t="str">
            <v>2007-06-22</v>
          </cell>
          <cell r="D175">
            <v>2120000000</v>
          </cell>
          <cell r="E175">
            <v>1081000000</v>
          </cell>
          <cell r="F175">
            <v>1081000000</v>
          </cell>
          <cell r="G175">
            <v>0</v>
          </cell>
          <cell r="J175">
            <v>0</v>
          </cell>
        </row>
        <row r="176">
          <cell r="A176" t="str">
            <v>CBA22</v>
          </cell>
          <cell r="B176" t="str">
            <v>CTCP XNK Cao Bằng</v>
          </cell>
          <cell r="C176" t="str">
            <v>2007-06-22</v>
          </cell>
          <cell r="D176">
            <v>6000000000</v>
          </cell>
          <cell r="E176">
            <v>600000000</v>
          </cell>
          <cell r="F176">
            <v>600000000</v>
          </cell>
          <cell r="G176">
            <v>60000</v>
          </cell>
          <cell r="J176">
            <v>0</v>
          </cell>
        </row>
        <row r="177">
          <cell r="A177" t="str">
            <v>CMA02</v>
          </cell>
          <cell r="B177" t="str">
            <v>CTCP Dược Minh Hải</v>
          </cell>
          <cell r="C177" t="str">
            <v>2007-08-15</v>
          </cell>
          <cell r="D177">
            <v>25000000000</v>
          </cell>
          <cell r="E177">
            <v>3300000000</v>
          </cell>
          <cell r="F177">
            <v>3300000000</v>
          </cell>
          <cell r="G177">
            <v>330000</v>
          </cell>
          <cell r="J177">
            <v>0</v>
          </cell>
        </row>
        <row r="178">
          <cell r="A178" t="str">
            <v>CMA06</v>
          </cell>
          <cell r="B178" t="str">
            <v>CTCP Thuỷ sản Cà Mau</v>
          </cell>
          <cell r="C178" t="str">
            <v>2007-05-29</v>
          </cell>
          <cell r="D178">
            <v>97000000000</v>
          </cell>
          <cell r="E178">
            <v>4400000000</v>
          </cell>
          <cell r="F178">
            <v>7920000000</v>
          </cell>
          <cell r="G178">
            <v>792000</v>
          </cell>
          <cell r="H178">
            <v>574033589434</v>
          </cell>
          <cell r="I178">
            <v>-54506755434</v>
          </cell>
          <cell r="J178">
            <v>-54506.755433999999</v>
          </cell>
        </row>
        <row r="179">
          <cell r="A179" t="str">
            <v>CMA08</v>
          </cell>
          <cell r="B179" t="str">
            <v>CTCP XNK Thuỷ sản Năm Căn</v>
          </cell>
          <cell r="C179" t="str">
            <v>2007-09-13</v>
          </cell>
          <cell r="D179">
            <v>50000000000</v>
          </cell>
          <cell r="E179">
            <v>6900000000</v>
          </cell>
          <cell r="F179">
            <v>9487500000</v>
          </cell>
          <cell r="G179">
            <v>948750</v>
          </cell>
          <cell r="H179">
            <v>426824093813</v>
          </cell>
          <cell r="I179">
            <v>-15864411422</v>
          </cell>
          <cell r="J179">
            <v>-15864.411421999999</v>
          </cell>
        </row>
        <row r="180">
          <cell r="A180" t="str">
            <v>CMA09</v>
          </cell>
          <cell r="B180" t="str">
            <v>CTCP Du lịch - Dịch vụ Minh Hải</v>
          </cell>
          <cell r="C180" t="str">
            <v>2007-05-29</v>
          </cell>
          <cell r="D180">
            <v>24309200000</v>
          </cell>
          <cell r="E180">
            <v>4418000000</v>
          </cell>
          <cell r="F180">
            <v>4418000000</v>
          </cell>
          <cell r="G180">
            <v>441800</v>
          </cell>
          <cell r="J180">
            <v>0</v>
          </cell>
        </row>
        <row r="181">
          <cell r="A181" t="str">
            <v>CMA14</v>
          </cell>
          <cell r="B181" t="str">
            <v>CTCP Minh Hải</v>
          </cell>
          <cell r="C181" t="str">
            <v>2007-07-26</v>
          </cell>
          <cell r="D181">
            <v>2713500000</v>
          </cell>
          <cell r="E181">
            <v>2019600000</v>
          </cell>
          <cell r="F181">
            <v>2019600000</v>
          </cell>
          <cell r="G181">
            <v>201960</v>
          </cell>
          <cell r="H181">
            <v>3080301130</v>
          </cell>
          <cell r="I181">
            <v>195586844</v>
          </cell>
          <cell r="J181">
            <v>195.58684400000001</v>
          </cell>
        </row>
        <row r="182">
          <cell r="A182" t="str">
            <v>CMA16</v>
          </cell>
          <cell r="B182" t="str">
            <v>CTCP Thương nghiệp Cà Mau</v>
          </cell>
          <cell r="C182" t="str">
            <v>2008-07-09</v>
          </cell>
          <cell r="D182">
            <v>121039120000</v>
          </cell>
          <cell r="E182">
            <v>28000000000</v>
          </cell>
          <cell r="F182">
            <v>41050240000</v>
          </cell>
          <cell r="G182">
            <v>4433425</v>
          </cell>
          <cell r="H182">
            <v>574033589434</v>
          </cell>
          <cell r="I182">
            <v>28354822417</v>
          </cell>
          <cell r="J182">
            <v>28354.822416999999</v>
          </cell>
        </row>
        <row r="183">
          <cell r="A183" t="str">
            <v>CTH02</v>
          </cell>
          <cell r="B183" t="str">
            <v>CTCP vật tư kỹ thuật NN Cần Thơ</v>
          </cell>
          <cell r="C183" t="str">
            <v>2007-01-11</v>
          </cell>
          <cell r="D183">
            <v>83129000000</v>
          </cell>
          <cell r="E183">
            <v>40253200000</v>
          </cell>
          <cell r="F183">
            <v>35000000000</v>
          </cell>
          <cell r="G183">
            <v>3500000</v>
          </cell>
          <cell r="H183">
            <v>2471551161860</v>
          </cell>
          <cell r="I183">
            <v>-56947271834</v>
          </cell>
          <cell r="J183">
            <v>-56947.271833999999</v>
          </cell>
        </row>
        <row r="184">
          <cell r="A184" t="str">
            <v>CTH04</v>
          </cell>
          <cell r="B184" t="str">
            <v>CTCP Dược Hậu giang</v>
          </cell>
          <cell r="C184" t="str">
            <v>2007-01-11</v>
          </cell>
          <cell r="D184">
            <v>651764290000</v>
          </cell>
          <cell r="E184">
            <v>40800000000</v>
          </cell>
          <cell r="F184">
            <v>283131190000</v>
          </cell>
          <cell r="G184">
            <v>28287998</v>
          </cell>
          <cell r="H184">
            <v>2949286471548</v>
          </cell>
          <cell r="I184">
            <v>491292801008</v>
          </cell>
          <cell r="J184">
            <v>491292.80100799998</v>
          </cell>
        </row>
        <row r="185">
          <cell r="A185" t="str">
            <v>CTH10</v>
          </cell>
          <cell r="B185" t="str">
            <v>CTCP Điện ảnh</v>
          </cell>
          <cell r="C185" t="str">
            <v>2007-01-11</v>
          </cell>
          <cell r="D185">
            <v>6221600000</v>
          </cell>
          <cell r="E185">
            <v>2450000000</v>
          </cell>
          <cell r="F185">
            <v>1550300000</v>
          </cell>
          <cell r="G185">
            <v>155030</v>
          </cell>
          <cell r="H185">
            <v>675790603</v>
          </cell>
          <cell r="I185">
            <v>-563970844</v>
          </cell>
          <cell r="J185">
            <v>-563.97084400000006</v>
          </cell>
        </row>
        <row r="186">
          <cell r="A186" t="str">
            <v>CTH11</v>
          </cell>
          <cell r="B186" t="str">
            <v xml:space="preserve">CTCP Xây dựng Thủy lợi Cần Thơ </v>
          </cell>
          <cell r="C186" t="str">
            <v>2007-01-11</v>
          </cell>
          <cell r="D186">
            <v>2048200000</v>
          </cell>
          <cell r="E186">
            <v>762000000</v>
          </cell>
          <cell r="F186">
            <v>291296615</v>
          </cell>
          <cell r="G186">
            <v>29130</v>
          </cell>
          <cell r="H186">
            <v>6228243519</v>
          </cell>
          <cell r="I186">
            <v>652014137</v>
          </cell>
          <cell r="J186">
            <v>652.01413700000001</v>
          </cell>
        </row>
        <row r="187">
          <cell r="A187" t="str">
            <v>CTH13</v>
          </cell>
          <cell r="B187" t="str">
            <v>CTCP Bia - Nước giải khát Cần Thơ</v>
          </cell>
          <cell r="C187" t="str">
            <v>2007-01-11</v>
          </cell>
          <cell r="D187">
            <v>23900000000</v>
          </cell>
          <cell r="E187">
            <v>19039000000</v>
          </cell>
          <cell r="F187">
            <v>19039000000</v>
          </cell>
          <cell r="G187">
            <v>1903900</v>
          </cell>
          <cell r="J187">
            <v>0</v>
          </cell>
        </row>
        <row r="188">
          <cell r="A188" t="str">
            <v>CTH15</v>
          </cell>
          <cell r="B188" t="str">
            <v>CTCP Thương nghiệp tổng hợp Cần Thơ</v>
          </cell>
          <cell r="C188" t="str">
            <v>2007-01-11</v>
          </cell>
          <cell r="D188">
            <v>20000000000</v>
          </cell>
          <cell r="E188">
            <v>3000000000</v>
          </cell>
          <cell r="F188">
            <v>3900000000</v>
          </cell>
          <cell r="G188">
            <v>390000</v>
          </cell>
          <cell r="H188">
            <v>47136336534</v>
          </cell>
          <cell r="I188">
            <v>8125171225</v>
          </cell>
          <cell r="J188">
            <v>8125.171225</v>
          </cell>
        </row>
        <row r="189">
          <cell r="A189" t="str">
            <v>CTH16</v>
          </cell>
          <cell r="B189" t="str">
            <v>CTCP Du lịch Cần Thơ</v>
          </cell>
          <cell r="C189" t="str">
            <v>2007-08-14</v>
          </cell>
          <cell r="D189">
            <v>47800800000</v>
          </cell>
          <cell r="E189">
            <v>10000000000</v>
          </cell>
          <cell r="F189">
            <v>20000000000</v>
          </cell>
          <cell r="G189">
            <v>2000000</v>
          </cell>
          <cell r="I189">
            <v>1853594271</v>
          </cell>
          <cell r="J189">
            <v>1853.5942709999999</v>
          </cell>
        </row>
        <row r="190">
          <cell r="A190" t="str">
            <v>CTH17</v>
          </cell>
          <cell r="B190" t="str">
            <v>CTCP Xây dựng giao thông và Vận tải Cần Thơ</v>
          </cell>
          <cell r="C190" t="str">
            <v>2007-12-05</v>
          </cell>
          <cell r="D190">
            <v>16500000000</v>
          </cell>
          <cell r="E190">
            <v>16029313348</v>
          </cell>
          <cell r="F190">
            <v>16075700000</v>
          </cell>
          <cell r="G190">
            <v>1602931</v>
          </cell>
          <cell r="H190">
            <v>12155777664</v>
          </cell>
          <cell r="I190">
            <v>4917885237</v>
          </cell>
          <cell r="J190">
            <v>4917.8852370000004</v>
          </cell>
        </row>
        <row r="191">
          <cell r="A191" t="str">
            <v>CTH19</v>
          </cell>
          <cell r="B191" t="str">
            <v>CTCP Xây dựng và phát triển đô thị Cần Thơ</v>
          </cell>
          <cell r="C191" t="str">
            <v>2008-12-31</v>
          </cell>
          <cell r="D191">
            <v>8000000000</v>
          </cell>
          <cell r="E191">
            <v>3775000000</v>
          </cell>
          <cell r="F191">
            <v>3775000000</v>
          </cell>
          <cell r="G191">
            <v>377500</v>
          </cell>
          <cell r="H191">
            <v>10030653156</v>
          </cell>
          <cell r="I191">
            <v>-4020443903</v>
          </cell>
          <cell r="J191">
            <v>-4020.4439029999999</v>
          </cell>
        </row>
        <row r="192">
          <cell r="A192" t="str">
            <v>CTH21</v>
          </cell>
          <cell r="B192" t="str">
            <v>CTCP Sách và Dịch vụ văn hóa Tây Đô</v>
          </cell>
          <cell r="C192" t="str">
            <v>2008-12-31</v>
          </cell>
          <cell r="D192">
            <v>30000000000</v>
          </cell>
          <cell r="E192">
            <v>1035700000</v>
          </cell>
          <cell r="F192">
            <v>4598550000</v>
          </cell>
          <cell r="G192">
            <v>459857</v>
          </cell>
          <cell r="I192">
            <v>828650966</v>
          </cell>
          <cell r="J192">
            <v>828.65096600000004</v>
          </cell>
        </row>
        <row r="193">
          <cell r="A193" t="str">
            <v>CTH22</v>
          </cell>
          <cell r="B193" t="str">
            <v>CTCP Đầu tư và Xây lắp Cần Thơ</v>
          </cell>
          <cell r="C193" t="str">
            <v>2011-06-27</v>
          </cell>
          <cell r="D193">
            <v>12330000000</v>
          </cell>
          <cell r="E193">
            <v>5118000000</v>
          </cell>
          <cell r="F193">
            <v>5118000000</v>
          </cell>
          <cell r="G193">
            <v>511800</v>
          </cell>
          <cell r="I193">
            <v>3807436945</v>
          </cell>
          <cell r="J193">
            <v>3807.4369449999999</v>
          </cell>
        </row>
        <row r="194">
          <cell r="A194" t="str">
            <v>DBI01</v>
          </cell>
          <cell r="B194" t="str">
            <v>CTCP Vật tư nông nghiệp Điện Biên</v>
          </cell>
          <cell r="C194" t="str">
            <v>2007-02-02</v>
          </cell>
          <cell r="D194">
            <v>7352000000</v>
          </cell>
          <cell r="E194">
            <v>6659702270</v>
          </cell>
          <cell r="F194">
            <v>6069000000</v>
          </cell>
          <cell r="G194">
            <v>606900</v>
          </cell>
          <cell r="H194">
            <v>50174668114</v>
          </cell>
          <cell r="I194">
            <v>157914536</v>
          </cell>
          <cell r="J194">
            <v>157.914536</v>
          </cell>
        </row>
        <row r="195">
          <cell r="A195" t="str">
            <v>DBI02</v>
          </cell>
          <cell r="B195" t="str">
            <v>CTCP Sách thiết bị trường học Điện Biên</v>
          </cell>
          <cell r="C195" t="str">
            <v>2007-02-02</v>
          </cell>
          <cell r="D195">
            <v>2434000000</v>
          </cell>
          <cell r="E195">
            <v>2717033790</v>
          </cell>
          <cell r="F195">
            <v>2717033790</v>
          </cell>
          <cell r="G195">
            <v>0</v>
          </cell>
          <cell r="J195">
            <v>0</v>
          </cell>
        </row>
        <row r="196">
          <cell r="A196" t="str">
            <v>DBI07</v>
          </cell>
          <cell r="B196" t="str">
            <v>Cty TNHH TM và dịch vụ tổng hợp tỉnh Điện Biên</v>
          </cell>
          <cell r="C196" t="str">
            <v>2007-02-02</v>
          </cell>
          <cell r="D196">
            <v>7377917885</v>
          </cell>
          <cell r="E196">
            <v>4785206899</v>
          </cell>
          <cell r="F196">
            <v>12734743865</v>
          </cell>
          <cell r="G196">
            <v>1773475</v>
          </cell>
          <cell r="J196">
            <v>0</v>
          </cell>
        </row>
        <row r="197">
          <cell r="A197" t="str">
            <v>DLA05</v>
          </cell>
          <cell r="B197" t="str">
            <v>CTCP Đầu tư Xuất nhập khẩu Đăk Lăk</v>
          </cell>
          <cell r="C197" t="str">
            <v>2006-08-01</v>
          </cell>
          <cell r="D197">
            <v>70000000000</v>
          </cell>
          <cell r="E197">
            <v>16500000000</v>
          </cell>
          <cell r="F197">
            <v>0</v>
          </cell>
          <cell r="G197">
            <v>649000</v>
          </cell>
          <cell r="J197">
            <v>0</v>
          </cell>
        </row>
        <row r="198">
          <cell r="A198" t="str">
            <v>DLA14</v>
          </cell>
          <cell r="B198" t="str">
            <v>CTCP Đầu tư Xây dựng và Kinh doanh nhà Đak Lak</v>
          </cell>
          <cell r="C198" t="str">
            <v>2007-01-22</v>
          </cell>
          <cell r="D198">
            <v>6498000000</v>
          </cell>
          <cell r="E198">
            <v>951000000</v>
          </cell>
          <cell r="F198">
            <v>0</v>
          </cell>
          <cell r="G198">
            <v>103973</v>
          </cell>
          <cell r="J198">
            <v>0</v>
          </cell>
        </row>
        <row r="199">
          <cell r="A199" t="str">
            <v>DLI01</v>
          </cell>
          <cell r="B199" t="str">
            <v>CTCP Du lịch thương mại đầu tư</v>
          </cell>
          <cell r="C199" t="str">
            <v>2007-06-14</v>
          </cell>
          <cell r="D199">
            <v>19933930000</v>
          </cell>
          <cell r="E199">
            <v>7797250000</v>
          </cell>
          <cell r="F199">
            <v>10720020000</v>
          </cell>
          <cell r="G199">
            <v>1072002</v>
          </cell>
          <cell r="H199">
            <v>24976970266</v>
          </cell>
          <cell r="I199">
            <v>1841240893</v>
          </cell>
          <cell r="J199">
            <v>1841.2408929999999</v>
          </cell>
        </row>
        <row r="200">
          <cell r="A200" t="str">
            <v>DLI02</v>
          </cell>
          <cell r="B200" t="str">
            <v>CTCP Du lịch Hải Phòng</v>
          </cell>
          <cell r="C200" t="str">
            <v>2007-06-14</v>
          </cell>
          <cell r="D200">
            <v>19700000000</v>
          </cell>
          <cell r="E200">
            <v>6028200000</v>
          </cell>
          <cell r="F200">
            <v>3028200000</v>
          </cell>
          <cell r="G200">
            <v>302820</v>
          </cell>
          <cell r="J200">
            <v>0</v>
          </cell>
        </row>
        <row r="201">
          <cell r="A201" t="str">
            <v>DLI03</v>
          </cell>
          <cell r="B201" t="str">
            <v>CTCP Vinatour</v>
          </cell>
          <cell r="C201" t="str">
            <v>2007-10-31</v>
          </cell>
          <cell r="D201">
            <v>14256940000</v>
          </cell>
          <cell r="E201">
            <v>7271040000</v>
          </cell>
          <cell r="F201">
            <v>7271040000</v>
          </cell>
          <cell r="G201">
            <v>727104</v>
          </cell>
          <cell r="H201">
            <v>51890232077</v>
          </cell>
          <cell r="I201">
            <v>15576520182</v>
          </cell>
          <cell r="J201">
            <v>15576.520182</v>
          </cell>
        </row>
        <row r="202">
          <cell r="A202" t="str">
            <v>DLI04</v>
          </cell>
          <cell r="B202" t="str">
            <v>CTCP Du lịch Việt Nam tại Hà Nội</v>
          </cell>
          <cell r="C202" t="str">
            <v>2007-10-31</v>
          </cell>
          <cell r="D202">
            <v>30000000000</v>
          </cell>
          <cell r="E202">
            <v>15300000000</v>
          </cell>
          <cell r="F202">
            <v>15300000000</v>
          </cell>
          <cell r="G202">
            <v>1530000</v>
          </cell>
          <cell r="H202">
            <v>267542732119</v>
          </cell>
          <cell r="I202">
            <v>8552276318</v>
          </cell>
          <cell r="J202">
            <v>8552.2763180000002</v>
          </cell>
        </row>
        <row r="203">
          <cell r="A203" t="str">
            <v>DLI05</v>
          </cell>
          <cell r="B203" t="str">
            <v>CTCP Du lịch Quảng Ninh</v>
          </cell>
          <cell r="C203" t="str">
            <v>2007-12-27</v>
          </cell>
          <cell r="D203">
            <v>25000000000</v>
          </cell>
          <cell r="E203">
            <v>8201390000</v>
          </cell>
          <cell r="F203">
            <v>13669390000</v>
          </cell>
          <cell r="G203">
            <v>1366939</v>
          </cell>
          <cell r="J203">
            <v>0</v>
          </cell>
        </row>
        <row r="204">
          <cell r="A204" t="str">
            <v>DNA01</v>
          </cell>
          <cell r="B204" t="str">
            <v>CTCP Dược- Thiết bị Y tế Đà Nẵng</v>
          </cell>
          <cell r="C204" t="str">
            <v>2006-11-07</v>
          </cell>
          <cell r="D204">
            <v>28000000000</v>
          </cell>
          <cell r="E204">
            <v>4080000000</v>
          </cell>
          <cell r="F204">
            <v>10200000000</v>
          </cell>
          <cell r="G204">
            <v>1020000</v>
          </cell>
          <cell r="I204">
            <v>11408306057</v>
          </cell>
          <cell r="J204">
            <v>11408.306057</v>
          </cell>
        </row>
        <row r="205">
          <cell r="A205" t="str">
            <v>DNA02</v>
          </cell>
          <cell r="B205" t="str">
            <v>CTCP Xe khách và dịch vụ thương mại Đà Nẵng</v>
          </cell>
          <cell r="C205" t="str">
            <v>2006-11-07</v>
          </cell>
          <cell r="D205">
            <v>15794800000</v>
          </cell>
          <cell r="E205">
            <v>4860000000</v>
          </cell>
          <cell r="F205">
            <v>9802200000</v>
          </cell>
          <cell r="G205">
            <v>980220</v>
          </cell>
          <cell r="H205">
            <v>29293008540</v>
          </cell>
          <cell r="J205">
            <v>0</v>
          </cell>
        </row>
        <row r="206">
          <cell r="A206" t="str">
            <v>DNA03</v>
          </cell>
          <cell r="B206" t="str">
            <v>CTCP Sách Thiết bị trường học Đà Nẵng</v>
          </cell>
          <cell r="C206" t="str">
            <v>2006-11-07</v>
          </cell>
          <cell r="D206">
            <v>30000000000</v>
          </cell>
          <cell r="E206">
            <v>7435200000</v>
          </cell>
          <cell r="F206">
            <v>11152800000</v>
          </cell>
          <cell r="G206">
            <v>1115280</v>
          </cell>
          <cell r="H206">
            <v>78764116318</v>
          </cell>
          <cell r="J206">
            <v>0</v>
          </cell>
        </row>
        <row r="207">
          <cell r="A207" t="str">
            <v>DNA05</v>
          </cell>
          <cell r="B207" t="str">
            <v>CTCP tư vấn thiết kế XD GT công chính ĐN</v>
          </cell>
          <cell r="C207" t="str">
            <v>2006-11-07</v>
          </cell>
          <cell r="D207">
            <v>6139080000</v>
          </cell>
          <cell r="E207">
            <v>1066660000</v>
          </cell>
          <cell r="F207">
            <v>1066660000</v>
          </cell>
          <cell r="G207">
            <v>106666</v>
          </cell>
          <cell r="H207">
            <v>15973786156</v>
          </cell>
          <cell r="I207">
            <v>1362636001</v>
          </cell>
          <cell r="J207">
            <v>1362.6360010000001</v>
          </cell>
        </row>
        <row r="208">
          <cell r="A208" t="str">
            <v>DNA06</v>
          </cell>
          <cell r="B208" t="str">
            <v>CTCP Nhựa Đà Nẵng</v>
          </cell>
          <cell r="C208" t="str">
            <v>2006-11-07</v>
          </cell>
          <cell r="D208">
            <v>22372800000</v>
          </cell>
          <cell r="E208">
            <v>5000000000</v>
          </cell>
          <cell r="F208">
            <v>3382000000</v>
          </cell>
          <cell r="G208">
            <v>338200</v>
          </cell>
          <cell r="I208">
            <v>4493534742</v>
          </cell>
          <cell r="J208">
            <v>4493.5347419999998</v>
          </cell>
        </row>
        <row r="209">
          <cell r="A209" t="str">
            <v>DNA09</v>
          </cell>
          <cell r="B209" t="str">
            <v>CTCP In và Dịch vụ Đà Nẵng</v>
          </cell>
          <cell r="C209" t="str">
            <v>2006-11-07</v>
          </cell>
          <cell r="D209">
            <v>11000000000</v>
          </cell>
          <cell r="E209">
            <v>943900000</v>
          </cell>
          <cell r="F209">
            <v>1561000000</v>
          </cell>
          <cell r="G209">
            <v>156100</v>
          </cell>
          <cell r="I209">
            <v>2040098700</v>
          </cell>
          <cell r="J209">
            <v>2040.0987</v>
          </cell>
        </row>
        <row r="210">
          <cell r="A210" t="str">
            <v>DNA10</v>
          </cell>
          <cell r="B210" t="str">
            <v>CTCP Du lịch Đà Nẵng</v>
          </cell>
          <cell r="C210" t="str">
            <v>2006-11-07</v>
          </cell>
          <cell r="D210">
            <v>40500000000</v>
          </cell>
          <cell r="E210">
            <v>12495000000</v>
          </cell>
          <cell r="F210">
            <v>12495000000</v>
          </cell>
          <cell r="G210">
            <v>1249500</v>
          </cell>
          <cell r="J210">
            <v>0</v>
          </cell>
        </row>
        <row r="211">
          <cell r="A211" t="str">
            <v>DNA12</v>
          </cell>
          <cell r="B211" t="str">
            <v>CTCP Xây dựng công trình giao thông Đà Nẵng</v>
          </cell>
          <cell r="C211" t="str">
            <v>2010-01-26</v>
          </cell>
          <cell r="D211">
            <v>15342660000</v>
          </cell>
          <cell r="E211">
            <v>6548550000</v>
          </cell>
          <cell r="F211">
            <v>7820940000</v>
          </cell>
          <cell r="G211">
            <v>782094</v>
          </cell>
          <cell r="H211">
            <v>60094263625</v>
          </cell>
          <cell r="J211">
            <v>0</v>
          </cell>
        </row>
        <row r="212">
          <cell r="A212" t="str">
            <v>DNA16</v>
          </cell>
          <cell r="B212" t="str">
            <v>CTCP SEATECCO</v>
          </cell>
          <cell r="C212" t="str">
            <v>2013-03-28</v>
          </cell>
          <cell r="D212">
            <v>28700000000</v>
          </cell>
          <cell r="E212">
            <v>416500000</v>
          </cell>
          <cell r="F212">
            <v>416500000</v>
          </cell>
          <cell r="G212">
            <v>41650</v>
          </cell>
          <cell r="I212">
            <v>4133275154</v>
          </cell>
          <cell r="J212">
            <v>4133.2751539999999</v>
          </cell>
        </row>
        <row r="213">
          <cell r="A213" t="str">
            <v>DTH01</v>
          </cell>
          <cell r="B213" t="str">
            <v>CTCP XNK Y tế DOMESCO</v>
          </cell>
          <cell r="C213" t="str">
            <v>2006-11-15</v>
          </cell>
          <cell r="D213">
            <v>178093360000</v>
          </cell>
          <cell r="E213">
            <v>41310000000</v>
          </cell>
          <cell r="F213">
            <v>61817780000</v>
          </cell>
          <cell r="G213">
            <v>6175845</v>
          </cell>
          <cell r="I213">
            <v>91234023023</v>
          </cell>
          <cell r="J213">
            <v>91234.023023000002</v>
          </cell>
        </row>
        <row r="214">
          <cell r="A214" t="str">
            <v>DTH02</v>
          </cell>
          <cell r="B214" t="str">
            <v>CTCP Xây dựng CTGT Đồng tháp</v>
          </cell>
          <cell r="C214" t="str">
            <v>2006-11-15</v>
          </cell>
          <cell r="D214">
            <v>15425500000</v>
          </cell>
          <cell r="E214">
            <v>7867000000</v>
          </cell>
          <cell r="F214">
            <v>7867500000</v>
          </cell>
          <cell r="G214">
            <v>786650</v>
          </cell>
          <cell r="J214">
            <v>0</v>
          </cell>
        </row>
        <row r="215">
          <cell r="A215" t="str">
            <v>DTH04</v>
          </cell>
          <cell r="B215" t="str">
            <v>CTCP XNK Sa giang</v>
          </cell>
          <cell r="C215" t="str">
            <v>2006-11-15</v>
          </cell>
          <cell r="D215">
            <v>71475800000</v>
          </cell>
          <cell r="E215">
            <v>20852000000</v>
          </cell>
          <cell r="F215">
            <v>35657590000</v>
          </cell>
          <cell r="G215">
            <v>3565759</v>
          </cell>
          <cell r="J215">
            <v>0</v>
          </cell>
        </row>
        <row r="216">
          <cell r="A216" t="str">
            <v>DTH05</v>
          </cell>
          <cell r="B216" t="str">
            <v>CTCP Du lịch Đồng tháp</v>
          </cell>
          <cell r="C216" t="str">
            <v>2006-11-15</v>
          </cell>
          <cell r="D216">
            <v>24334540000</v>
          </cell>
          <cell r="E216">
            <v>6699500000</v>
          </cell>
          <cell r="F216">
            <v>12667780000</v>
          </cell>
          <cell r="G216">
            <v>1266778</v>
          </cell>
          <cell r="H216">
            <v>54041613663</v>
          </cell>
          <cell r="I216">
            <v>-2170191976</v>
          </cell>
          <cell r="J216">
            <v>-2170.1919760000001</v>
          </cell>
        </row>
        <row r="217">
          <cell r="A217" t="str">
            <v>DTH06</v>
          </cell>
          <cell r="B217" t="str">
            <v>CTCP Docimexco</v>
          </cell>
          <cell r="C217" t="str">
            <v>2010-12-30</v>
          </cell>
          <cell r="D217">
            <v>132000000000</v>
          </cell>
          <cell r="E217">
            <v>26759600000</v>
          </cell>
          <cell r="F217">
            <v>26759600000</v>
          </cell>
          <cell r="G217">
            <v>2675960</v>
          </cell>
          <cell r="H217">
            <v>2061854706328</v>
          </cell>
          <cell r="I217">
            <v>-37446058513</v>
          </cell>
          <cell r="J217">
            <v>-37446.058513000004</v>
          </cell>
        </row>
        <row r="218">
          <cell r="A218" t="str">
            <v>DTH08</v>
          </cell>
          <cell r="B218" t="str">
            <v>CTCP In và Bao Bì Đồng Tháp</v>
          </cell>
          <cell r="C218" t="str">
            <v>2010-12-30</v>
          </cell>
          <cell r="D218">
            <v>13100000000</v>
          </cell>
          <cell r="E218">
            <v>6681000000</v>
          </cell>
          <cell r="F218">
            <v>6681000000</v>
          </cell>
          <cell r="G218">
            <v>668100</v>
          </cell>
          <cell r="H218">
            <v>39854709784</v>
          </cell>
          <cell r="I218">
            <v>1593029533</v>
          </cell>
          <cell r="J218">
            <v>1593.0295329999999</v>
          </cell>
        </row>
        <row r="219">
          <cell r="A219" t="str">
            <v>GLA06</v>
          </cell>
          <cell r="B219" t="str">
            <v>CTCP Xi măng Gia Lai</v>
          </cell>
          <cell r="C219" t="str">
            <v>2007-02-05</v>
          </cell>
          <cell r="D219">
            <v>10028950000</v>
          </cell>
          <cell r="E219">
            <v>4524000000</v>
          </cell>
          <cell r="F219">
            <v>6032800000</v>
          </cell>
          <cell r="G219">
            <v>603280</v>
          </cell>
          <cell r="H219">
            <v>41070248768</v>
          </cell>
          <cell r="I219">
            <v>-3046194314</v>
          </cell>
          <cell r="J219">
            <v>-3046.1943139999998</v>
          </cell>
        </row>
        <row r="220">
          <cell r="A220" t="str">
            <v>GLA10</v>
          </cell>
          <cell r="B220" t="str">
            <v>CTCP Xây dựng và Quản lý sửa chữa cầu đường Gia Lai</v>
          </cell>
          <cell r="C220" t="str">
            <v>2007-02-05</v>
          </cell>
          <cell r="D220">
            <v>4500000000</v>
          </cell>
          <cell r="E220">
            <v>2494000000</v>
          </cell>
          <cell r="F220">
            <v>2193040000</v>
          </cell>
          <cell r="G220">
            <v>219304</v>
          </cell>
          <cell r="I220">
            <v>-411485806</v>
          </cell>
          <cell r="J220">
            <v>-411.48580600000003</v>
          </cell>
        </row>
        <row r="221">
          <cell r="A221" t="str">
            <v>GLA12</v>
          </cell>
          <cell r="B221" t="str">
            <v>CTCP Xây lắp Đầu tư Kinh doanh nhà Gia Lai</v>
          </cell>
          <cell r="C221" t="str">
            <v>2006-08-01</v>
          </cell>
          <cell r="D221">
            <v>1322200000</v>
          </cell>
          <cell r="E221">
            <v>528880000</v>
          </cell>
          <cell r="F221">
            <v>528880000</v>
          </cell>
          <cell r="G221">
            <v>52888</v>
          </cell>
          <cell r="J221">
            <v>0</v>
          </cell>
        </row>
        <row r="222">
          <cell r="A222" t="str">
            <v>GLA13</v>
          </cell>
          <cell r="B222" t="str">
            <v>CTCP Gia Lai</v>
          </cell>
          <cell r="C222" t="str">
            <v>2007-02-05</v>
          </cell>
          <cell r="D222">
            <v>87999260000</v>
          </cell>
          <cell r="E222">
            <v>4704800000</v>
          </cell>
          <cell r="F222">
            <v>15525840000</v>
          </cell>
          <cell r="G222">
            <v>1552584</v>
          </cell>
          <cell r="I222">
            <v>8232835178</v>
          </cell>
          <cell r="J222">
            <v>8232.8351779999994</v>
          </cell>
        </row>
        <row r="223">
          <cell r="A223" t="str">
            <v>HBI02</v>
          </cell>
          <cell r="B223" t="str">
            <v>CTCP Du lịch Hòa Bình</v>
          </cell>
          <cell r="C223" t="str">
            <v>2007-01-19</v>
          </cell>
          <cell r="D223">
            <v>8000000000</v>
          </cell>
          <cell r="E223">
            <v>2550000000</v>
          </cell>
          <cell r="F223">
            <v>2550000000</v>
          </cell>
          <cell r="G223">
            <v>255000</v>
          </cell>
          <cell r="H223">
            <v>6074846794</v>
          </cell>
          <cell r="J223">
            <v>0</v>
          </cell>
        </row>
        <row r="224">
          <cell r="A224" t="str">
            <v>HBI03</v>
          </cell>
          <cell r="B224" t="str">
            <v>CTCP thương mại và du lịch Đà Giang</v>
          </cell>
          <cell r="C224" t="str">
            <v>2007-01-19</v>
          </cell>
          <cell r="D224">
            <v>5000000000</v>
          </cell>
          <cell r="E224">
            <v>256945880</v>
          </cell>
          <cell r="F224">
            <v>256945880</v>
          </cell>
          <cell r="G224">
            <v>5</v>
          </cell>
          <cell r="J224">
            <v>0</v>
          </cell>
        </row>
        <row r="225">
          <cell r="A225" t="str">
            <v>HCM01</v>
          </cell>
          <cell r="B225" t="str">
            <v>CTCP Trang thiết bị Kỹ thuật Y tế TP. Hồ Chí Minh</v>
          </cell>
          <cell r="C225" t="str">
            <v>2007-07-27</v>
          </cell>
          <cell r="D225">
            <v>14000000000</v>
          </cell>
          <cell r="E225">
            <v>1404500000</v>
          </cell>
          <cell r="F225">
            <v>4457600000</v>
          </cell>
          <cell r="G225">
            <v>445760</v>
          </cell>
          <cell r="H225">
            <v>80216537255</v>
          </cell>
          <cell r="I225">
            <v>2959759362</v>
          </cell>
          <cell r="J225">
            <v>2959.7593619999998</v>
          </cell>
        </row>
        <row r="226">
          <cell r="A226" t="str">
            <v>HCM02</v>
          </cell>
          <cell r="B226" t="str">
            <v>CTCP Phú Thạnh</v>
          </cell>
          <cell r="C226" t="str">
            <v>2006-10-27</v>
          </cell>
          <cell r="D226">
            <v>6420200000</v>
          </cell>
          <cell r="E226">
            <v>2240000000</v>
          </cell>
          <cell r="F226">
            <v>2260200000</v>
          </cell>
          <cell r="G226">
            <v>226020</v>
          </cell>
          <cell r="H226">
            <v>32825255714</v>
          </cell>
          <cell r="I226">
            <v>1462156688</v>
          </cell>
          <cell r="J226">
            <v>1462.156688</v>
          </cell>
        </row>
        <row r="227">
          <cell r="A227" t="str">
            <v>HCM03</v>
          </cell>
          <cell r="B227" t="str">
            <v>CTCP Thực phẩm và dịch vụ Sài Gòn</v>
          </cell>
          <cell r="C227" t="str">
            <v>2007-07-27</v>
          </cell>
          <cell r="D227">
            <v>14000000000</v>
          </cell>
          <cell r="E227">
            <v>5600000000</v>
          </cell>
          <cell r="F227">
            <v>5600000000</v>
          </cell>
          <cell r="G227">
            <v>560000</v>
          </cell>
          <cell r="H227">
            <v>2912508500</v>
          </cell>
          <cell r="I227">
            <v>18132437</v>
          </cell>
          <cell r="J227">
            <v>18.132436999999999</v>
          </cell>
        </row>
        <row r="228">
          <cell r="A228" t="str">
            <v>HCM04</v>
          </cell>
          <cell r="B228" t="str">
            <v>CTCP Du lịch Việt Nam Tp.Hồ Chí Minh</v>
          </cell>
          <cell r="C228" t="str">
            <v>2007-09-20</v>
          </cell>
          <cell r="D228">
            <v>31500000000</v>
          </cell>
          <cell r="E228">
            <v>16065000000</v>
          </cell>
          <cell r="F228">
            <v>16065000000</v>
          </cell>
          <cell r="G228">
            <v>1606500</v>
          </cell>
          <cell r="H228">
            <v>171928639191</v>
          </cell>
          <cell r="I228">
            <v>8095207858</v>
          </cell>
          <cell r="J228">
            <v>8095.2078579999998</v>
          </cell>
        </row>
        <row r="229">
          <cell r="A229" t="str">
            <v>HCM05</v>
          </cell>
          <cell r="B229" t="str">
            <v>CTCP Thẩm định giá và dịch vụ tài chính Sài Gòn</v>
          </cell>
          <cell r="C229" t="str">
            <v>2007-12-25</v>
          </cell>
          <cell r="D229">
            <v>2000000000</v>
          </cell>
          <cell r="E229">
            <v>800000000</v>
          </cell>
          <cell r="F229">
            <v>800000000</v>
          </cell>
          <cell r="G229">
            <v>80000</v>
          </cell>
          <cell r="H229">
            <v>5929447623</v>
          </cell>
          <cell r="I229">
            <v>545831493</v>
          </cell>
          <cell r="J229">
            <v>545.83149300000002</v>
          </cell>
        </row>
        <row r="230">
          <cell r="A230" t="str">
            <v>HCM06</v>
          </cell>
          <cell r="B230" t="str">
            <v>CTCP Đầu tư và Dịch vụ Thăng Long</v>
          </cell>
          <cell r="C230" t="str">
            <v>2010-03-01</v>
          </cell>
          <cell r="D230">
            <v>170000000000</v>
          </cell>
          <cell r="E230">
            <v>81600000000</v>
          </cell>
          <cell r="F230">
            <v>81600000000</v>
          </cell>
          <cell r="G230">
            <v>8160000</v>
          </cell>
          <cell r="I230">
            <v>1850337685</v>
          </cell>
          <cell r="J230">
            <v>1850.337685</v>
          </cell>
        </row>
        <row r="231">
          <cell r="A231" t="str">
            <v>HDU01</v>
          </cell>
          <cell r="B231" t="str">
            <v>CTCP Dược Vật tư y tế Hải Dương</v>
          </cell>
          <cell r="C231" t="str">
            <v>2007-08-23</v>
          </cell>
          <cell r="D231">
            <v>30000000000</v>
          </cell>
          <cell r="E231">
            <v>1819000000</v>
          </cell>
          <cell r="F231">
            <v>3638000000</v>
          </cell>
          <cell r="G231">
            <v>363800</v>
          </cell>
          <cell r="H231">
            <v>688021839816</v>
          </cell>
          <cell r="I231">
            <v>20792246042</v>
          </cell>
          <cell r="J231">
            <v>20792.246041999999</v>
          </cell>
        </row>
        <row r="232">
          <cell r="A232" t="str">
            <v>HDU07</v>
          </cell>
          <cell r="B232" t="str">
            <v>CTCP Khai thác chế biến khoáng sản Hải Dương</v>
          </cell>
          <cell r="C232" t="str">
            <v>2007-08-23</v>
          </cell>
          <cell r="D232">
            <v>11449400000</v>
          </cell>
          <cell r="E232">
            <v>2919600000</v>
          </cell>
          <cell r="F232">
            <v>5839200000</v>
          </cell>
          <cell r="G232">
            <v>583920</v>
          </cell>
          <cell r="H232">
            <v>150943533810</v>
          </cell>
          <cell r="I232">
            <v>9417574518</v>
          </cell>
          <cell r="J232">
            <v>9417.5745179999994</v>
          </cell>
        </row>
        <row r="233">
          <cell r="A233" t="str">
            <v>HGI01</v>
          </cell>
          <cell r="B233" t="str">
            <v>CTCP cơ khí và KS Hà Giang</v>
          </cell>
          <cell r="C233" t="str">
            <v>2006-11-10</v>
          </cell>
          <cell r="D233">
            <v>60000000000</v>
          </cell>
          <cell r="E233">
            <v>4896900000</v>
          </cell>
          <cell r="F233">
            <v>29381400000</v>
          </cell>
          <cell r="G233">
            <v>2938140</v>
          </cell>
          <cell r="H233">
            <v>182908177864</v>
          </cell>
          <cell r="I233">
            <v>138283727635</v>
          </cell>
          <cell r="J233">
            <v>138283.72763499999</v>
          </cell>
        </row>
        <row r="234">
          <cell r="A234" t="str">
            <v>HGI07</v>
          </cell>
          <cell r="B234" t="str">
            <v>CTCP xe khách Hà Giang</v>
          </cell>
          <cell r="C234" t="str">
            <v>2006-11-10</v>
          </cell>
          <cell r="D234">
            <v>1420000000</v>
          </cell>
          <cell r="E234">
            <v>956868699</v>
          </cell>
          <cell r="F234">
            <v>1226998902</v>
          </cell>
          <cell r="G234">
            <v>122700</v>
          </cell>
          <cell r="J234">
            <v>0</v>
          </cell>
        </row>
        <row r="235">
          <cell r="A235" t="str">
            <v>HGI08</v>
          </cell>
          <cell r="B235" t="str">
            <v>CTCP Công nghiệp chế biến Hà Giang</v>
          </cell>
          <cell r="C235" t="str">
            <v>2006-11-10</v>
          </cell>
          <cell r="D235">
            <v>1500000000</v>
          </cell>
          <cell r="E235">
            <v>700000000</v>
          </cell>
          <cell r="F235">
            <v>700000000</v>
          </cell>
          <cell r="G235">
            <v>70000</v>
          </cell>
          <cell r="J235">
            <v>0</v>
          </cell>
        </row>
        <row r="236">
          <cell r="A236" t="str">
            <v>HNO01</v>
          </cell>
          <cell r="B236" t="str">
            <v>CTCP  cơ kim khí Hà Nội</v>
          </cell>
          <cell r="C236" t="str">
            <v>2007-02-05</v>
          </cell>
          <cell r="D236">
            <v>7200000000</v>
          </cell>
          <cell r="E236">
            <v>720000000</v>
          </cell>
          <cell r="F236">
            <v>720000000</v>
          </cell>
          <cell r="G236">
            <v>72000</v>
          </cell>
          <cell r="J236">
            <v>0</v>
          </cell>
        </row>
        <row r="237">
          <cell r="A237" t="str">
            <v>HNO05</v>
          </cell>
          <cell r="B237" t="str">
            <v>CTCP dịch vụ thương mại công nghiệp</v>
          </cell>
          <cell r="C237" t="str">
            <v>2007-02-05</v>
          </cell>
          <cell r="D237">
            <v>15000000000</v>
          </cell>
          <cell r="E237">
            <v>58800000</v>
          </cell>
          <cell r="F237">
            <v>58800000</v>
          </cell>
          <cell r="G237">
            <v>5880</v>
          </cell>
          <cell r="J237">
            <v>0</v>
          </cell>
        </row>
        <row r="238">
          <cell r="A238" t="str">
            <v>HNO06</v>
          </cell>
          <cell r="B238" t="str">
            <v>CTCP Hạ tầng và Bất động sản Việt Nam</v>
          </cell>
          <cell r="C238" t="str">
            <v>2008-07-04</v>
          </cell>
          <cell r="D238">
            <v>410000000000</v>
          </cell>
          <cell r="E238">
            <v>20000000000</v>
          </cell>
          <cell r="F238">
            <v>122175000000</v>
          </cell>
          <cell r="G238">
            <v>12217500</v>
          </cell>
          <cell r="I238">
            <v>176830885</v>
          </cell>
          <cell r="J238">
            <v>176.83088499999999</v>
          </cell>
        </row>
        <row r="239">
          <cell r="A239" t="str">
            <v>HNO08</v>
          </cell>
          <cell r="B239" t="str">
            <v>CTCP Đầu tư Việt Nam - Oman</v>
          </cell>
          <cell r="C239" t="str">
            <v>2009-12-31</v>
          </cell>
          <cell r="D239">
            <v>25068000000</v>
          </cell>
          <cell r="E239">
            <v>6267000000</v>
          </cell>
          <cell r="F239">
            <v>6267000000</v>
          </cell>
          <cell r="G239">
            <v>632088</v>
          </cell>
          <cell r="H239">
            <v>28688897980</v>
          </cell>
          <cell r="I239">
            <v>10277577632</v>
          </cell>
          <cell r="J239">
            <v>10277.577632</v>
          </cell>
        </row>
        <row r="240">
          <cell r="A240" t="str">
            <v>HNO09</v>
          </cell>
          <cell r="B240" t="str">
            <v>CTCP CNTT, VT và tự động hóa dầu khí PVTech</v>
          </cell>
          <cell r="C240" t="str">
            <v>2010-03-01</v>
          </cell>
          <cell r="D240">
            <v>42352900000</v>
          </cell>
          <cell r="E240">
            <v>3600000000</v>
          </cell>
          <cell r="F240">
            <v>5761200000</v>
          </cell>
          <cell r="G240">
            <v>576120</v>
          </cell>
          <cell r="H240">
            <v>42528471340</v>
          </cell>
          <cell r="I240">
            <v>-6419063478</v>
          </cell>
          <cell r="J240">
            <v>-6419.063478</v>
          </cell>
        </row>
        <row r="241">
          <cell r="A241" t="str">
            <v>HNO10</v>
          </cell>
          <cell r="B241" t="str">
            <v>CTCP Dược phẩm Thiết bị Y tế Hà Nội</v>
          </cell>
          <cell r="C241" t="str">
            <v>2012-12-20</v>
          </cell>
          <cell r="D241">
            <v>12600000000</v>
          </cell>
          <cell r="E241">
            <v>6426000000</v>
          </cell>
          <cell r="F241">
            <v>6426000000</v>
          </cell>
          <cell r="G241">
            <v>642600</v>
          </cell>
          <cell r="J241">
            <v>0</v>
          </cell>
        </row>
        <row r="242">
          <cell r="A242" t="str">
            <v>HPH01</v>
          </cell>
          <cell r="B242" t="str">
            <v>CTCP Thép và cơ khí vật liệu</v>
          </cell>
          <cell r="C242" t="str">
            <v>2007-01-12</v>
          </cell>
          <cell r="D242">
            <v>69500000000</v>
          </cell>
          <cell r="E242">
            <v>61940000000</v>
          </cell>
          <cell r="F242">
            <v>61940000000</v>
          </cell>
          <cell r="G242">
            <v>6194000</v>
          </cell>
          <cell r="I242">
            <v>-2123542335</v>
          </cell>
          <cell r="J242">
            <v>-2123.5423350000001</v>
          </cell>
        </row>
        <row r="243">
          <cell r="A243" t="str">
            <v>HPH03</v>
          </cell>
          <cell r="B243" t="str">
            <v>CTCP Điện nước lắp máy</v>
          </cell>
          <cell r="C243" t="str">
            <v>2007-05-21</v>
          </cell>
          <cell r="D243">
            <v>16050950000</v>
          </cell>
          <cell r="E243">
            <v>5610000000</v>
          </cell>
          <cell r="F243">
            <v>12622500000</v>
          </cell>
          <cell r="G243">
            <v>1262250</v>
          </cell>
          <cell r="H243">
            <v>105290000000</v>
          </cell>
          <cell r="I243">
            <v>2734000000</v>
          </cell>
          <cell r="J243">
            <v>2734</v>
          </cell>
        </row>
        <row r="244">
          <cell r="A244" t="str">
            <v>HPH14</v>
          </cell>
          <cell r="B244" t="str">
            <v>CTCP Bến Bãi HP</v>
          </cell>
          <cell r="C244" t="str">
            <v>2007-05-10</v>
          </cell>
          <cell r="D244">
            <v>3000000000</v>
          </cell>
          <cell r="E244">
            <v>900000000</v>
          </cell>
          <cell r="F244">
            <v>900000000</v>
          </cell>
          <cell r="G244">
            <v>90000</v>
          </cell>
          <cell r="J244">
            <v>0</v>
          </cell>
        </row>
        <row r="245">
          <cell r="A245" t="str">
            <v>HPH37</v>
          </cell>
          <cell r="B245" t="str">
            <v>CTCP Xây dựng và phát triển cơ sở hạ tầng Hải Phòng</v>
          </cell>
          <cell r="C245" t="str">
            <v>2007-11-01</v>
          </cell>
          <cell r="D245">
            <v>10820000000</v>
          </cell>
          <cell r="E245">
            <v>488160000</v>
          </cell>
          <cell r="F245">
            <v>976320000</v>
          </cell>
          <cell r="G245">
            <v>97632</v>
          </cell>
          <cell r="H245">
            <v>10663639213</v>
          </cell>
          <cell r="I245">
            <v>548377254</v>
          </cell>
          <cell r="J245">
            <v>548.37725399999999</v>
          </cell>
        </row>
        <row r="246">
          <cell r="A246" t="str">
            <v>HPH40</v>
          </cell>
          <cell r="B246" t="str">
            <v>CTCP Xây dựng Ngô Quyền</v>
          </cell>
          <cell r="C246" t="str">
            <v>2007-11-08</v>
          </cell>
          <cell r="D246">
            <v>10200000000</v>
          </cell>
          <cell r="E246">
            <v>5100000000</v>
          </cell>
          <cell r="F246">
            <v>5254560000</v>
          </cell>
          <cell r="G246">
            <v>525456</v>
          </cell>
          <cell r="H246">
            <v>37800296592</v>
          </cell>
          <cell r="J246">
            <v>0</v>
          </cell>
        </row>
        <row r="247">
          <cell r="A247" t="str">
            <v>HPH43</v>
          </cell>
          <cell r="B247" t="str">
            <v>CTCP Xây dựng nhà ở Hải Phòng</v>
          </cell>
          <cell r="C247" t="str">
            <v>2008-12-31</v>
          </cell>
          <cell r="D247">
            <v>9000000000</v>
          </cell>
          <cell r="E247">
            <v>1000000000</v>
          </cell>
          <cell r="F247">
            <v>1000000000</v>
          </cell>
          <cell r="G247">
            <v>100000</v>
          </cell>
          <cell r="J247">
            <v>0</v>
          </cell>
        </row>
        <row r="248">
          <cell r="A248" t="str">
            <v>HPH47</v>
          </cell>
          <cell r="B248" t="str">
            <v>CTCP Nhiệt điện Hải Phòng</v>
          </cell>
          <cell r="C248" t="str">
            <v>2009-10-01</v>
          </cell>
          <cell r="D248">
            <v>5000000000000</v>
          </cell>
          <cell r="E248">
            <v>0</v>
          </cell>
          <cell r="F248">
            <v>450000000000</v>
          </cell>
          <cell r="G248">
            <v>45000000</v>
          </cell>
          <cell r="I248">
            <v>42691562880</v>
          </cell>
          <cell r="J248">
            <v>42691.562879999998</v>
          </cell>
        </row>
        <row r="249">
          <cell r="A249" t="str">
            <v>HPH48</v>
          </cell>
          <cell r="B249" t="str">
            <v>CTCP ACS Việt Nam</v>
          </cell>
          <cell r="C249" t="str">
            <v>2010-05-24</v>
          </cell>
          <cell r="D249">
            <v>108000000000</v>
          </cell>
          <cell r="E249">
            <v>26106490000</v>
          </cell>
          <cell r="F249">
            <v>32633110000</v>
          </cell>
          <cell r="G249">
            <v>3263311</v>
          </cell>
          <cell r="H249">
            <v>23925389475</v>
          </cell>
          <cell r="I249">
            <v>-4257617322</v>
          </cell>
          <cell r="J249">
            <v>-4257.6173220000001</v>
          </cell>
        </row>
        <row r="250">
          <cell r="A250" t="str">
            <v>HPH50</v>
          </cell>
          <cell r="B250" t="str">
            <v>CTCP Đầu tư và Phát triển nông nghiệp Hải Phòng</v>
          </cell>
          <cell r="C250" t="str">
            <v>2012-11-09</v>
          </cell>
          <cell r="D250">
            <v>12000000000</v>
          </cell>
          <cell r="E250">
            <v>5477840000</v>
          </cell>
          <cell r="F250">
            <v>5477840000</v>
          </cell>
          <cell r="G250">
            <v>547784</v>
          </cell>
          <cell r="H250">
            <v>19461614689</v>
          </cell>
          <cell r="I250">
            <v>935148033</v>
          </cell>
          <cell r="J250">
            <v>935.14803300000005</v>
          </cell>
        </row>
        <row r="251">
          <cell r="A251" t="str">
            <v>HTA01</v>
          </cell>
          <cell r="B251" t="str">
            <v>CTCP Dược Phẩm Hà tây</v>
          </cell>
          <cell r="C251" t="str">
            <v>2007-04-10</v>
          </cell>
          <cell r="D251">
            <v>41226020000</v>
          </cell>
          <cell r="E251">
            <v>1261600000</v>
          </cell>
          <cell r="F251">
            <v>2204772000</v>
          </cell>
          <cell r="G251">
            <v>211486</v>
          </cell>
          <cell r="J251">
            <v>0</v>
          </cell>
        </row>
        <row r="252">
          <cell r="A252" t="str">
            <v>HTA04</v>
          </cell>
          <cell r="B252" t="str">
            <v>CTCP Giao thông Hà Nội</v>
          </cell>
          <cell r="C252" t="str">
            <v>2007-04-10</v>
          </cell>
          <cell r="D252">
            <v>8353000000</v>
          </cell>
          <cell r="E252">
            <v>5148570927</v>
          </cell>
          <cell r="F252">
            <v>4839000000</v>
          </cell>
          <cell r="G252">
            <v>483900</v>
          </cell>
          <cell r="J252">
            <v>0</v>
          </cell>
        </row>
        <row r="253">
          <cell r="A253" t="str">
            <v>HTA05</v>
          </cell>
          <cell r="B253" t="str">
            <v>CTCP Xi măng Tiên Sơn</v>
          </cell>
          <cell r="C253" t="str">
            <v>2007-04-10</v>
          </cell>
          <cell r="D253">
            <v>29361400000</v>
          </cell>
          <cell r="E253">
            <v>7677300000</v>
          </cell>
          <cell r="F253">
            <v>8507000000</v>
          </cell>
          <cell r="G253">
            <v>850700</v>
          </cell>
          <cell r="H253">
            <v>74376274882</v>
          </cell>
          <cell r="I253">
            <v>-7683609545</v>
          </cell>
          <cell r="J253">
            <v>-7683.6095450000003</v>
          </cell>
        </row>
        <row r="254">
          <cell r="A254" t="str">
            <v>HTA06</v>
          </cell>
          <cell r="B254" t="str">
            <v>CTCP Xi măng Sài Sơn</v>
          </cell>
          <cell r="C254" t="str">
            <v>2007-04-10</v>
          </cell>
          <cell r="D254">
            <v>97580000000</v>
          </cell>
          <cell r="E254">
            <v>4813400000</v>
          </cell>
          <cell r="F254">
            <v>16035650000</v>
          </cell>
          <cell r="G254">
            <v>1604465</v>
          </cell>
          <cell r="H254">
            <v>251336431621</v>
          </cell>
          <cell r="I254">
            <v>-11852062333</v>
          </cell>
          <cell r="J254">
            <v>-11852.062333</v>
          </cell>
        </row>
        <row r="255">
          <cell r="A255" t="str">
            <v>HTA07</v>
          </cell>
          <cell r="B255" t="str">
            <v>CTCP Ô tô khách Hà Tây</v>
          </cell>
          <cell r="C255" t="str">
            <v>2007-04-10</v>
          </cell>
          <cell r="D255">
            <v>11323400000</v>
          </cell>
          <cell r="E255">
            <v>5433600000</v>
          </cell>
          <cell r="F255">
            <v>7736600000</v>
          </cell>
          <cell r="G255">
            <v>773660</v>
          </cell>
          <cell r="H255">
            <v>64942210095</v>
          </cell>
          <cell r="I255">
            <v>952219560</v>
          </cell>
          <cell r="J255">
            <v>952.21956</v>
          </cell>
        </row>
        <row r="256">
          <cell r="A256" t="str">
            <v>HTA10</v>
          </cell>
          <cell r="B256" t="str">
            <v>CTCP ô tô vận tải Hà Tây</v>
          </cell>
          <cell r="C256" t="str">
            <v>2007-04-10</v>
          </cell>
          <cell r="D256">
            <v>4171300000</v>
          </cell>
          <cell r="E256">
            <v>2195600000</v>
          </cell>
          <cell r="F256">
            <v>2195600000</v>
          </cell>
          <cell r="G256">
            <v>219560</v>
          </cell>
          <cell r="J256">
            <v>0</v>
          </cell>
        </row>
        <row r="257">
          <cell r="A257" t="str">
            <v>HTA11</v>
          </cell>
          <cell r="B257" t="str">
            <v>CTCP Liên Hiệp Thực phẩm</v>
          </cell>
          <cell r="C257" t="str">
            <v>2007-04-10</v>
          </cell>
          <cell r="D257">
            <v>60000000000</v>
          </cell>
          <cell r="E257">
            <v>4390700000</v>
          </cell>
          <cell r="F257">
            <v>19319000000</v>
          </cell>
          <cell r="G257">
            <v>1931900</v>
          </cell>
          <cell r="H257">
            <v>33120181065</v>
          </cell>
          <cell r="I257">
            <v>927088528</v>
          </cell>
          <cell r="J257">
            <v>927.088528</v>
          </cell>
        </row>
        <row r="258">
          <cell r="A258" t="str">
            <v>HTA14</v>
          </cell>
          <cell r="B258" t="str">
            <v>CTCP Ăn uống khách sạn Hà Tây</v>
          </cell>
          <cell r="C258" t="str">
            <v>2007-04-10</v>
          </cell>
          <cell r="D258">
            <v>4958625033</v>
          </cell>
          <cell r="E258">
            <v>1698595033</v>
          </cell>
          <cell r="F258">
            <v>3397195033</v>
          </cell>
          <cell r="G258">
            <v>339720</v>
          </cell>
          <cell r="H258">
            <v>76982527985</v>
          </cell>
          <cell r="I258">
            <v>2837685447</v>
          </cell>
          <cell r="J258">
            <v>2837.6854469999998</v>
          </cell>
        </row>
        <row r="259">
          <cell r="A259" t="str">
            <v>HTA15</v>
          </cell>
          <cell r="B259" t="str">
            <v>CTCP Xây dựng Ba Vì</v>
          </cell>
          <cell r="C259" t="str">
            <v>2007-11-23</v>
          </cell>
          <cell r="D259">
            <v>2000000000</v>
          </cell>
          <cell r="E259">
            <v>2000000000</v>
          </cell>
          <cell r="F259">
            <v>539250000</v>
          </cell>
          <cell r="G259">
            <v>53925</v>
          </cell>
          <cell r="J259">
            <v>0</v>
          </cell>
        </row>
        <row r="260">
          <cell r="A260" t="str">
            <v>HTA17</v>
          </cell>
          <cell r="B260" t="str">
            <v>CTCP Sách và Thiết bị trường học Hà Tây</v>
          </cell>
          <cell r="C260" t="str">
            <v>2007-11-23</v>
          </cell>
          <cell r="D260">
            <v>20500000000</v>
          </cell>
          <cell r="E260">
            <v>2750000000</v>
          </cell>
          <cell r="F260">
            <v>5125000000</v>
          </cell>
          <cell r="G260">
            <v>512500</v>
          </cell>
          <cell r="J260">
            <v>0</v>
          </cell>
        </row>
        <row r="261">
          <cell r="A261" t="str">
            <v>HTA18</v>
          </cell>
          <cell r="B261" t="str">
            <v>CTCP Xây dựng thuỷ lợi PTNT Hà Tây</v>
          </cell>
          <cell r="C261" t="str">
            <v>2008-12-31</v>
          </cell>
          <cell r="D261">
            <v>2100000000</v>
          </cell>
          <cell r="E261">
            <v>735000000</v>
          </cell>
          <cell r="F261">
            <v>735000000</v>
          </cell>
          <cell r="G261">
            <v>73500</v>
          </cell>
          <cell r="H261">
            <v>35840670418</v>
          </cell>
          <cell r="I261">
            <v>72760167</v>
          </cell>
          <cell r="J261">
            <v>72.760166999999996</v>
          </cell>
        </row>
        <row r="262">
          <cell r="A262" t="str">
            <v>HTI01</v>
          </cell>
          <cell r="B262" t="str">
            <v>CTCP Dược Hà Tĩnh</v>
          </cell>
          <cell r="C262" t="str">
            <v>2006-11-28</v>
          </cell>
          <cell r="D262">
            <v>33316740000</v>
          </cell>
          <cell r="E262">
            <v>1650000000</v>
          </cell>
          <cell r="F262">
            <v>13959000000</v>
          </cell>
          <cell r="G262">
            <v>1395900</v>
          </cell>
          <cell r="H262">
            <v>255772505343</v>
          </cell>
          <cell r="I262">
            <v>6823064049</v>
          </cell>
          <cell r="J262">
            <v>6823.0640489999996</v>
          </cell>
        </row>
        <row r="263">
          <cell r="A263" t="str">
            <v>HTI03</v>
          </cell>
          <cell r="B263" t="str">
            <v>CTCP Sách và TBTH Hà Tĩnh</v>
          </cell>
          <cell r="C263" t="str">
            <v>2006-11-28</v>
          </cell>
          <cell r="D263">
            <v>22310580000</v>
          </cell>
          <cell r="E263">
            <v>1147500000</v>
          </cell>
          <cell r="F263">
            <v>1147500000</v>
          </cell>
          <cell r="G263">
            <v>114750</v>
          </cell>
          <cell r="H263">
            <v>46218917208</v>
          </cell>
          <cell r="I263">
            <v>152362805</v>
          </cell>
          <cell r="J263">
            <v>152.36280500000001</v>
          </cell>
        </row>
        <row r="264">
          <cell r="A264" t="str">
            <v>HTI05</v>
          </cell>
          <cell r="B264" t="str">
            <v>CTCP In Hà Tĩnh</v>
          </cell>
          <cell r="C264" t="str">
            <v>2006-11-28</v>
          </cell>
          <cell r="D264">
            <v>2176000000</v>
          </cell>
          <cell r="E264">
            <v>420000000</v>
          </cell>
          <cell r="F264">
            <v>420000000</v>
          </cell>
          <cell r="G264">
            <v>42000</v>
          </cell>
          <cell r="J264">
            <v>0</v>
          </cell>
        </row>
        <row r="265">
          <cell r="A265" t="str">
            <v>HTI06</v>
          </cell>
          <cell r="B265" t="str">
            <v>CTCP XNK Hà Tĩnh</v>
          </cell>
          <cell r="C265" t="str">
            <v>2006-11-28</v>
          </cell>
          <cell r="D265">
            <v>18000000000</v>
          </cell>
          <cell r="E265">
            <v>14778000000</v>
          </cell>
          <cell r="F265">
            <v>14778000000</v>
          </cell>
          <cell r="G265">
            <v>1485170</v>
          </cell>
          <cell r="H265">
            <v>145956209485</v>
          </cell>
          <cell r="I265">
            <v>-2119604401</v>
          </cell>
          <cell r="J265">
            <v>-2119.6044010000001</v>
          </cell>
        </row>
        <row r="266">
          <cell r="A266" t="str">
            <v>HTI08</v>
          </cell>
          <cell r="B266" t="str">
            <v>CTCP Việt Hà</v>
          </cell>
          <cell r="C266" t="str">
            <v>2006-11-28</v>
          </cell>
          <cell r="D266">
            <v>5000000000</v>
          </cell>
          <cell r="E266">
            <v>2550000000</v>
          </cell>
          <cell r="F266">
            <v>2550000000</v>
          </cell>
          <cell r="G266">
            <v>255000</v>
          </cell>
          <cell r="H266">
            <v>52817294101</v>
          </cell>
          <cell r="I266">
            <v>165436124</v>
          </cell>
          <cell r="J266">
            <v>165.43612400000001</v>
          </cell>
        </row>
        <row r="267">
          <cell r="A267" t="str">
            <v>HTI10</v>
          </cell>
          <cell r="B267" t="str">
            <v>CTCP Cảng Vũng Áng Việt Lào</v>
          </cell>
          <cell r="D267">
            <v>1000000000000</v>
          </cell>
          <cell r="E267">
            <v>0</v>
          </cell>
          <cell r="F267">
            <v>63450000000</v>
          </cell>
          <cell r="G267">
            <v>0</v>
          </cell>
          <cell r="J267">
            <v>0</v>
          </cell>
        </row>
        <row r="268">
          <cell r="A268" t="str">
            <v>HUE01</v>
          </cell>
          <cell r="B268" t="str">
            <v xml:space="preserve">CTCP Thiết bị y tế và dược phẩm Thừa Thiên Huế </v>
          </cell>
          <cell r="C268" t="str">
            <v>2007-06-18</v>
          </cell>
          <cell r="D268">
            <v>3000000000</v>
          </cell>
          <cell r="E268">
            <v>343100000</v>
          </cell>
          <cell r="F268">
            <v>371200000</v>
          </cell>
          <cell r="G268">
            <v>37700</v>
          </cell>
          <cell r="J268">
            <v>0</v>
          </cell>
        </row>
        <row r="269">
          <cell r="A269" t="str">
            <v>HUE02</v>
          </cell>
          <cell r="B269" t="str">
            <v>CTCP Xây dưng thuỷ lợi Thừa Thiên Huế</v>
          </cell>
          <cell r="C269" t="str">
            <v>2007-06-18</v>
          </cell>
          <cell r="D269">
            <v>4350100000</v>
          </cell>
          <cell r="E269">
            <v>1425200000</v>
          </cell>
          <cell r="F269">
            <v>600000000</v>
          </cell>
          <cell r="G269">
            <v>60000</v>
          </cell>
          <cell r="H269">
            <v>53849304000</v>
          </cell>
          <cell r="I269">
            <v>244232190</v>
          </cell>
          <cell r="J269">
            <v>244.23219</v>
          </cell>
        </row>
        <row r="270">
          <cell r="A270" t="str">
            <v>HUE04</v>
          </cell>
          <cell r="B270" t="str">
            <v>CTCP Nuôi và dịch vụ thuỷ đặc sản Thừa Thiên Huế</v>
          </cell>
          <cell r="C270" t="str">
            <v>2007-06-18</v>
          </cell>
          <cell r="D270">
            <v>1300000000</v>
          </cell>
          <cell r="E270">
            <v>601800000</v>
          </cell>
          <cell r="F270">
            <v>601800000</v>
          </cell>
          <cell r="G270">
            <v>60180</v>
          </cell>
          <cell r="J270">
            <v>0</v>
          </cell>
        </row>
        <row r="271">
          <cell r="A271" t="str">
            <v>HUE05</v>
          </cell>
          <cell r="B271" t="str">
            <v xml:space="preserve">CTCP Thanh Tân Thừa Thiên Huế </v>
          </cell>
          <cell r="C271" t="str">
            <v>2007-06-18</v>
          </cell>
          <cell r="D271">
            <v>40000000000</v>
          </cell>
          <cell r="E271">
            <v>261645081</v>
          </cell>
          <cell r="F271">
            <v>524180000</v>
          </cell>
          <cell r="G271">
            <v>52418</v>
          </cell>
          <cell r="J271">
            <v>0</v>
          </cell>
        </row>
        <row r="272">
          <cell r="A272" t="str">
            <v>HUE07</v>
          </cell>
          <cell r="B272" t="str">
            <v>CTCP Cảng Thuận An</v>
          </cell>
          <cell r="C272" t="str">
            <v>2007-10-15</v>
          </cell>
          <cell r="D272">
            <v>4550000000</v>
          </cell>
          <cell r="E272">
            <v>3009500000</v>
          </cell>
          <cell r="F272">
            <v>3009500000</v>
          </cell>
          <cell r="G272">
            <v>300950</v>
          </cell>
          <cell r="H272">
            <v>16840254356</v>
          </cell>
          <cell r="I272">
            <v>252727275</v>
          </cell>
          <cell r="J272">
            <v>252.72727499999999</v>
          </cell>
        </row>
        <row r="273">
          <cell r="A273" t="str">
            <v>HUE12</v>
          </cell>
          <cell r="B273" t="str">
            <v>CTCP Công nghiệp thực phẩm Huế</v>
          </cell>
          <cell r="C273" t="str">
            <v>2007-10-15</v>
          </cell>
          <cell r="D273">
            <v>13475500000</v>
          </cell>
          <cell r="E273">
            <v>3055000000</v>
          </cell>
          <cell r="F273">
            <v>2699500000</v>
          </cell>
          <cell r="G273">
            <v>611000</v>
          </cell>
          <cell r="H273">
            <v>30692936514</v>
          </cell>
          <cell r="I273">
            <v>-2373955759</v>
          </cell>
          <cell r="J273">
            <v>-2373.9557589999999</v>
          </cell>
        </row>
        <row r="274">
          <cell r="A274" t="str">
            <v>HUE14</v>
          </cell>
          <cell r="B274" t="str">
            <v>CTCP Tư vấn đầu tư XD TTH</v>
          </cell>
          <cell r="C274" t="str">
            <v>2007-06-25</v>
          </cell>
          <cell r="D274">
            <v>2600000000</v>
          </cell>
          <cell r="E274">
            <v>872200000</v>
          </cell>
          <cell r="F274">
            <v>872200000</v>
          </cell>
          <cell r="G274">
            <v>87220</v>
          </cell>
          <cell r="J274">
            <v>0</v>
          </cell>
        </row>
        <row r="275">
          <cell r="A275" t="str">
            <v>HUE15</v>
          </cell>
          <cell r="B275" t="str">
            <v>CTCP Cơ khí Xây dựng công trình Thừa Thiên huế</v>
          </cell>
          <cell r="C275" t="str">
            <v>2007-10-15</v>
          </cell>
          <cell r="D275">
            <v>18500000000</v>
          </cell>
          <cell r="E275">
            <v>1500200000</v>
          </cell>
          <cell r="F275">
            <v>2685200000</v>
          </cell>
          <cell r="G275">
            <v>294029</v>
          </cell>
          <cell r="J275">
            <v>0</v>
          </cell>
        </row>
        <row r="276">
          <cell r="A276" t="str">
            <v>HUE18</v>
          </cell>
          <cell r="B276" t="str">
            <v>CTCP Đầu tư - Du lịch Đống Đa</v>
          </cell>
          <cell r="C276" t="str">
            <v>2007-10-15</v>
          </cell>
          <cell r="D276">
            <v>14279842878</v>
          </cell>
          <cell r="E276">
            <v>11202230670</v>
          </cell>
          <cell r="F276">
            <v>12766842878</v>
          </cell>
          <cell r="G276">
            <v>1276684</v>
          </cell>
          <cell r="H276">
            <v>727273</v>
          </cell>
          <cell r="I276">
            <v>-7572146416</v>
          </cell>
          <cell r="J276">
            <v>-7572.1464159999996</v>
          </cell>
        </row>
        <row r="277">
          <cell r="A277" t="str">
            <v>HUG01</v>
          </cell>
          <cell r="B277" t="str">
            <v>CTCP Sách - Thiết bị trường học Hậu giang</v>
          </cell>
          <cell r="C277" t="str">
            <v>2007-05-18</v>
          </cell>
          <cell r="D277">
            <v>3000000000</v>
          </cell>
          <cell r="E277">
            <v>400000000</v>
          </cell>
          <cell r="F277">
            <v>285000000</v>
          </cell>
          <cell r="G277">
            <v>0</v>
          </cell>
          <cell r="J277">
            <v>0</v>
          </cell>
        </row>
        <row r="278">
          <cell r="A278" t="str">
            <v>HUG02</v>
          </cell>
          <cell r="B278" t="str">
            <v>CTCP Thủy sản CAFATEX</v>
          </cell>
          <cell r="C278" t="str">
            <v>2007-05-18</v>
          </cell>
          <cell r="D278">
            <v>98809600000</v>
          </cell>
          <cell r="E278">
            <v>14327400000</v>
          </cell>
          <cell r="F278">
            <v>28654800000</v>
          </cell>
          <cell r="G278">
            <v>0</v>
          </cell>
          <cell r="J278">
            <v>0</v>
          </cell>
        </row>
        <row r="279">
          <cell r="A279" t="str">
            <v>HUG03</v>
          </cell>
          <cell r="B279" t="str">
            <v>CTCP Mía đường Cần thơ</v>
          </cell>
          <cell r="C279" t="str">
            <v>2007-05-18</v>
          </cell>
          <cell r="D279">
            <v>90847200000</v>
          </cell>
          <cell r="E279">
            <v>5626000000</v>
          </cell>
          <cell r="F279">
            <v>36091920000</v>
          </cell>
          <cell r="G279">
            <v>0</v>
          </cell>
          <cell r="I279">
            <v>37159052087</v>
          </cell>
          <cell r="J279">
            <v>37159.052086999996</v>
          </cell>
        </row>
        <row r="280">
          <cell r="A280" t="str">
            <v>HYU01</v>
          </cell>
          <cell r="B280" t="str">
            <v>CTCP Xuất nhập khẩu Hưng Yên</v>
          </cell>
          <cell r="C280" t="str">
            <v>2007-12-18</v>
          </cell>
          <cell r="D280">
            <v>17617335606</v>
          </cell>
          <cell r="E280">
            <v>15870135606</v>
          </cell>
          <cell r="F280">
            <v>15870135606</v>
          </cell>
          <cell r="G280">
            <v>1587014</v>
          </cell>
          <cell r="J280">
            <v>0</v>
          </cell>
        </row>
        <row r="281">
          <cell r="A281" t="str">
            <v>HYU02</v>
          </cell>
          <cell r="B281" t="str">
            <v>CTCP Phát hành sách - Thiết bị trường học Hưng Yên</v>
          </cell>
          <cell r="C281" t="str">
            <v>2007-12-18</v>
          </cell>
          <cell r="D281">
            <v>15000000000</v>
          </cell>
          <cell r="E281">
            <v>968200000</v>
          </cell>
          <cell r="F281">
            <v>1936400000</v>
          </cell>
          <cell r="G281">
            <v>193640</v>
          </cell>
          <cell r="J281">
            <v>0</v>
          </cell>
        </row>
        <row r="282">
          <cell r="A282" t="str">
            <v>HYU03</v>
          </cell>
          <cell r="B282" t="str">
            <v>CTCP In và Thương mại Hưng Yên</v>
          </cell>
          <cell r="C282" t="str">
            <v>2011-03-28</v>
          </cell>
          <cell r="D282">
            <v>4100000000</v>
          </cell>
          <cell r="E282">
            <v>2091000000</v>
          </cell>
          <cell r="F282">
            <v>2091000000</v>
          </cell>
          <cell r="G282">
            <v>209100</v>
          </cell>
          <cell r="H282">
            <v>3992631355</v>
          </cell>
          <cell r="I282">
            <v>-75670802</v>
          </cell>
          <cell r="J282">
            <v>-75.670801999999995</v>
          </cell>
        </row>
        <row r="283">
          <cell r="A283" t="str">
            <v>KHO05</v>
          </cell>
          <cell r="B283" t="str">
            <v>CTCP Muối Khánh Hòa</v>
          </cell>
          <cell r="C283" t="str">
            <v>2006-06-06</v>
          </cell>
          <cell r="D283">
            <v>37398230000</v>
          </cell>
          <cell r="E283">
            <v>5876700000</v>
          </cell>
          <cell r="F283">
            <v>12442560000</v>
          </cell>
          <cell r="G283">
            <v>1244256</v>
          </cell>
          <cell r="J283">
            <v>0</v>
          </cell>
        </row>
        <row r="284">
          <cell r="A284" t="str">
            <v>KHO07</v>
          </cell>
          <cell r="B284" t="str">
            <v>CTCP Khoáng sản và Đầu tư Khánh Hòa</v>
          </cell>
          <cell r="C284" t="str">
            <v>2006-06-06</v>
          </cell>
          <cell r="D284">
            <v>140000000000</v>
          </cell>
          <cell r="E284">
            <v>40000000000</v>
          </cell>
          <cell r="F284">
            <v>125000000000</v>
          </cell>
          <cell r="G284">
            <v>12500000</v>
          </cell>
          <cell r="I284">
            <v>17344475454</v>
          </cell>
          <cell r="J284">
            <v>17344.475453999999</v>
          </cell>
        </row>
        <row r="285">
          <cell r="A285" t="str">
            <v>KHO12</v>
          </cell>
          <cell r="B285" t="str">
            <v>CTCP Xây dựng Thuỷ lợi và CS hạ tầng</v>
          </cell>
          <cell r="C285" t="str">
            <v>2006-06-06</v>
          </cell>
          <cell r="D285">
            <v>4000000000</v>
          </cell>
          <cell r="E285">
            <v>1960000000</v>
          </cell>
          <cell r="F285">
            <v>1200000000</v>
          </cell>
          <cell r="G285">
            <v>196000</v>
          </cell>
          <cell r="J285">
            <v>0</v>
          </cell>
        </row>
        <row r="286">
          <cell r="A286" t="str">
            <v>KHO19</v>
          </cell>
          <cell r="B286" t="str">
            <v>CTCP sách &amp; thiết bị trường học Khánh hòa</v>
          </cell>
          <cell r="C286" t="str">
            <v>2006-06-06</v>
          </cell>
          <cell r="D286">
            <v>2040000000</v>
          </cell>
          <cell r="E286">
            <v>612000000</v>
          </cell>
          <cell r="F286">
            <v>863940000</v>
          </cell>
          <cell r="G286">
            <v>154822</v>
          </cell>
          <cell r="H286">
            <v>35211643564</v>
          </cell>
          <cell r="J286">
            <v>0</v>
          </cell>
        </row>
        <row r="287">
          <cell r="A287" t="str">
            <v>KHO22</v>
          </cell>
          <cell r="B287" t="str">
            <v>CTCP Nước khoáng Khánh hòa</v>
          </cell>
          <cell r="C287" t="str">
            <v>2006-08-01</v>
          </cell>
          <cell r="D287">
            <v>21600000000</v>
          </cell>
          <cell r="E287">
            <v>9278000000</v>
          </cell>
          <cell r="F287">
            <v>11132640000</v>
          </cell>
          <cell r="G287">
            <v>1113360</v>
          </cell>
          <cell r="H287">
            <v>128647634620</v>
          </cell>
          <cell r="I287">
            <v>10341587032</v>
          </cell>
          <cell r="J287">
            <v>10341.587031999999</v>
          </cell>
        </row>
        <row r="288">
          <cell r="A288" t="str">
            <v>KHO27</v>
          </cell>
          <cell r="B288" t="str">
            <v>CTCP Xây lắp và Vật liệu xây dựng Khánh Hòa</v>
          </cell>
          <cell r="C288" t="str">
            <v>2010-02-13</v>
          </cell>
          <cell r="D288">
            <v>4663000000</v>
          </cell>
          <cell r="E288">
            <v>1232000000</v>
          </cell>
          <cell r="F288">
            <v>1232000000</v>
          </cell>
          <cell r="G288">
            <v>123200</v>
          </cell>
          <cell r="J288">
            <v>0</v>
          </cell>
        </row>
        <row r="289">
          <cell r="A289" t="str">
            <v>KTU01</v>
          </cell>
          <cell r="B289" t="str">
            <v>CTCP XD và QLCT giao thông KonTum</v>
          </cell>
          <cell r="C289" t="str">
            <v>2007-02-05</v>
          </cell>
          <cell r="D289">
            <v>5107000000</v>
          </cell>
          <cell r="E289">
            <v>2694000000</v>
          </cell>
          <cell r="F289">
            <v>2694000000</v>
          </cell>
          <cell r="G289">
            <v>269432</v>
          </cell>
          <cell r="I289">
            <v>622789431</v>
          </cell>
          <cell r="J289">
            <v>622.78943100000004</v>
          </cell>
        </row>
        <row r="290">
          <cell r="A290" t="str">
            <v>KTU08</v>
          </cell>
          <cell r="B290" t="str">
            <v>CTCP Bến xe Kon Tum</v>
          </cell>
          <cell r="C290" t="str">
            <v>2012-11-09</v>
          </cell>
          <cell r="D290">
            <v>32797400000</v>
          </cell>
          <cell r="E290">
            <v>31822900000</v>
          </cell>
          <cell r="F290">
            <v>31822900000</v>
          </cell>
          <cell r="G290">
            <v>3182290</v>
          </cell>
          <cell r="H290">
            <v>2670490358</v>
          </cell>
          <cell r="I290">
            <v>275699693</v>
          </cell>
          <cell r="J290">
            <v>275.69969300000002</v>
          </cell>
        </row>
        <row r="291">
          <cell r="A291" t="str">
            <v>LAN01</v>
          </cell>
          <cell r="B291" t="str">
            <v>CTCP Dược VACOPHARM</v>
          </cell>
          <cell r="C291" t="str">
            <v>2006-10-26</v>
          </cell>
          <cell r="D291">
            <v>28080000000</v>
          </cell>
          <cell r="E291">
            <v>9180000000</v>
          </cell>
          <cell r="F291">
            <v>13770000000</v>
          </cell>
          <cell r="G291">
            <v>1377000</v>
          </cell>
          <cell r="H291">
            <v>371086009183</v>
          </cell>
          <cell r="I291">
            <v>39718629468.800003</v>
          </cell>
          <cell r="J291">
            <v>39718.629468800005</v>
          </cell>
        </row>
        <row r="292">
          <cell r="A292" t="str">
            <v>LAN02</v>
          </cell>
          <cell r="B292" t="str">
            <v>CTCP Vận Tải Long An</v>
          </cell>
          <cell r="C292" t="str">
            <v>2006-10-26</v>
          </cell>
          <cell r="D292">
            <v>5912000000</v>
          </cell>
          <cell r="E292">
            <v>3340500000</v>
          </cell>
          <cell r="F292">
            <v>2168400000</v>
          </cell>
          <cell r="G292">
            <v>216840</v>
          </cell>
          <cell r="H292">
            <v>2288324687</v>
          </cell>
          <cell r="I292">
            <v>-993699857</v>
          </cell>
          <cell r="J292">
            <v>-993.69985699999995</v>
          </cell>
        </row>
        <row r="293">
          <cell r="A293" t="str">
            <v>LAN03</v>
          </cell>
          <cell r="B293" t="str">
            <v>CTCP XD Thủy Lợi Long An</v>
          </cell>
          <cell r="C293" t="str">
            <v>2006-10-26</v>
          </cell>
          <cell r="D293">
            <v>2889100000</v>
          </cell>
          <cell r="E293">
            <v>1650000000</v>
          </cell>
          <cell r="F293">
            <v>1650000000</v>
          </cell>
          <cell r="G293">
            <v>165000</v>
          </cell>
          <cell r="H293">
            <v>13367766288</v>
          </cell>
          <cell r="I293">
            <v>711615532</v>
          </cell>
          <cell r="J293">
            <v>711.61553200000003</v>
          </cell>
        </row>
        <row r="294">
          <cell r="A294" t="str">
            <v>LAN04</v>
          </cell>
          <cell r="B294" t="str">
            <v>CTCP Sách và Dịch Vụ Văn Hóa Long An</v>
          </cell>
          <cell r="C294" t="str">
            <v>2006-10-26</v>
          </cell>
          <cell r="D294">
            <v>12719100000</v>
          </cell>
          <cell r="E294">
            <v>400000000</v>
          </cell>
          <cell r="F294">
            <v>3000000000</v>
          </cell>
          <cell r="G294">
            <v>300000</v>
          </cell>
          <cell r="H294">
            <v>112212422978</v>
          </cell>
          <cell r="I294">
            <v>1153837454</v>
          </cell>
          <cell r="J294">
            <v>1153.837454</v>
          </cell>
        </row>
        <row r="295">
          <cell r="A295" t="str">
            <v>LAN05</v>
          </cell>
          <cell r="B295" t="str">
            <v>CTCP Sách và Thiết Bị Trường Học Long An</v>
          </cell>
          <cell r="C295" t="str">
            <v>2006-10-26</v>
          </cell>
          <cell r="D295">
            <v>11000000000</v>
          </cell>
          <cell r="E295">
            <v>1200000000</v>
          </cell>
          <cell r="F295">
            <v>2520100000</v>
          </cell>
          <cell r="G295">
            <v>252000</v>
          </cell>
          <cell r="H295">
            <v>69246392384</v>
          </cell>
          <cell r="I295">
            <v>2683483579</v>
          </cell>
          <cell r="J295">
            <v>2683.4835790000002</v>
          </cell>
        </row>
        <row r="296">
          <cell r="A296" t="str">
            <v>LAN07</v>
          </cell>
          <cell r="B296" t="str">
            <v>CTCP Chế biến hàng xuất khẩu Long An</v>
          </cell>
          <cell r="C296" t="str">
            <v>2006-10-26</v>
          </cell>
          <cell r="D296">
            <v>133894140000</v>
          </cell>
          <cell r="E296">
            <v>11012200000</v>
          </cell>
          <cell r="F296">
            <v>33917570000</v>
          </cell>
          <cell r="G296">
            <v>3391757</v>
          </cell>
          <cell r="H296">
            <v>910716340670</v>
          </cell>
          <cell r="I296">
            <v>-152175551735</v>
          </cell>
          <cell r="J296">
            <v>-152175.55173499999</v>
          </cell>
        </row>
        <row r="297">
          <cell r="A297" t="str">
            <v>LAN08</v>
          </cell>
          <cell r="B297" t="str">
            <v>CTCP Địa ốc Long An</v>
          </cell>
          <cell r="C297" t="str">
            <v>2006-10-26</v>
          </cell>
          <cell r="D297">
            <v>6076980000</v>
          </cell>
          <cell r="E297">
            <v>450000000</v>
          </cell>
          <cell r="F297">
            <v>911547000</v>
          </cell>
          <cell r="G297">
            <v>91155</v>
          </cell>
          <cell r="J297">
            <v>0</v>
          </cell>
        </row>
        <row r="298">
          <cell r="A298" t="str">
            <v>LAN12</v>
          </cell>
          <cell r="B298" t="str">
            <v>CTCP thương mại và xuất nhập khẩu Long An</v>
          </cell>
          <cell r="C298" t="str">
            <v>2006-10-26</v>
          </cell>
          <cell r="D298">
            <v>10000000000</v>
          </cell>
          <cell r="E298">
            <v>1200000000</v>
          </cell>
          <cell r="F298">
            <v>1307000000</v>
          </cell>
          <cell r="G298">
            <v>130700</v>
          </cell>
          <cell r="J298">
            <v>0</v>
          </cell>
        </row>
        <row r="299">
          <cell r="A299" t="str">
            <v>LAN14</v>
          </cell>
          <cell r="B299" t="str">
            <v>CTCP du lịch Long An</v>
          </cell>
          <cell r="C299" t="str">
            <v>2006-10-26</v>
          </cell>
          <cell r="D299">
            <v>2500000000</v>
          </cell>
          <cell r="E299">
            <v>875000000</v>
          </cell>
          <cell r="F299">
            <v>875000000</v>
          </cell>
          <cell r="G299">
            <v>87500</v>
          </cell>
          <cell r="J299">
            <v>0</v>
          </cell>
        </row>
        <row r="300">
          <cell r="A300" t="str">
            <v>LAN15</v>
          </cell>
          <cell r="B300" t="str">
            <v>CT TNHH 1TV Đầu tư phát triển công nghiệp và vận tải</v>
          </cell>
          <cell r="C300" t="str">
            <v>2008-06-16</v>
          </cell>
          <cell r="D300">
            <v>49200000000</v>
          </cell>
          <cell r="E300">
            <v>0</v>
          </cell>
          <cell r="F300">
            <v>49529409414</v>
          </cell>
          <cell r="G300">
            <v>8183916</v>
          </cell>
          <cell r="J300">
            <v>0</v>
          </cell>
        </row>
        <row r="301">
          <cell r="A301" t="str">
            <v>LCA02</v>
          </cell>
          <cell r="B301" t="str">
            <v>CTCP Xây dựng số II tỉnh Lào Cai</v>
          </cell>
          <cell r="C301" t="str">
            <v>2007-02-01</v>
          </cell>
          <cell r="D301">
            <v>2603949433</v>
          </cell>
          <cell r="E301">
            <v>123590000</v>
          </cell>
          <cell r="F301">
            <v>1235900000</v>
          </cell>
          <cell r="G301">
            <v>123590</v>
          </cell>
          <cell r="H301">
            <v>9205629626</v>
          </cell>
          <cell r="I301">
            <v>1787949</v>
          </cell>
          <cell r="J301">
            <v>1.787949</v>
          </cell>
        </row>
        <row r="302">
          <cell r="A302" t="str">
            <v>LCH01</v>
          </cell>
          <cell r="B302" t="str">
            <v>Công ty TNHH Khoáng sản Lai Châu</v>
          </cell>
          <cell r="C302" t="str">
            <v>2007-10-04</v>
          </cell>
          <cell r="D302">
            <v>1648038925</v>
          </cell>
          <cell r="E302">
            <v>1648038925</v>
          </cell>
          <cell r="F302">
            <v>2448038925</v>
          </cell>
          <cell r="G302">
            <v>244804</v>
          </cell>
          <cell r="J302">
            <v>0</v>
          </cell>
        </row>
        <row r="303">
          <cell r="A303" t="str">
            <v>LDO06</v>
          </cell>
          <cell r="B303" t="str">
            <v>CTCP In và Phát hành sách Lâm Đồng</v>
          </cell>
          <cell r="C303" t="str">
            <v>2007-10-22</v>
          </cell>
          <cell r="D303">
            <v>8332810000</v>
          </cell>
          <cell r="E303">
            <v>1200000000</v>
          </cell>
          <cell r="F303">
            <v>290000000</v>
          </cell>
          <cell r="G303">
            <v>29000</v>
          </cell>
          <cell r="H303">
            <v>15699455755</v>
          </cell>
          <cell r="I303">
            <v>2057625674.75</v>
          </cell>
          <cell r="J303">
            <v>2057.6256747500001</v>
          </cell>
        </row>
        <row r="304">
          <cell r="A304" t="str">
            <v>LDO08</v>
          </cell>
          <cell r="B304" t="str">
            <v>CTCP Dược Lâm Đồng</v>
          </cell>
          <cell r="C304" t="str">
            <v>2007-10-16</v>
          </cell>
          <cell r="D304">
            <v>33999590000</v>
          </cell>
          <cell r="E304">
            <v>3187500000</v>
          </cell>
          <cell r="F304">
            <v>10837490000</v>
          </cell>
          <cell r="G304">
            <v>1083750</v>
          </cell>
          <cell r="H304">
            <v>424014219757</v>
          </cell>
          <cell r="I304">
            <v>19683408232</v>
          </cell>
          <cell r="J304">
            <v>19683.408232000002</v>
          </cell>
        </row>
        <row r="305">
          <cell r="A305" t="str">
            <v>LDO10</v>
          </cell>
          <cell r="B305" t="str">
            <v>CTCP Dịch vụ du lịch Đà Lạt</v>
          </cell>
          <cell r="C305" t="str">
            <v>2009-06-22</v>
          </cell>
          <cell r="D305">
            <v>59132500000</v>
          </cell>
          <cell r="E305">
            <v>5610000000</v>
          </cell>
          <cell r="F305">
            <v>5610000000</v>
          </cell>
          <cell r="G305">
            <v>608685</v>
          </cell>
          <cell r="I305">
            <v>3443845500</v>
          </cell>
          <cell r="J305">
            <v>3443.8454999999999</v>
          </cell>
        </row>
        <row r="306">
          <cell r="A306" t="str">
            <v>LDO11</v>
          </cell>
          <cell r="B306" t="str">
            <v>CTCP Du lịch Bảo Lộc</v>
          </cell>
          <cell r="C306" t="str">
            <v>2009-06-30</v>
          </cell>
          <cell r="D306">
            <v>2000000000</v>
          </cell>
          <cell r="E306">
            <v>894000000</v>
          </cell>
          <cell r="F306">
            <v>115570000</v>
          </cell>
          <cell r="G306">
            <v>-68910</v>
          </cell>
          <cell r="J306">
            <v>0</v>
          </cell>
        </row>
        <row r="307">
          <cell r="A307" t="str">
            <v>LDO12</v>
          </cell>
          <cell r="B307" t="str">
            <v>CTCP Địa ốc Đà Lạt</v>
          </cell>
          <cell r="C307" t="str">
            <v>2012-11-09</v>
          </cell>
          <cell r="D307">
            <v>45000000000</v>
          </cell>
          <cell r="E307">
            <v>13500000000</v>
          </cell>
          <cell r="F307">
            <v>13500000000</v>
          </cell>
          <cell r="G307">
            <v>1350000</v>
          </cell>
          <cell r="H307">
            <v>228642694174</v>
          </cell>
          <cell r="I307">
            <v>872985611</v>
          </cell>
          <cell r="J307">
            <v>872.98561099999995</v>
          </cell>
        </row>
        <row r="308">
          <cell r="A308" t="str">
            <v>LSO07</v>
          </cell>
          <cell r="B308" t="str">
            <v>CTCP Xây dựng GT II Lạng Sơn</v>
          </cell>
          <cell r="C308" t="str">
            <v>2007-02-09</v>
          </cell>
          <cell r="D308">
            <v>6000000000</v>
          </cell>
          <cell r="E308">
            <v>2709400000</v>
          </cell>
          <cell r="F308">
            <v>2709400000</v>
          </cell>
          <cell r="G308">
            <v>270940</v>
          </cell>
          <cell r="H308">
            <v>0</v>
          </cell>
          <cell r="I308">
            <v>-62423584</v>
          </cell>
          <cell r="J308">
            <v>-62.423583999999998</v>
          </cell>
        </row>
        <row r="309">
          <cell r="A309" t="str">
            <v>LTS01</v>
          </cell>
          <cell r="B309" t="str">
            <v>CTCP Cảng hàng không Quốc tế Long Thành</v>
          </cell>
          <cell r="C309" t="str">
            <v>2009-12-31</v>
          </cell>
          <cell r="D309">
            <v>150000000000</v>
          </cell>
          <cell r="E309">
            <v>7500000000</v>
          </cell>
          <cell r="F309">
            <v>7500000000</v>
          </cell>
          <cell r="G309">
            <v>0</v>
          </cell>
          <cell r="J309">
            <v>0</v>
          </cell>
        </row>
        <row r="310">
          <cell r="A310" t="str">
            <v>NAN05</v>
          </cell>
          <cell r="B310" t="str">
            <v>CTCP Bến xe Nghệ An</v>
          </cell>
          <cell r="C310" t="str">
            <v>2007-02-01</v>
          </cell>
          <cell r="D310">
            <v>31532000000</v>
          </cell>
          <cell r="E310">
            <v>4244000000</v>
          </cell>
          <cell r="F310">
            <v>12735000000</v>
          </cell>
          <cell r="G310">
            <v>1273500</v>
          </cell>
          <cell r="J310">
            <v>0</v>
          </cell>
        </row>
        <row r="311">
          <cell r="A311" t="str">
            <v>NAN29</v>
          </cell>
          <cell r="B311" t="str">
            <v>CTCP Đào tạo và Phát triển nguồn nhân lực Miền Trung</v>
          </cell>
          <cell r="C311" t="str">
            <v>2008-07-03</v>
          </cell>
          <cell r="D311">
            <v>116000000000</v>
          </cell>
          <cell r="E311">
            <v>0</v>
          </cell>
          <cell r="F311">
            <v>21900000000</v>
          </cell>
          <cell r="G311">
            <v>2190000</v>
          </cell>
          <cell r="J311">
            <v>0</v>
          </cell>
        </row>
        <row r="312">
          <cell r="A312" t="str">
            <v>NAN30</v>
          </cell>
          <cell r="B312" t="str">
            <v>CTCP Đầu tư và Phát triển miền Trung</v>
          </cell>
          <cell r="C312" t="str">
            <v>2007-02-01</v>
          </cell>
          <cell r="D312">
            <v>32131200000</v>
          </cell>
          <cell r="E312">
            <v>5168300715</v>
          </cell>
          <cell r="F312">
            <v>12161060000</v>
          </cell>
          <cell r="G312">
            <v>0</v>
          </cell>
          <cell r="J312">
            <v>0</v>
          </cell>
        </row>
        <row r="313">
          <cell r="A313" t="str">
            <v>NDI08</v>
          </cell>
          <cell r="B313" t="str">
            <v>CTCP Xây lắp I Nam Định</v>
          </cell>
          <cell r="C313" t="str">
            <v>2007-08-01</v>
          </cell>
          <cell r="D313">
            <v>7730300000</v>
          </cell>
          <cell r="E313">
            <v>3478500000</v>
          </cell>
          <cell r="F313">
            <v>3478500000</v>
          </cell>
          <cell r="G313">
            <v>347850</v>
          </cell>
          <cell r="H313">
            <v>21639574962</v>
          </cell>
          <cell r="I313">
            <v>-2672297910</v>
          </cell>
          <cell r="J313">
            <v>-2672.2979099999998</v>
          </cell>
        </row>
        <row r="314">
          <cell r="A314" t="str">
            <v>NTH01</v>
          </cell>
          <cell r="B314" t="str">
            <v>CTCP Muối Ninh Thuận</v>
          </cell>
          <cell r="C314" t="str">
            <v>2007-02-07</v>
          </cell>
          <cell r="D314">
            <v>113068680000</v>
          </cell>
          <cell r="E314">
            <v>104145430000</v>
          </cell>
          <cell r="F314">
            <v>46600560000</v>
          </cell>
          <cell r="G314">
            <v>4660056</v>
          </cell>
          <cell r="H314">
            <v>116574087247</v>
          </cell>
          <cell r="I314">
            <v>69013280535</v>
          </cell>
          <cell r="J314">
            <v>69013.280534999998</v>
          </cell>
        </row>
        <row r="315">
          <cell r="A315" t="str">
            <v>NTH02</v>
          </cell>
          <cell r="B315" t="str">
            <v>CTCP Phương Hải</v>
          </cell>
          <cell r="C315" t="str">
            <v>2007-02-07</v>
          </cell>
          <cell r="D315">
            <v>9502000000</v>
          </cell>
          <cell r="E315">
            <v>2741140000</v>
          </cell>
          <cell r="F315">
            <v>2741140000</v>
          </cell>
          <cell r="G315">
            <v>274114</v>
          </cell>
          <cell r="J315">
            <v>0</v>
          </cell>
        </row>
        <row r="316">
          <cell r="A316" t="str">
            <v>NTH08</v>
          </cell>
          <cell r="B316" t="str">
            <v>CTCP Mía đường Phan Rang</v>
          </cell>
          <cell r="C316" t="str">
            <v>2007-02-07</v>
          </cell>
          <cell r="D316">
            <v>31334000000</v>
          </cell>
          <cell r="E316">
            <v>6316920000</v>
          </cell>
          <cell r="F316">
            <v>11238900000</v>
          </cell>
          <cell r="G316">
            <v>1123890</v>
          </cell>
          <cell r="H316">
            <v>227684864663</v>
          </cell>
          <cell r="I316">
            <v>1017728113</v>
          </cell>
          <cell r="J316">
            <v>1017.728113</v>
          </cell>
        </row>
        <row r="317">
          <cell r="A317" t="str">
            <v>NTH10</v>
          </cell>
          <cell r="B317" t="str">
            <v>CTCP Du lịch Sài Gòn Ninh Chữ</v>
          </cell>
          <cell r="C317" t="str">
            <v>2007-02-07</v>
          </cell>
          <cell r="D317">
            <v>50000000000</v>
          </cell>
          <cell r="E317">
            <v>663000000</v>
          </cell>
          <cell r="F317">
            <v>663000000</v>
          </cell>
          <cell r="G317">
            <v>66300</v>
          </cell>
          <cell r="J317">
            <v>0</v>
          </cell>
        </row>
        <row r="318">
          <cell r="A318" t="str">
            <v>PTH01</v>
          </cell>
          <cell r="B318" t="str">
            <v>CTCP Thương mại miền núi Phú Thọ</v>
          </cell>
          <cell r="C318" t="str">
            <v>2007-10-02</v>
          </cell>
          <cell r="D318">
            <v>5664615000</v>
          </cell>
          <cell r="E318">
            <v>2265850000</v>
          </cell>
          <cell r="F318">
            <v>895000000</v>
          </cell>
          <cell r="G318">
            <v>89500</v>
          </cell>
          <cell r="H318">
            <v>4575223824</v>
          </cell>
          <cell r="I318">
            <v>-987603896</v>
          </cell>
          <cell r="J318">
            <v>-987.60389599999996</v>
          </cell>
        </row>
        <row r="319">
          <cell r="A319" t="str">
            <v>PYE01</v>
          </cell>
          <cell r="B319" t="str">
            <v>CTCP Pymepharco</v>
          </cell>
          <cell r="C319" t="str">
            <v>2007-06-15</v>
          </cell>
          <cell r="D319">
            <v>85000000000</v>
          </cell>
          <cell r="E319">
            <v>12574880000</v>
          </cell>
          <cell r="F319">
            <v>16766500000</v>
          </cell>
          <cell r="G319">
            <v>0</v>
          </cell>
          <cell r="J319">
            <v>0</v>
          </cell>
        </row>
        <row r="320">
          <cell r="A320" t="str">
            <v>QBI02</v>
          </cell>
          <cell r="B320" t="str">
            <v>CTCP Cảng Quảng Bình</v>
          </cell>
          <cell r="C320" t="str">
            <v>2006-11-29</v>
          </cell>
          <cell r="D320">
            <v>8900000000</v>
          </cell>
          <cell r="E320">
            <v>8829234329</v>
          </cell>
          <cell r="F320">
            <v>7966000000</v>
          </cell>
          <cell r="G320">
            <v>796600</v>
          </cell>
          <cell r="H320">
            <v>3724270967</v>
          </cell>
          <cell r="I320">
            <v>58926791</v>
          </cell>
          <cell r="J320">
            <v>58.926791000000001</v>
          </cell>
        </row>
        <row r="321">
          <cell r="A321" t="str">
            <v>QNA01</v>
          </cell>
          <cell r="B321" t="str">
            <v xml:space="preserve">CTCP Kỹ nghệ khoáng sản Quảng Nam </v>
          </cell>
          <cell r="C321" t="str">
            <v>2006-12-26</v>
          </cell>
          <cell r="D321">
            <v>54860460000</v>
          </cell>
          <cell r="E321">
            <v>2294530000</v>
          </cell>
          <cell r="F321">
            <v>14571850000</v>
          </cell>
          <cell r="G321">
            <v>1457185</v>
          </cell>
          <cell r="I321">
            <v>-9730398497</v>
          </cell>
          <cell r="J321">
            <v>-9730.3984970000001</v>
          </cell>
        </row>
        <row r="322">
          <cell r="A322" t="str">
            <v>QNA03</v>
          </cell>
          <cell r="B322" t="str">
            <v xml:space="preserve">CTCP Xây dựng và kinh doanh nhà Tam Kỳ </v>
          </cell>
          <cell r="C322" t="str">
            <v>2006-12-26</v>
          </cell>
          <cell r="D322">
            <v>3600000000</v>
          </cell>
          <cell r="E322">
            <v>1450000000</v>
          </cell>
          <cell r="F322">
            <v>1703900000</v>
          </cell>
          <cell r="G322">
            <v>170390</v>
          </cell>
          <cell r="J322">
            <v>0</v>
          </cell>
        </row>
        <row r="323">
          <cell r="A323" t="str">
            <v>QNA05</v>
          </cell>
          <cell r="B323" t="str">
            <v xml:space="preserve">CTCP Công trinh GTVT Quảng Nam </v>
          </cell>
          <cell r="C323" t="str">
            <v>2006-12-26</v>
          </cell>
          <cell r="D323">
            <v>12000000000</v>
          </cell>
          <cell r="E323">
            <v>6456000000</v>
          </cell>
          <cell r="F323">
            <v>6456000000</v>
          </cell>
          <cell r="G323">
            <v>645600</v>
          </cell>
          <cell r="H323">
            <v>139795999392</v>
          </cell>
          <cell r="I323">
            <v>15176076162</v>
          </cell>
          <cell r="J323">
            <v>15176.076161999999</v>
          </cell>
        </row>
        <row r="324">
          <cell r="A324" t="str">
            <v>QNA08</v>
          </cell>
          <cell r="B324" t="str">
            <v xml:space="preserve">CTCP Sách và Thiết bị trường học Quảng Nam </v>
          </cell>
          <cell r="C324" t="str">
            <v>2006-12-26</v>
          </cell>
          <cell r="D324">
            <v>2500000000</v>
          </cell>
          <cell r="E324">
            <v>1840000000</v>
          </cell>
          <cell r="F324">
            <v>1135000000</v>
          </cell>
          <cell r="G324">
            <v>113500</v>
          </cell>
          <cell r="I324">
            <v>109014076</v>
          </cell>
          <cell r="J324">
            <v>109.014076</v>
          </cell>
        </row>
        <row r="325">
          <cell r="A325" t="str">
            <v>QNA12</v>
          </cell>
          <cell r="B325" t="str">
            <v xml:space="preserve">CTCP Lâm đặc sản xuất khẩu Quảng Nam </v>
          </cell>
          <cell r="C325" t="str">
            <v>2006-12-26</v>
          </cell>
          <cell r="D325">
            <v>30000000000</v>
          </cell>
          <cell r="E325">
            <v>19518000000</v>
          </cell>
          <cell r="F325">
            <v>19518000000</v>
          </cell>
          <cell r="G325">
            <v>1951800</v>
          </cell>
          <cell r="J325">
            <v>0</v>
          </cell>
        </row>
        <row r="326">
          <cell r="A326" t="str">
            <v>QNA13</v>
          </cell>
          <cell r="B326" t="str">
            <v>CTCP Câu Lâu</v>
          </cell>
          <cell r="C326" t="str">
            <v>2012-07-24</v>
          </cell>
          <cell r="D326">
            <v>4500000000</v>
          </cell>
          <cell r="E326">
            <v>1906000000</v>
          </cell>
          <cell r="F326">
            <v>1906000000</v>
          </cell>
          <cell r="G326">
            <v>285600</v>
          </cell>
          <cell r="I326">
            <v>1920985661</v>
          </cell>
          <cell r="J326">
            <v>1920.9856609999999</v>
          </cell>
        </row>
        <row r="327">
          <cell r="A327" t="str">
            <v>QNA14</v>
          </cell>
          <cell r="B327" t="str">
            <v>CTCP In - Phát hành sách và thiết bị trường học Quảng Nam</v>
          </cell>
          <cell r="C327" t="str">
            <v>2010-03-01</v>
          </cell>
          <cell r="D327">
            <v>4000000000</v>
          </cell>
          <cell r="E327">
            <v>578500000</v>
          </cell>
          <cell r="F327">
            <v>578500000</v>
          </cell>
          <cell r="G327">
            <v>57850</v>
          </cell>
          <cell r="H327">
            <v>34389302066</v>
          </cell>
          <cell r="I327">
            <v>1350816987</v>
          </cell>
          <cell r="J327">
            <v>1350.8169869999999</v>
          </cell>
        </row>
        <row r="328">
          <cell r="A328" t="str">
            <v>QNA15</v>
          </cell>
          <cell r="B328" t="str">
            <v>CTCP Tư vấn tài chính và giá cả Quảng Nam</v>
          </cell>
          <cell r="C328" t="str">
            <v>2011-04-29</v>
          </cell>
          <cell r="D328">
            <v>6171070000</v>
          </cell>
          <cell r="E328">
            <v>4181070000</v>
          </cell>
          <cell r="F328">
            <v>4181070000</v>
          </cell>
          <cell r="G328">
            <v>418107</v>
          </cell>
          <cell r="J328">
            <v>0</v>
          </cell>
        </row>
        <row r="329">
          <cell r="A329" t="str">
            <v>QNA16</v>
          </cell>
          <cell r="B329" t="str">
            <v>CTCP Giao thông công chính Tam Kỳ</v>
          </cell>
          <cell r="C329" t="str">
            <v>2012-07-24</v>
          </cell>
          <cell r="D329">
            <v>3500000000</v>
          </cell>
          <cell r="E329">
            <v>1500000000</v>
          </cell>
          <cell r="F329">
            <v>1500000000</v>
          </cell>
          <cell r="G329">
            <v>150000</v>
          </cell>
          <cell r="J329">
            <v>0</v>
          </cell>
        </row>
        <row r="330">
          <cell r="A330" t="str">
            <v>QNA17</v>
          </cell>
          <cell r="B330" t="str">
            <v>CTCP Thương mại Điện Bàn</v>
          </cell>
          <cell r="C330" t="str">
            <v>2012-07-24</v>
          </cell>
          <cell r="D330">
            <v>2500000000</v>
          </cell>
          <cell r="E330">
            <v>750000000</v>
          </cell>
          <cell r="F330">
            <v>750000000</v>
          </cell>
          <cell r="G330">
            <v>75000</v>
          </cell>
          <cell r="J330">
            <v>0</v>
          </cell>
        </row>
        <row r="331">
          <cell r="A331" t="str">
            <v>QNA19</v>
          </cell>
          <cell r="B331" t="str">
            <v>CTCP Thương mại &amp; Đầu tư phát triển miền núi Quảng Nam</v>
          </cell>
          <cell r="C331" t="str">
            <v>2012-07-24</v>
          </cell>
          <cell r="D331">
            <v>1728000000</v>
          </cell>
          <cell r="E331">
            <v>846700000</v>
          </cell>
          <cell r="F331">
            <v>846700000</v>
          </cell>
          <cell r="G331">
            <v>84670</v>
          </cell>
          <cell r="I331">
            <v>62046564</v>
          </cell>
          <cell r="J331">
            <v>62.046563999999996</v>
          </cell>
        </row>
        <row r="332">
          <cell r="A332" t="str">
            <v>QNA20</v>
          </cell>
          <cell r="B332" t="str">
            <v>CTCP Thương mại Giằng</v>
          </cell>
          <cell r="C332" t="str">
            <v>2012-07-24</v>
          </cell>
          <cell r="D332">
            <v>1851000000</v>
          </cell>
          <cell r="E332">
            <v>822770000</v>
          </cell>
          <cell r="F332">
            <v>822770000</v>
          </cell>
          <cell r="G332">
            <v>82277</v>
          </cell>
          <cell r="I332">
            <v>63596496</v>
          </cell>
          <cell r="J332">
            <v>63.596496000000002</v>
          </cell>
        </row>
        <row r="333">
          <cell r="A333" t="str">
            <v>QNA21</v>
          </cell>
          <cell r="B333" t="str">
            <v>CTCP Thương mại &amp; Xây dựng Hiệp Đức</v>
          </cell>
          <cell r="C333" t="str">
            <v>2012-07-24</v>
          </cell>
          <cell r="D333">
            <v>800000000</v>
          </cell>
          <cell r="E333">
            <v>240000000</v>
          </cell>
          <cell r="F333">
            <v>240000000</v>
          </cell>
          <cell r="G333">
            <v>24000</v>
          </cell>
          <cell r="I333">
            <v>-91697237</v>
          </cell>
          <cell r="J333">
            <v>-91.697237000000001</v>
          </cell>
        </row>
        <row r="334">
          <cell r="A334" t="str">
            <v>QNA22</v>
          </cell>
          <cell r="B334" t="str">
            <v>CTCP Thương mại &amp; Dịch vụ Phước Sơn</v>
          </cell>
          <cell r="C334" t="str">
            <v>2012-07-19</v>
          </cell>
          <cell r="D334">
            <v>1713000000</v>
          </cell>
          <cell r="E334">
            <v>839370000</v>
          </cell>
          <cell r="F334">
            <v>839370000</v>
          </cell>
          <cell r="G334">
            <v>83937</v>
          </cell>
          <cell r="H334">
            <v>10872398689</v>
          </cell>
          <cell r="I334">
            <v>28780832</v>
          </cell>
          <cell r="J334">
            <v>28.780832</v>
          </cell>
        </row>
        <row r="335">
          <cell r="A335" t="str">
            <v>QNG05</v>
          </cell>
          <cell r="B335" t="str">
            <v xml:space="preserve">CTCP Phát triển cơ sở hạ tầng Quảng Ngãi </v>
          </cell>
          <cell r="C335" t="str">
            <v>2006-08-01</v>
          </cell>
          <cell r="D335">
            <v>9758800000</v>
          </cell>
          <cell r="E335">
            <v>4977000000</v>
          </cell>
          <cell r="F335">
            <v>4977000000</v>
          </cell>
          <cell r="G335">
            <v>497700</v>
          </cell>
          <cell r="J335">
            <v>0</v>
          </cell>
        </row>
        <row r="336">
          <cell r="A336" t="str">
            <v>QNG07</v>
          </cell>
          <cell r="B336" t="str">
            <v xml:space="preserve">CTCP Nông lâm sản xuất khẩu Quảng Ngãi </v>
          </cell>
          <cell r="C336" t="str">
            <v>2006-08-01</v>
          </cell>
          <cell r="D336">
            <v>11248000000</v>
          </cell>
          <cell r="E336">
            <v>3374000000</v>
          </cell>
          <cell r="F336">
            <v>5457000000</v>
          </cell>
          <cell r="G336">
            <v>659473</v>
          </cell>
          <cell r="J336">
            <v>0</v>
          </cell>
        </row>
        <row r="337">
          <cell r="A337" t="str">
            <v>QNG08</v>
          </cell>
          <cell r="B337" t="str">
            <v xml:space="preserve">CTCP Nông sản thực phẩm Quảng ngãi </v>
          </cell>
          <cell r="C337" t="str">
            <v>2006-08-01</v>
          </cell>
          <cell r="D337">
            <v>48850200000</v>
          </cell>
          <cell r="E337">
            <v>6240900000</v>
          </cell>
          <cell r="F337">
            <v>15618171600</v>
          </cell>
          <cell r="G337">
            <v>2804527</v>
          </cell>
          <cell r="I337">
            <v>137239751478</v>
          </cell>
          <cell r="J337">
            <v>137239.75147799999</v>
          </cell>
        </row>
        <row r="338">
          <cell r="A338" t="str">
            <v>QNG09</v>
          </cell>
          <cell r="B338" t="str">
            <v>CTCP Xây dựng Giao thông Quảng Ngãi</v>
          </cell>
          <cell r="C338" t="str">
            <v>2010-12-31</v>
          </cell>
          <cell r="D338">
            <v>6086210000</v>
          </cell>
          <cell r="E338">
            <v>1839710000</v>
          </cell>
          <cell r="F338">
            <v>1839710000</v>
          </cell>
          <cell r="G338">
            <v>0</v>
          </cell>
          <cell r="J338">
            <v>0</v>
          </cell>
        </row>
        <row r="339">
          <cell r="A339" t="str">
            <v>QNG10</v>
          </cell>
          <cell r="B339" t="str">
            <v>CTCP Dịch vụ Giao thông vận tải Quảng Ngãi</v>
          </cell>
          <cell r="C339" t="str">
            <v>2012-11-09</v>
          </cell>
          <cell r="D339">
            <v>1000000000</v>
          </cell>
          <cell r="E339">
            <v>400000000</v>
          </cell>
          <cell r="F339">
            <v>400000000</v>
          </cell>
          <cell r="G339">
            <v>0</v>
          </cell>
          <cell r="J339">
            <v>0</v>
          </cell>
        </row>
        <row r="340">
          <cell r="A340" t="str">
            <v>QNI05</v>
          </cell>
          <cell r="B340" t="str">
            <v>CTCP Vận tải Biển &amp; XNK Quảng Ninh</v>
          </cell>
          <cell r="C340" t="str">
            <v>2007-04-17</v>
          </cell>
          <cell r="D340">
            <v>13650000000</v>
          </cell>
          <cell r="E340">
            <v>1300000000</v>
          </cell>
          <cell r="F340">
            <v>1979900000</v>
          </cell>
          <cell r="G340">
            <v>197990</v>
          </cell>
          <cell r="J340">
            <v>0</v>
          </cell>
        </row>
        <row r="341">
          <cell r="A341" t="str">
            <v>QNI06</v>
          </cell>
          <cell r="B341" t="str">
            <v>CTCP Vận tải khách thuỷ Quảng Ninh</v>
          </cell>
          <cell r="C341" t="str">
            <v>2007-04-17</v>
          </cell>
          <cell r="D341">
            <v>3753600000</v>
          </cell>
          <cell r="E341">
            <v>600000000</v>
          </cell>
          <cell r="F341">
            <v>600000000</v>
          </cell>
          <cell r="G341">
            <v>60000</v>
          </cell>
          <cell r="J341">
            <v>0</v>
          </cell>
        </row>
        <row r="342">
          <cell r="A342" t="str">
            <v>QNI09</v>
          </cell>
          <cell r="B342" t="str">
            <v>CTCP Xi măng và xây dựng Quảng ninh</v>
          </cell>
          <cell r="C342" t="str">
            <v>2007-04-17</v>
          </cell>
          <cell r="D342">
            <v>184511090000</v>
          </cell>
          <cell r="E342">
            <v>22176000000</v>
          </cell>
          <cell r="F342">
            <v>32802010000</v>
          </cell>
          <cell r="G342">
            <v>3280201</v>
          </cell>
          <cell r="J342">
            <v>0</v>
          </cell>
        </row>
        <row r="343">
          <cell r="A343" t="str">
            <v>QNI12</v>
          </cell>
          <cell r="B343" t="str">
            <v>CTCP Xây dựng và phát triển đô thị Quảng ninh</v>
          </cell>
          <cell r="C343" t="str">
            <v>2007-04-17</v>
          </cell>
          <cell r="D343">
            <v>11000000000</v>
          </cell>
          <cell r="E343">
            <v>1650000000</v>
          </cell>
          <cell r="F343">
            <v>1794078000</v>
          </cell>
          <cell r="G343">
            <v>179407</v>
          </cell>
          <cell r="J343">
            <v>0</v>
          </cell>
        </row>
        <row r="344">
          <cell r="A344" t="str">
            <v>QNI14</v>
          </cell>
          <cell r="B344" t="str">
            <v>CTCP Gốm xây dựng Giếng Đáy Quảng ninh</v>
          </cell>
          <cell r="C344" t="str">
            <v>2007-04-17</v>
          </cell>
          <cell r="D344">
            <v>19800000000</v>
          </cell>
          <cell r="E344">
            <v>2700000000</v>
          </cell>
          <cell r="F344">
            <v>5400000000</v>
          </cell>
          <cell r="G344">
            <v>540000</v>
          </cell>
          <cell r="J344">
            <v>0</v>
          </cell>
        </row>
        <row r="345">
          <cell r="A345" t="str">
            <v>QNI20</v>
          </cell>
          <cell r="B345" t="str">
            <v>CTCP Cung ứng tàu biển Quảng ninh</v>
          </cell>
          <cell r="C345" t="str">
            <v>2007-04-17</v>
          </cell>
          <cell r="D345">
            <v>16500000000</v>
          </cell>
          <cell r="E345">
            <v>4200000000</v>
          </cell>
          <cell r="F345">
            <v>3150000000</v>
          </cell>
          <cell r="G345">
            <v>315000</v>
          </cell>
          <cell r="J345">
            <v>0</v>
          </cell>
        </row>
        <row r="346">
          <cell r="A346" t="str">
            <v>QNI21</v>
          </cell>
          <cell r="B346" t="str">
            <v>CTCP Sách và thiết bị trường học Quảng ninh</v>
          </cell>
          <cell r="C346" t="str">
            <v>2007-04-17</v>
          </cell>
          <cell r="D346">
            <v>13500000000</v>
          </cell>
          <cell r="E346">
            <v>1000000000</v>
          </cell>
          <cell r="F346">
            <v>2250000000</v>
          </cell>
          <cell r="G346">
            <v>225000</v>
          </cell>
          <cell r="H346">
            <v>64173756494</v>
          </cell>
          <cell r="I346">
            <v>3016468634</v>
          </cell>
          <cell r="J346">
            <v>3016.4686339999998</v>
          </cell>
        </row>
        <row r="347">
          <cell r="A347" t="str">
            <v>QNI23</v>
          </cell>
          <cell r="B347" t="str">
            <v>CTCP Bia nước giải khát Hạ long</v>
          </cell>
          <cell r="C347" t="str">
            <v>2007-04-17</v>
          </cell>
          <cell r="D347">
            <v>30000000000</v>
          </cell>
          <cell r="E347">
            <v>11678000000</v>
          </cell>
          <cell r="F347">
            <v>10500000000</v>
          </cell>
          <cell r="G347">
            <v>1050000</v>
          </cell>
          <cell r="H347">
            <v>205150280304</v>
          </cell>
          <cell r="I347">
            <v>6248284192</v>
          </cell>
          <cell r="J347">
            <v>6248.2841920000001</v>
          </cell>
        </row>
        <row r="348">
          <cell r="A348" t="str">
            <v>QNI26</v>
          </cell>
          <cell r="B348" t="str">
            <v>CTCP chế biến lâm sản Quảng ninh</v>
          </cell>
          <cell r="C348" t="str">
            <v>2007-04-17</v>
          </cell>
          <cell r="D348">
            <v>8000000000</v>
          </cell>
          <cell r="E348">
            <v>750000000</v>
          </cell>
          <cell r="F348">
            <v>750000000</v>
          </cell>
          <cell r="G348">
            <v>75000</v>
          </cell>
          <cell r="J348">
            <v>0</v>
          </cell>
        </row>
        <row r="349">
          <cell r="A349" t="str">
            <v>QNI27</v>
          </cell>
          <cell r="B349" t="str">
            <v>CTCP May Quảng ninh</v>
          </cell>
          <cell r="C349" t="str">
            <v>2007-04-17</v>
          </cell>
          <cell r="D349">
            <v>4327000000</v>
          </cell>
          <cell r="E349">
            <v>1300000000</v>
          </cell>
          <cell r="F349">
            <v>1300000000</v>
          </cell>
          <cell r="G349">
            <v>130000</v>
          </cell>
          <cell r="J349">
            <v>0</v>
          </cell>
        </row>
        <row r="350">
          <cell r="A350" t="str">
            <v>QNI35</v>
          </cell>
          <cell r="B350" t="str">
            <v>CTCP Đầu tư và XNK Quảng ninh</v>
          </cell>
          <cell r="C350" t="str">
            <v>2007-04-17</v>
          </cell>
          <cell r="D350">
            <v>65000000000</v>
          </cell>
          <cell r="E350">
            <v>9360000000</v>
          </cell>
          <cell r="F350">
            <v>15765180000</v>
          </cell>
          <cell r="G350">
            <v>1576518</v>
          </cell>
          <cell r="H350">
            <v>191783363467</v>
          </cell>
          <cell r="I350">
            <v>13719567665</v>
          </cell>
          <cell r="J350">
            <v>13719.567665</v>
          </cell>
        </row>
        <row r="351">
          <cell r="A351" t="str">
            <v>QNI36</v>
          </cell>
          <cell r="B351" t="str">
            <v>CTCP Quốc tế Hoàng gia</v>
          </cell>
          <cell r="C351" t="str">
            <v>2007-04-17</v>
          </cell>
          <cell r="D351">
            <v>650673890000</v>
          </cell>
          <cell r="E351">
            <v>49073090000</v>
          </cell>
          <cell r="F351">
            <v>95269000000</v>
          </cell>
          <cell r="G351">
            <v>9345436</v>
          </cell>
          <cell r="J351">
            <v>0</v>
          </cell>
        </row>
        <row r="352">
          <cell r="A352" t="str">
            <v>QNI39</v>
          </cell>
          <cell r="B352" t="str">
            <v>CTCP Nhiệt điện Quảng Ninh</v>
          </cell>
          <cell r="C352" t="str">
            <v>2009-09-21</v>
          </cell>
          <cell r="D352">
            <v>4500000000000</v>
          </cell>
          <cell r="E352">
            <v>450000000000</v>
          </cell>
          <cell r="F352">
            <v>514010890000</v>
          </cell>
          <cell r="G352">
            <v>51401089</v>
          </cell>
          <cell r="H352">
            <v>3425233340969</v>
          </cell>
          <cell r="I352">
            <v>280986041724</v>
          </cell>
          <cell r="J352">
            <v>280986.04172400001</v>
          </cell>
        </row>
        <row r="353">
          <cell r="A353" t="str">
            <v>QTR08</v>
          </cell>
          <cell r="B353" t="str">
            <v>CTCP Nông sản Tân Lâm</v>
          </cell>
          <cell r="C353" t="str">
            <v>2012-11-09</v>
          </cell>
          <cell r="D353">
            <v>11000000000</v>
          </cell>
          <cell r="E353">
            <v>8191400000</v>
          </cell>
          <cell r="F353">
            <v>8187600000</v>
          </cell>
          <cell r="G353">
            <v>818760</v>
          </cell>
          <cell r="H353">
            <v>124432414445</v>
          </cell>
          <cell r="I353">
            <v>-45783664870</v>
          </cell>
          <cell r="J353">
            <v>-45783.664870000001</v>
          </cell>
        </row>
        <row r="354">
          <cell r="A354" t="str">
            <v>SBV01</v>
          </cell>
          <cell r="B354" t="str">
            <v>CTCP Cơ khí Ngân Hàng</v>
          </cell>
          <cell r="C354" t="str">
            <v>2006-10-16</v>
          </cell>
          <cell r="D354">
            <v>9698440000</v>
          </cell>
          <cell r="E354">
            <v>3840000000</v>
          </cell>
          <cell r="F354">
            <v>4945920000</v>
          </cell>
          <cell r="G354">
            <v>494592</v>
          </cell>
          <cell r="H354">
            <v>38066459049</v>
          </cell>
          <cell r="I354">
            <v>922612350</v>
          </cell>
          <cell r="J354">
            <v>922.61234999999999</v>
          </cell>
        </row>
        <row r="355">
          <cell r="A355" t="str">
            <v>SBV02</v>
          </cell>
          <cell r="B355" t="str">
            <v>CTCP Đầu tư Xây dựng Ngân hàng</v>
          </cell>
          <cell r="C355" t="str">
            <v>2006-10-16</v>
          </cell>
          <cell r="D355">
            <v>12242060000</v>
          </cell>
          <cell r="E355">
            <v>3693450000</v>
          </cell>
          <cell r="F355">
            <v>3693450000</v>
          </cell>
          <cell r="G355">
            <v>369345</v>
          </cell>
          <cell r="J355">
            <v>0</v>
          </cell>
        </row>
        <row r="356">
          <cell r="A356" t="str">
            <v>SBV03</v>
          </cell>
          <cell r="B356" t="str">
            <v>CTCP Thiết bị Vật tư Ngân hàng</v>
          </cell>
          <cell r="C356" t="str">
            <v>2006-10-16</v>
          </cell>
          <cell r="D356">
            <v>5400000000</v>
          </cell>
          <cell r="E356">
            <v>2754000000</v>
          </cell>
          <cell r="F356">
            <v>2754000000</v>
          </cell>
          <cell r="G356">
            <v>275400</v>
          </cell>
          <cell r="H356">
            <v>157191488534</v>
          </cell>
          <cell r="I356">
            <v>1402728827</v>
          </cell>
          <cell r="J356">
            <v>1402.7288269999999</v>
          </cell>
        </row>
        <row r="357">
          <cell r="A357" t="str">
            <v>SLA02</v>
          </cell>
          <cell r="B357" t="str">
            <v>CTCP Dược- Vật tư y tế Sơn La</v>
          </cell>
          <cell r="C357" t="str">
            <v>2007-02-07</v>
          </cell>
          <cell r="D357">
            <v>3000000000</v>
          </cell>
          <cell r="E357">
            <v>1470000000</v>
          </cell>
          <cell r="F357">
            <v>1470000000</v>
          </cell>
          <cell r="G357">
            <v>147000</v>
          </cell>
          <cell r="J357">
            <v>0</v>
          </cell>
        </row>
        <row r="358">
          <cell r="A358" t="str">
            <v>SLA04</v>
          </cell>
          <cell r="B358" t="str">
            <v>CTCP Xây dựng thuỷ lợi điện II</v>
          </cell>
          <cell r="C358" t="str">
            <v>2007-02-07</v>
          </cell>
          <cell r="D358">
            <v>3046191629</v>
          </cell>
          <cell r="E358">
            <v>1085432029</v>
          </cell>
          <cell r="F358">
            <v>1085432029</v>
          </cell>
          <cell r="G358">
            <v>108543</v>
          </cell>
          <cell r="J358">
            <v>0</v>
          </cell>
        </row>
        <row r="359">
          <cell r="A359" t="str">
            <v>SLA14</v>
          </cell>
          <cell r="B359" t="str">
            <v>CTCP Xuất nhập khẩu tổng hợp</v>
          </cell>
          <cell r="C359" t="str">
            <v>2007-02-07</v>
          </cell>
          <cell r="D359">
            <v>6767250000</v>
          </cell>
          <cell r="E359">
            <v>5267250000</v>
          </cell>
          <cell r="F359">
            <v>5267250000</v>
          </cell>
          <cell r="G359">
            <v>526725</v>
          </cell>
          <cell r="J359">
            <v>0</v>
          </cell>
        </row>
        <row r="360">
          <cell r="A360" t="str">
            <v>SLA19</v>
          </cell>
          <cell r="B360" t="str">
            <v>CTCP Du lịch Khách sạn Sơn La</v>
          </cell>
          <cell r="C360" t="str">
            <v>2008-12-31</v>
          </cell>
          <cell r="D360">
            <v>15500000000</v>
          </cell>
          <cell r="E360">
            <v>1798411792</v>
          </cell>
          <cell r="F360">
            <v>6748411792</v>
          </cell>
          <cell r="G360">
            <v>674841</v>
          </cell>
          <cell r="J360">
            <v>0</v>
          </cell>
        </row>
        <row r="361">
          <cell r="A361" t="str">
            <v>STR02</v>
          </cell>
          <cell r="B361" t="str">
            <v>CTCP Xây dựng GT Sóc Trăng</v>
          </cell>
          <cell r="C361" t="str">
            <v>2006-11-16</v>
          </cell>
          <cell r="D361">
            <v>6000000000</v>
          </cell>
          <cell r="E361">
            <v>2448000000</v>
          </cell>
          <cell r="F361">
            <v>2400100000</v>
          </cell>
          <cell r="G361">
            <v>240010</v>
          </cell>
          <cell r="H361">
            <v>47333633333</v>
          </cell>
          <cell r="I361">
            <v>339146803</v>
          </cell>
          <cell r="J361">
            <v>339.14680299999998</v>
          </cell>
        </row>
        <row r="362">
          <cell r="A362" t="str">
            <v>STR06</v>
          </cell>
          <cell r="B362" t="str">
            <v>CTCP Thuỷ sản Sóc Trăng</v>
          </cell>
          <cell r="C362" t="str">
            <v>2007-09-13</v>
          </cell>
          <cell r="D362">
            <v>77500000000</v>
          </cell>
          <cell r="E362">
            <v>26950000000</v>
          </cell>
          <cell r="F362">
            <v>26950000000</v>
          </cell>
          <cell r="G362">
            <v>2695000</v>
          </cell>
          <cell r="H362">
            <v>2234855657209</v>
          </cell>
          <cell r="I362">
            <v>14939435309</v>
          </cell>
          <cell r="J362">
            <v>14939.435309</v>
          </cell>
        </row>
        <row r="363">
          <cell r="A363" t="str">
            <v>STR08</v>
          </cell>
          <cell r="B363" t="str">
            <v>CTCP Mía đường Sóc Trăng</v>
          </cell>
          <cell r="C363" t="str">
            <v>2011-02-09</v>
          </cell>
          <cell r="D363">
            <v>40000000000</v>
          </cell>
          <cell r="E363">
            <v>10000000000</v>
          </cell>
          <cell r="F363">
            <v>10000000000</v>
          </cell>
          <cell r="G363">
            <v>1000000</v>
          </cell>
          <cell r="J363">
            <v>0</v>
          </cell>
        </row>
        <row r="364">
          <cell r="A364" t="str">
            <v>TBI02</v>
          </cell>
          <cell r="B364" t="str">
            <v>CTCP Xe khách Thái Bình</v>
          </cell>
          <cell r="C364" t="str">
            <v>2007-07-06</v>
          </cell>
          <cell r="D364">
            <v>14125054116</v>
          </cell>
          <cell r="E364">
            <v>7892700000</v>
          </cell>
          <cell r="F364">
            <v>8418975116</v>
          </cell>
          <cell r="G364">
            <v>841898</v>
          </cell>
          <cell r="H364">
            <v>29507452057</v>
          </cell>
          <cell r="I364">
            <v>-735652365</v>
          </cell>
          <cell r="J364">
            <v>-735.65236500000003</v>
          </cell>
        </row>
        <row r="365">
          <cell r="A365" t="str">
            <v>TBI03</v>
          </cell>
          <cell r="B365" t="str">
            <v>CTCP Giống cây trồng Thái Bình</v>
          </cell>
          <cell r="C365" t="str">
            <v>2007-09-24</v>
          </cell>
          <cell r="D365">
            <v>9960000000</v>
          </cell>
          <cell r="E365">
            <v>2550000000</v>
          </cell>
          <cell r="F365">
            <v>3060000000</v>
          </cell>
          <cell r="G365">
            <v>306000</v>
          </cell>
          <cell r="H365">
            <v>392630962820</v>
          </cell>
          <cell r="I365">
            <v>53170424586</v>
          </cell>
          <cell r="J365">
            <v>53170.424586000001</v>
          </cell>
        </row>
        <row r="366">
          <cell r="A366" t="str">
            <v>TGI03</v>
          </cell>
          <cell r="B366" t="str">
            <v>CTCP Sách Thiết bị trường học Tiền giang</v>
          </cell>
          <cell r="C366" t="str">
            <v>2007-05-17</v>
          </cell>
          <cell r="D366">
            <v>3000000000</v>
          </cell>
          <cell r="E366">
            <v>900000000</v>
          </cell>
          <cell r="F366">
            <v>900000000</v>
          </cell>
          <cell r="G366">
            <v>0</v>
          </cell>
          <cell r="J366">
            <v>0</v>
          </cell>
        </row>
        <row r="367">
          <cell r="A367" t="str">
            <v>TGI09</v>
          </cell>
          <cell r="B367" t="str">
            <v>CTCP Vận tải ô tô</v>
          </cell>
          <cell r="C367" t="str">
            <v>2007-05-17</v>
          </cell>
          <cell r="D367">
            <v>15580500000</v>
          </cell>
          <cell r="E367">
            <v>6069600000</v>
          </cell>
          <cell r="F367">
            <v>6069600000</v>
          </cell>
          <cell r="G367">
            <v>606960</v>
          </cell>
          <cell r="H367">
            <v>20859818173</v>
          </cell>
          <cell r="I367">
            <v>1104679615</v>
          </cell>
          <cell r="J367">
            <v>1104.679615</v>
          </cell>
        </row>
        <row r="368">
          <cell r="A368" t="str">
            <v>TGI11</v>
          </cell>
          <cell r="B368" t="str">
            <v>CTCP Rau quả Tiền giang</v>
          </cell>
          <cell r="C368" t="str">
            <v>2007-05-17</v>
          </cell>
          <cell r="D368">
            <v>20000000000</v>
          </cell>
          <cell r="E368">
            <v>9075000000</v>
          </cell>
          <cell r="F368">
            <v>9075000000</v>
          </cell>
          <cell r="G368">
            <v>907479</v>
          </cell>
          <cell r="H368">
            <v>210356106115</v>
          </cell>
          <cell r="I368">
            <v>1656677995</v>
          </cell>
          <cell r="J368">
            <v>1656.677995</v>
          </cell>
        </row>
        <row r="369">
          <cell r="A369" t="str">
            <v>TGI16</v>
          </cell>
          <cell r="B369" t="str">
            <v>CTCP Cảng Mỹ Tho</v>
          </cell>
          <cell r="C369" t="str">
            <v>2008-12-31</v>
          </cell>
          <cell r="D369">
            <v>16000000000</v>
          </cell>
          <cell r="E369">
            <v>0</v>
          </cell>
          <cell r="F369">
            <v>8160000000</v>
          </cell>
          <cell r="G369">
            <v>816000</v>
          </cell>
          <cell r="H369">
            <v>61503158213</v>
          </cell>
          <cell r="I369">
            <v>2053660904</v>
          </cell>
          <cell r="J369">
            <v>2053.6609039999998</v>
          </cell>
        </row>
        <row r="370">
          <cell r="A370" t="str">
            <v>THO04</v>
          </cell>
          <cell r="B370" t="str">
            <v>CTCP Dược- Vật tư y tế Thanh Hoá</v>
          </cell>
          <cell r="C370" t="str">
            <v>2007-02-07</v>
          </cell>
          <cell r="D370">
            <v>67930410000</v>
          </cell>
          <cell r="E370">
            <v>4277000000</v>
          </cell>
          <cell r="F370">
            <v>14821100000</v>
          </cell>
          <cell r="G370">
            <v>1482110</v>
          </cell>
          <cell r="H370">
            <v>826133538761</v>
          </cell>
          <cell r="I370">
            <v>12066967152</v>
          </cell>
          <cell r="J370">
            <v>12066.967151999999</v>
          </cell>
        </row>
        <row r="371">
          <cell r="A371" t="str">
            <v>THO07</v>
          </cell>
          <cell r="B371" t="str">
            <v>CTCP Quản lý và khai thác bến xe Thanh Hoá</v>
          </cell>
          <cell r="C371" t="str">
            <v>2007-02-07</v>
          </cell>
          <cell r="D371">
            <v>5000000000</v>
          </cell>
          <cell r="E371">
            <v>918000000</v>
          </cell>
          <cell r="F371">
            <v>1836000000</v>
          </cell>
          <cell r="G371">
            <v>183600</v>
          </cell>
          <cell r="H371">
            <v>16110190834</v>
          </cell>
          <cell r="I371">
            <v>691507452</v>
          </cell>
          <cell r="J371">
            <v>691.50745199999994</v>
          </cell>
        </row>
        <row r="372">
          <cell r="A372" t="str">
            <v>THO09</v>
          </cell>
          <cell r="B372" t="str">
            <v>CTCP Giống và phát triển gia cầm Thanh Hoá</v>
          </cell>
          <cell r="C372" t="str">
            <v>2007-02-07</v>
          </cell>
          <cell r="D372">
            <v>1600000000</v>
          </cell>
          <cell r="E372">
            <v>687000000</v>
          </cell>
          <cell r="F372">
            <v>687000000</v>
          </cell>
          <cell r="G372">
            <v>0</v>
          </cell>
          <cell r="J372">
            <v>0</v>
          </cell>
        </row>
        <row r="373">
          <cell r="A373" t="str">
            <v>THO11</v>
          </cell>
          <cell r="B373" t="str">
            <v>CTCP Mía đường Thanh Hoá</v>
          </cell>
          <cell r="C373" t="str">
            <v>2007-02-07</v>
          </cell>
          <cell r="D373">
            <v>1803100000</v>
          </cell>
          <cell r="E373">
            <v>500000000</v>
          </cell>
          <cell r="F373">
            <v>500000000</v>
          </cell>
          <cell r="G373">
            <v>50000</v>
          </cell>
          <cell r="H373">
            <v>44052118285</v>
          </cell>
          <cell r="I373">
            <v>15325208395</v>
          </cell>
          <cell r="J373">
            <v>15325.208395</v>
          </cell>
        </row>
        <row r="374">
          <cell r="A374" t="str">
            <v>THO15</v>
          </cell>
          <cell r="B374" t="str">
            <v>CTCP Dịch vụ xuất khẩu lao động và chuyên gia Thanh Hoá</v>
          </cell>
          <cell r="C374" t="str">
            <v>2008-12-31</v>
          </cell>
          <cell r="D374">
            <v>5000000000</v>
          </cell>
          <cell r="E374">
            <v>3500000000</v>
          </cell>
          <cell r="F374">
            <v>3064170000</v>
          </cell>
          <cell r="G374">
            <v>306418</v>
          </cell>
          <cell r="J374">
            <v>0</v>
          </cell>
        </row>
        <row r="375">
          <cell r="A375" t="str">
            <v>THO19</v>
          </cell>
          <cell r="B375" t="str">
            <v>CT TNHH Nông công nghiệp Hà Trung</v>
          </cell>
          <cell r="C375" t="str">
            <v>2011-01-25</v>
          </cell>
          <cell r="D375">
            <v>0</v>
          </cell>
          <cell r="E375">
            <v>6891635966</v>
          </cell>
          <cell r="F375">
            <v>6891635966</v>
          </cell>
          <cell r="G375">
            <v>689164</v>
          </cell>
          <cell r="J375">
            <v>0</v>
          </cell>
        </row>
        <row r="376">
          <cell r="A376" t="str">
            <v>TNG07</v>
          </cell>
          <cell r="B376" t="str">
            <v>CTCP Xây dựng Nông nghiệp và PTNT Thái Nguyên</v>
          </cell>
          <cell r="C376" t="str">
            <v>2007-03-27</v>
          </cell>
          <cell r="D376">
            <v>8342845590</v>
          </cell>
          <cell r="E376">
            <v>600000000</v>
          </cell>
          <cell r="F376">
            <v>600000000</v>
          </cell>
          <cell r="G376">
            <v>60000</v>
          </cell>
          <cell r="J376">
            <v>0</v>
          </cell>
        </row>
        <row r="377">
          <cell r="A377" t="str">
            <v>TNG12</v>
          </cell>
          <cell r="B377" t="str">
            <v>CTCP phát triển thương mại Thái Nguyên</v>
          </cell>
          <cell r="C377" t="str">
            <v>2007-03-27</v>
          </cell>
          <cell r="D377">
            <v>7000091636</v>
          </cell>
          <cell r="E377">
            <v>224400000</v>
          </cell>
          <cell r="F377">
            <v>349100000</v>
          </cell>
          <cell r="G377">
            <v>34910</v>
          </cell>
          <cell r="J377">
            <v>0</v>
          </cell>
        </row>
        <row r="378">
          <cell r="A378" t="str">
            <v>TNI04</v>
          </cell>
          <cell r="B378" t="str">
            <v>CTCP Vận Tải Tây Ninh</v>
          </cell>
          <cell r="C378" t="str">
            <v>2007-01-09</v>
          </cell>
          <cell r="D378">
            <v>6476100000</v>
          </cell>
          <cell r="E378">
            <v>4508100000</v>
          </cell>
          <cell r="F378">
            <v>4508100000</v>
          </cell>
          <cell r="G378">
            <v>450810</v>
          </cell>
          <cell r="J378">
            <v>0</v>
          </cell>
        </row>
        <row r="379">
          <cell r="A379" t="str">
            <v>TNI08</v>
          </cell>
          <cell r="B379" t="str">
            <v>CTCP Sách thiết bị giáo dục Tây Ninh</v>
          </cell>
          <cell r="C379" t="str">
            <v>2007-01-09</v>
          </cell>
          <cell r="D379">
            <v>6258800000</v>
          </cell>
          <cell r="E379">
            <v>3192000000</v>
          </cell>
          <cell r="F379">
            <v>3192000000</v>
          </cell>
          <cell r="G379">
            <v>319200</v>
          </cell>
          <cell r="J379">
            <v>0</v>
          </cell>
        </row>
        <row r="380">
          <cell r="A380" t="str">
            <v>TNI12</v>
          </cell>
          <cell r="B380" t="str">
            <v>CTCP Phát triển hạ tầng khu công nghiệp Tây Ninh</v>
          </cell>
          <cell r="C380" t="str">
            <v>2007-09-17</v>
          </cell>
          <cell r="D380">
            <v>35389050000</v>
          </cell>
          <cell r="E380">
            <v>33855050000</v>
          </cell>
          <cell r="F380">
            <v>33855050000</v>
          </cell>
          <cell r="G380">
            <v>3385505</v>
          </cell>
          <cell r="I380">
            <v>20250633273</v>
          </cell>
          <cell r="J380">
            <v>20250.633272999999</v>
          </cell>
        </row>
        <row r="381">
          <cell r="A381" t="str">
            <v>TNI13</v>
          </cell>
          <cell r="B381" t="str">
            <v>CTCP Xây dựng và Phát triển đô thị Tây Ninh</v>
          </cell>
          <cell r="C381" t="str">
            <v>2007-09-17</v>
          </cell>
          <cell r="D381">
            <v>12532500000</v>
          </cell>
          <cell r="E381">
            <v>6921600000</v>
          </cell>
          <cell r="F381">
            <v>5041720000</v>
          </cell>
          <cell r="G381">
            <v>504172</v>
          </cell>
          <cell r="H381">
            <v>57567735198</v>
          </cell>
          <cell r="I381">
            <v>9844258757</v>
          </cell>
          <cell r="J381">
            <v>9844.2587569999996</v>
          </cell>
        </row>
        <row r="382">
          <cell r="A382" t="str">
            <v>TNI14</v>
          </cell>
          <cell r="B382" t="str">
            <v>CTCP Xây dựng giao thông Tây Ninh</v>
          </cell>
          <cell r="C382" t="str">
            <v>2007-10-29</v>
          </cell>
          <cell r="D382">
            <v>7958100000</v>
          </cell>
          <cell r="E382">
            <v>5757930000</v>
          </cell>
          <cell r="F382">
            <v>5677930000</v>
          </cell>
          <cell r="G382">
            <v>567793</v>
          </cell>
          <cell r="H382">
            <v>37579841296</v>
          </cell>
          <cell r="I382">
            <v>1523617118</v>
          </cell>
          <cell r="J382">
            <v>1523.6171179999999</v>
          </cell>
        </row>
        <row r="383">
          <cell r="A383" t="str">
            <v>TNI15</v>
          </cell>
          <cell r="B383" t="str">
            <v>CTCP Xây dựng Tây Ninh</v>
          </cell>
          <cell r="C383" t="str">
            <v>2008-12-31</v>
          </cell>
          <cell r="D383">
            <v>9751917648</v>
          </cell>
          <cell r="E383">
            <v>7105370000</v>
          </cell>
          <cell r="F383">
            <v>7105370000</v>
          </cell>
          <cell r="G383">
            <v>710537</v>
          </cell>
          <cell r="J383">
            <v>0</v>
          </cell>
        </row>
        <row r="384">
          <cell r="A384" t="str">
            <v>TNI17</v>
          </cell>
          <cell r="B384" t="str">
            <v>CTCP Du lịch thương mại Tây Ninh</v>
          </cell>
          <cell r="C384" t="str">
            <v>2012-11-09</v>
          </cell>
          <cell r="D384">
            <v>45702100000</v>
          </cell>
          <cell r="E384">
            <v>35442300000</v>
          </cell>
          <cell r="F384">
            <v>35442300000</v>
          </cell>
          <cell r="G384">
            <v>3544230</v>
          </cell>
          <cell r="J384">
            <v>0</v>
          </cell>
        </row>
        <row r="385">
          <cell r="A385" t="str">
            <v>TVI01</v>
          </cell>
          <cell r="B385" t="str">
            <v>CTCP Dược phẩm  TVPharm</v>
          </cell>
          <cell r="C385" t="str">
            <v>2006-12-28</v>
          </cell>
          <cell r="D385">
            <v>63000000000</v>
          </cell>
          <cell r="E385">
            <v>17850000000</v>
          </cell>
          <cell r="F385">
            <v>27387000000</v>
          </cell>
          <cell r="G385">
            <v>3012570</v>
          </cell>
          <cell r="H385">
            <v>405348714246</v>
          </cell>
          <cell r="I385">
            <v>51436736931</v>
          </cell>
          <cell r="J385">
            <v>51436.736930999999</v>
          </cell>
        </row>
        <row r="386">
          <cell r="A386" t="str">
            <v>TVI04</v>
          </cell>
          <cell r="B386" t="str">
            <v>CTCP Phát triển điện nông thôn Trà Vinh</v>
          </cell>
          <cell r="C386" t="str">
            <v>2007-05-25</v>
          </cell>
          <cell r="D386">
            <v>52800000000</v>
          </cell>
          <cell r="E386">
            <v>34849720000</v>
          </cell>
          <cell r="F386">
            <v>34849720000</v>
          </cell>
          <cell r="G386">
            <v>3484972</v>
          </cell>
          <cell r="H386">
            <v>167869055213</v>
          </cell>
          <cell r="I386">
            <v>11798704839</v>
          </cell>
          <cell r="J386">
            <v>11798.704839</v>
          </cell>
        </row>
        <row r="387">
          <cell r="A387" t="str">
            <v>TVI05</v>
          </cell>
          <cell r="B387" t="str">
            <v>CTCP Thuỷ sản Cửu Long  - Trà Vinh</v>
          </cell>
          <cell r="C387" t="str">
            <v>2006-12-28</v>
          </cell>
          <cell r="D387">
            <v>80000000000</v>
          </cell>
          <cell r="E387">
            <v>9288000000</v>
          </cell>
          <cell r="F387">
            <v>26174510000</v>
          </cell>
          <cell r="G387">
            <v>2617451</v>
          </cell>
          <cell r="H387">
            <v>878534507965</v>
          </cell>
          <cell r="I387">
            <v>1736285485</v>
          </cell>
          <cell r="J387">
            <v>1736.2854850000001</v>
          </cell>
        </row>
        <row r="388">
          <cell r="A388" t="str">
            <v>TVI06</v>
          </cell>
          <cell r="B388" t="str">
            <v>CTCP Trà Bắc</v>
          </cell>
          <cell r="C388" t="str">
            <v>2007-07-24</v>
          </cell>
          <cell r="D388">
            <v>58129760000</v>
          </cell>
          <cell r="E388">
            <v>18909280000</v>
          </cell>
          <cell r="F388">
            <v>28938000000</v>
          </cell>
          <cell r="G388">
            <v>2893800</v>
          </cell>
          <cell r="H388">
            <v>322039303526</v>
          </cell>
          <cell r="I388">
            <v>5433909142</v>
          </cell>
          <cell r="J388">
            <v>5433.9091420000004</v>
          </cell>
        </row>
        <row r="389">
          <cell r="A389" t="str">
            <v>VLO01</v>
          </cell>
          <cell r="B389" t="str">
            <v>CTCP Dược phẩm Cửu Long</v>
          </cell>
          <cell r="C389" t="str">
            <v>2006-12-27</v>
          </cell>
          <cell r="D389">
            <v>100594800000</v>
          </cell>
          <cell r="E389">
            <v>28600000000</v>
          </cell>
          <cell r="F389">
            <v>36036000000</v>
          </cell>
          <cell r="G389">
            <v>3603600</v>
          </cell>
          <cell r="H389">
            <v>667250349726</v>
          </cell>
          <cell r="I389">
            <v>19130718064</v>
          </cell>
          <cell r="J389">
            <v>19130.718064000001</v>
          </cell>
        </row>
        <row r="390">
          <cell r="A390" t="str">
            <v>VLO02</v>
          </cell>
          <cell r="B390" t="str">
            <v>CTCP Vận tải ô tô Vĩnh Long</v>
          </cell>
          <cell r="C390" t="str">
            <v>2006-12-27</v>
          </cell>
          <cell r="D390">
            <v>4619300000</v>
          </cell>
          <cell r="E390">
            <v>3962200000</v>
          </cell>
          <cell r="F390">
            <v>3962200000</v>
          </cell>
          <cell r="G390">
            <v>396220</v>
          </cell>
          <cell r="H390">
            <v>3250592487</v>
          </cell>
          <cell r="I390">
            <v>91763224</v>
          </cell>
          <cell r="J390">
            <v>91.763223999999994</v>
          </cell>
        </row>
        <row r="391">
          <cell r="A391" t="str">
            <v>VLO05</v>
          </cell>
          <cell r="B391" t="str">
            <v>CTCP Cảng Vĩnh Long</v>
          </cell>
          <cell r="C391" t="str">
            <v>2006-12-27</v>
          </cell>
          <cell r="D391">
            <v>20000000000</v>
          </cell>
          <cell r="E391">
            <v>10200000000</v>
          </cell>
          <cell r="F391">
            <v>10200000000</v>
          </cell>
          <cell r="G391">
            <v>1020000</v>
          </cell>
          <cell r="H391">
            <v>19048505869</v>
          </cell>
          <cell r="I391">
            <v>1362717</v>
          </cell>
          <cell r="J391">
            <v>1.362717</v>
          </cell>
        </row>
        <row r="392">
          <cell r="A392" t="str">
            <v>VLO06</v>
          </cell>
          <cell r="B392" t="str">
            <v>CTCP Xây dựng Vĩnh Long</v>
          </cell>
          <cell r="C392" t="str">
            <v>2006-12-27</v>
          </cell>
          <cell r="D392">
            <v>6297200000</v>
          </cell>
          <cell r="E392">
            <v>2775000000</v>
          </cell>
          <cell r="F392">
            <v>3406000000</v>
          </cell>
          <cell r="G392">
            <v>262000</v>
          </cell>
          <cell r="H392">
            <v>7232635728</v>
          </cell>
          <cell r="I392">
            <v>5842436</v>
          </cell>
          <cell r="J392">
            <v>5.8424360000000002</v>
          </cell>
        </row>
        <row r="393">
          <cell r="A393" t="str">
            <v>VLO07</v>
          </cell>
          <cell r="B393" t="str">
            <v>CTCP Địa ốc Vĩnh Long</v>
          </cell>
          <cell r="C393" t="str">
            <v>2006-12-27</v>
          </cell>
          <cell r="D393">
            <v>22890000000</v>
          </cell>
          <cell r="E393">
            <v>16671900000</v>
          </cell>
          <cell r="F393">
            <v>16671900000</v>
          </cell>
          <cell r="G393">
            <v>1667190</v>
          </cell>
          <cell r="H393">
            <v>24115339339</v>
          </cell>
          <cell r="I393">
            <v>881122838</v>
          </cell>
          <cell r="J393">
            <v>881.122838</v>
          </cell>
        </row>
        <row r="394">
          <cell r="A394" t="str">
            <v>VLO08</v>
          </cell>
          <cell r="B394" t="str">
            <v>CTCP Du lịch Cửu Long</v>
          </cell>
          <cell r="C394" t="str">
            <v>2006-12-27</v>
          </cell>
          <cell r="D394">
            <v>29637380000</v>
          </cell>
          <cell r="E394">
            <v>2987500000</v>
          </cell>
          <cell r="F394">
            <v>6701120000</v>
          </cell>
          <cell r="G394">
            <v>670112</v>
          </cell>
          <cell r="H394">
            <v>72696671264</v>
          </cell>
          <cell r="I394">
            <v>2095914346</v>
          </cell>
          <cell r="J394">
            <v>2095.914346</v>
          </cell>
        </row>
        <row r="395">
          <cell r="A395" t="str">
            <v>VLO09</v>
          </cell>
          <cell r="B395" t="str">
            <v>CTCP Đầu tư xây dựng Cửu Long</v>
          </cell>
          <cell r="C395" t="str">
            <v>2007-12-06</v>
          </cell>
          <cell r="D395">
            <v>18000000000</v>
          </cell>
          <cell r="E395">
            <v>400000000</v>
          </cell>
          <cell r="F395">
            <v>1800000000</v>
          </cell>
          <cell r="G395">
            <v>180000</v>
          </cell>
          <cell r="H395">
            <v>120283451599</v>
          </cell>
          <cell r="I395">
            <v>200349207</v>
          </cell>
          <cell r="J395">
            <v>200.34920700000001</v>
          </cell>
        </row>
        <row r="396">
          <cell r="A396" t="str">
            <v>VLO10</v>
          </cell>
          <cell r="B396" t="str">
            <v>CTCP Xây dựng và Phát triển nông thôn Vĩnh Long</v>
          </cell>
          <cell r="C396" t="str">
            <v>2008-12-31</v>
          </cell>
          <cell r="D396">
            <v>10000000000</v>
          </cell>
          <cell r="E396">
            <v>3000000000</v>
          </cell>
          <cell r="F396">
            <v>3000000000</v>
          </cell>
          <cell r="G396">
            <v>300000</v>
          </cell>
          <cell r="H396">
            <v>34676650065</v>
          </cell>
          <cell r="I396">
            <v>1304533901</v>
          </cell>
          <cell r="J396">
            <v>1304.533901</v>
          </cell>
        </row>
        <row r="397">
          <cell r="A397" t="str">
            <v>VLO11</v>
          </cell>
          <cell r="B397" t="str">
            <v>CTCP Sông Tiền Vĩnh Long</v>
          </cell>
          <cell r="C397" t="str">
            <v>2007-10-23</v>
          </cell>
          <cell r="D397">
            <v>7112600000</v>
          </cell>
          <cell r="E397">
            <v>1060000000</v>
          </cell>
          <cell r="F397">
            <v>1422520000</v>
          </cell>
          <cell r="G397">
            <v>142252</v>
          </cell>
          <cell r="H397">
            <v>76580351429</v>
          </cell>
          <cell r="I397">
            <v>3217507016</v>
          </cell>
          <cell r="J397">
            <v>3217.507016</v>
          </cell>
        </row>
        <row r="398">
          <cell r="A398" t="str">
            <v>VLO12</v>
          </cell>
          <cell r="B398" t="str">
            <v>CTCP In Nguyễn Văn Thảnh</v>
          </cell>
          <cell r="D398">
            <v>0</v>
          </cell>
          <cell r="E398">
            <v>0</v>
          </cell>
          <cell r="F398">
            <v>0</v>
          </cell>
          <cell r="G398">
            <v>0</v>
          </cell>
          <cell r="J398">
            <v>0</v>
          </cell>
        </row>
        <row r="399">
          <cell r="A399" t="str">
            <v>YBA01</v>
          </cell>
          <cell r="B399" t="str">
            <v>CTCP Dược phẩm Yên Bái</v>
          </cell>
          <cell r="C399" t="str">
            <v>2007-04-20</v>
          </cell>
          <cell r="D399">
            <v>16214500000</v>
          </cell>
          <cell r="E399">
            <v>1665500000</v>
          </cell>
          <cell r="F399">
            <v>2931200000</v>
          </cell>
          <cell r="G399">
            <v>293121</v>
          </cell>
          <cell r="H399">
            <v>158102196595</v>
          </cell>
          <cell r="I399">
            <v>5454461586</v>
          </cell>
          <cell r="J399">
            <v>5454.4615860000004</v>
          </cell>
        </row>
        <row r="400">
          <cell r="A400" t="str">
            <v>YBA08</v>
          </cell>
          <cell r="B400" t="str">
            <v>CTCP xi măng và khoáng sản Yên Bái</v>
          </cell>
          <cell r="C400" t="str">
            <v>2007-04-20</v>
          </cell>
          <cell r="D400">
            <v>48374300000</v>
          </cell>
          <cell r="E400">
            <v>12851735853</v>
          </cell>
          <cell r="F400">
            <v>19277200000</v>
          </cell>
          <cell r="G400">
            <v>1927764</v>
          </cell>
          <cell r="H400">
            <v>363431739636</v>
          </cell>
          <cell r="I400">
            <v>-19697321853</v>
          </cell>
          <cell r="J400">
            <v>-19697.321853000001</v>
          </cell>
        </row>
        <row r="401">
          <cell r="A401" t="str">
            <v>YBA12</v>
          </cell>
          <cell r="B401" t="str">
            <v>CTCP Thủy điện Thác Bà</v>
          </cell>
          <cell r="C401" t="str">
            <v>2008-12-31</v>
          </cell>
          <cell r="D401">
            <v>635000000000</v>
          </cell>
          <cell r="E401">
            <v>152400000000</v>
          </cell>
          <cell r="F401">
            <v>152400000000</v>
          </cell>
          <cell r="G401">
            <v>0</v>
          </cell>
          <cell r="H401">
            <v>254797273728</v>
          </cell>
          <cell r="I401">
            <v>127707072891</v>
          </cell>
          <cell r="J401">
            <v>127707.072891</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uon sau khi cac dv ra soa (2)"/>
      <sheetName val="nguon sau khi cac dv ra soat "/>
      <sheetName val="dm 31.12"/>
      <sheetName val="Tổng hợp"/>
      <sheetName val="BV"/>
      <sheetName val="Tiep nhan"/>
      <sheetName val="Sheet1"/>
      <sheetName val="Trả tỉnh"/>
      <sheetName val="335 DN"/>
      <sheetName val="Sheet3"/>
      <sheetName val="Sheet2"/>
      <sheetName val="Sheet4"/>
      <sheetName val="Sheet5"/>
      <sheetName val="BV 06-13"/>
      <sheetName val="Sheet7"/>
      <sheetName val="TL mới"/>
      <sheetName val="Giải thể-PS"/>
      <sheetName val="Sát nhập"/>
      <sheetName val="Quỹ HTSXPTDN"/>
      <sheetName val="SXCPH"/>
    </sheetNames>
    <sheetDataSet>
      <sheetData sheetId="0"/>
      <sheetData sheetId="1"/>
      <sheetData sheetId="2"/>
      <sheetData sheetId="3"/>
      <sheetData sheetId="4"/>
      <sheetData sheetId="5"/>
      <sheetData sheetId="6"/>
      <sheetData sheetId="7"/>
      <sheetData sheetId="8">
        <row r="3">
          <cell r="A3" t="str">
            <v>AGI06</v>
          </cell>
        </row>
        <row r="4">
          <cell r="A4" t="str">
            <v>DNA03</v>
          </cell>
        </row>
        <row r="5">
          <cell r="A5" t="str">
            <v>BTC06</v>
          </cell>
        </row>
        <row r="6">
          <cell r="A6" t="str">
            <v>BCN05</v>
          </cell>
        </row>
        <row r="7">
          <cell r="A7" t="str">
            <v>HPH37</v>
          </cell>
        </row>
        <row r="8">
          <cell r="A8" t="str">
            <v>TVI05</v>
          </cell>
        </row>
        <row r="9">
          <cell r="A9" t="str">
            <v>CMA16</v>
          </cell>
        </row>
        <row r="10">
          <cell r="A10" t="str">
            <v>GLA13</v>
          </cell>
        </row>
        <row r="11">
          <cell r="A11" t="str">
            <v>BXD04</v>
          </cell>
        </row>
        <row r="12">
          <cell r="A12" t="str">
            <v>BGT38</v>
          </cell>
        </row>
        <row r="13">
          <cell r="A13" t="str">
            <v>BNI12</v>
          </cell>
        </row>
        <row r="14">
          <cell r="A14" t="str">
            <v>BTR01</v>
          </cell>
        </row>
        <row r="15">
          <cell r="A15" t="str">
            <v>VLO01</v>
          </cell>
        </row>
        <row r="16">
          <cell r="A16" t="str">
            <v>DNA01</v>
          </cell>
        </row>
        <row r="17">
          <cell r="A17" t="str">
            <v>CTH04</v>
          </cell>
        </row>
        <row r="18">
          <cell r="A18" t="str">
            <v>HTA01</v>
          </cell>
        </row>
        <row r="19">
          <cell r="A19" t="str">
            <v>DLA16</v>
          </cell>
        </row>
        <row r="20">
          <cell r="A20" t="str">
            <v>LDO12</v>
          </cell>
        </row>
        <row r="21">
          <cell r="A21" t="str">
            <v>DTH01</v>
          </cell>
        </row>
        <row r="22">
          <cell r="A22" t="str">
            <v>DNA06</v>
          </cell>
        </row>
        <row r="23">
          <cell r="A23" t="str">
            <v>BCN16</v>
          </cell>
        </row>
        <row r="24">
          <cell r="A24" t="str">
            <v>TVI04</v>
          </cell>
        </row>
        <row r="25">
          <cell r="A25" t="str">
            <v>DTH06</v>
          </cell>
        </row>
        <row r="26">
          <cell r="A26" t="str">
            <v>BKH01</v>
          </cell>
        </row>
        <row r="27">
          <cell r="A27" t="str">
            <v>HCM07</v>
          </cell>
        </row>
        <row r="28">
          <cell r="A28" t="str">
            <v>BNN03</v>
          </cell>
        </row>
        <row r="29">
          <cell r="A29" t="str">
            <v>HTI03</v>
          </cell>
        </row>
        <row r="30">
          <cell r="A30" t="str">
            <v>BRV09</v>
          </cell>
        </row>
        <row r="31">
          <cell r="A31" t="str">
            <v>HGI01</v>
          </cell>
        </row>
        <row r="32">
          <cell r="A32" t="str">
            <v>HYU02</v>
          </cell>
        </row>
        <row r="33">
          <cell r="A33" t="str">
            <v>BDU02</v>
          </cell>
        </row>
        <row r="34">
          <cell r="A34" t="str">
            <v>LAN05</v>
          </cell>
        </row>
        <row r="35">
          <cell r="A35" t="str">
            <v>LDO08</v>
          </cell>
        </row>
        <row r="36">
          <cell r="A36" t="str">
            <v>QNA01</v>
          </cell>
        </row>
        <row r="37">
          <cell r="A37" t="str">
            <v>NAN05</v>
          </cell>
        </row>
        <row r="38">
          <cell r="A38" t="str">
            <v>DNA15</v>
          </cell>
        </row>
        <row r="39">
          <cell r="A39" t="str">
            <v>BCN03</v>
          </cell>
        </row>
        <row r="40">
          <cell r="A40" t="str">
            <v>BCN18</v>
          </cell>
        </row>
        <row r="41">
          <cell r="A41" t="str">
            <v>QNI09</v>
          </cell>
        </row>
        <row r="42">
          <cell r="A42" t="str">
            <v>QNI21</v>
          </cell>
        </row>
        <row r="43">
          <cell r="A43" t="str">
            <v>QNA05</v>
          </cell>
        </row>
        <row r="44">
          <cell r="A44" t="str">
            <v>BCN13</v>
          </cell>
        </row>
        <row r="45">
          <cell r="A45" t="str">
            <v>BCN07</v>
          </cell>
        </row>
        <row r="46">
          <cell r="A46" t="str">
            <v>BVH04</v>
          </cell>
        </row>
        <row r="47">
          <cell r="A47" t="str">
            <v>QNI36</v>
          </cell>
        </row>
        <row r="48">
          <cell r="A48" t="str">
            <v>HTA06</v>
          </cell>
        </row>
        <row r="49">
          <cell r="A49" t="str">
            <v>DTH04</v>
          </cell>
        </row>
        <row r="50">
          <cell r="A50" t="str">
            <v>BTM27</v>
          </cell>
        </row>
        <row r="51">
          <cell r="A51" t="str">
            <v>BNN02</v>
          </cell>
        </row>
        <row r="52">
          <cell r="A52" t="str">
            <v>BCN09</v>
          </cell>
        </row>
        <row r="53">
          <cell r="A53" t="str">
            <v>BCT03</v>
          </cell>
        </row>
        <row r="54">
          <cell r="A54" t="str">
            <v>BGT17</v>
          </cell>
        </row>
        <row r="55">
          <cell r="A55" t="str">
            <v>BTM36</v>
          </cell>
        </row>
        <row r="56">
          <cell r="A56" t="str">
            <v>BGT01</v>
          </cell>
        </row>
        <row r="57">
          <cell r="A57" t="str">
            <v>HTA05</v>
          </cell>
        </row>
        <row r="58">
          <cell r="A58" t="str">
            <v>BXD02</v>
          </cell>
        </row>
        <row r="59">
          <cell r="A59" t="str">
            <v>BGT29</v>
          </cell>
        </row>
        <row r="60">
          <cell r="A60" t="str">
            <v>KHO22</v>
          </cell>
        </row>
        <row r="61">
          <cell r="A61" t="str">
            <v>BTM23</v>
          </cell>
        </row>
        <row r="62">
          <cell r="A62" t="str">
            <v>BCN01</v>
          </cell>
        </row>
        <row r="63">
          <cell r="A63" t="str">
            <v>BCN04</v>
          </cell>
        </row>
        <row r="64">
          <cell r="A64" t="str">
            <v>BTC05</v>
          </cell>
        </row>
        <row r="65">
          <cell r="A65" t="str">
            <v>BRV07</v>
          </cell>
        </row>
        <row r="66">
          <cell r="A66" t="str">
            <v>BDI02</v>
          </cell>
        </row>
        <row r="67">
          <cell r="A67" t="str">
            <v>BTR06</v>
          </cell>
        </row>
        <row r="68">
          <cell r="A68" t="str">
            <v>YBA08</v>
          </cell>
        </row>
        <row r="69">
          <cell r="A69" t="str">
            <v>BGT33</v>
          </cell>
        </row>
        <row r="70">
          <cell r="A70" t="str">
            <v>HCM01</v>
          </cell>
        </row>
        <row r="71">
          <cell r="A71" t="str">
            <v>HUE12</v>
          </cell>
        </row>
        <row r="72">
          <cell r="A72" t="str">
            <v>AGI02</v>
          </cell>
        </row>
        <row r="73">
          <cell r="A73" t="str">
            <v>AGI03</v>
          </cell>
        </row>
        <row r="74">
          <cell r="A74" t="str">
            <v>AGI05</v>
          </cell>
        </row>
        <row r="75">
          <cell r="A75" t="str">
            <v>AGI07</v>
          </cell>
        </row>
        <row r="76">
          <cell r="A76" t="str">
            <v>AGI10</v>
          </cell>
        </row>
        <row r="77">
          <cell r="A77" t="str">
            <v>BCN02</v>
          </cell>
        </row>
        <row r="78">
          <cell r="A78" t="str">
            <v>BCN14</v>
          </cell>
        </row>
        <row r="79">
          <cell r="A79" t="str">
            <v>BCN15</v>
          </cell>
        </row>
        <row r="80">
          <cell r="A80" t="str">
            <v>BCT01</v>
          </cell>
        </row>
        <row r="81">
          <cell r="A81" t="str">
            <v>BCT04</v>
          </cell>
        </row>
        <row r="82">
          <cell r="A82" t="str">
            <v>BCT05</v>
          </cell>
        </row>
        <row r="83">
          <cell r="A83" t="str">
            <v>BDU05</v>
          </cell>
        </row>
        <row r="84">
          <cell r="A84" t="str">
            <v>BDU06</v>
          </cell>
        </row>
        <row r="85">
          <cell r="A85" t="str">
            <v>BDU07</v>
          </cell>
        </row>
        <row r="86">
          <cell r="A86" t="str">
            <v>BDU09</v>
          </cell>
        </row>
        <row r="87">
          <cell r="A87" t="str">
            <v>BGI05</v>
          </cell>
        </row>
        <row r="88">
          <cell r="A88" t="str">
            <v>BGI06</v>
          </cell>
        </row>
        <row r="89">
          <cell r="A89" t="str">
            <v>BGI16</v>
          </cell>
        </row>
        <row r="90">
          <cell r="A90" t="str">
            <v>BGI18</v>
          </cell>
        </row>
        <row r="91">
          <cell r="A91" t="str">
            <v>BGT12</v>
          </cell>
        </row>
        <row r="92">
          <cell r="A92" t="str">
            <v>BGT16</v>
          </cell>
        </row>
        <row r="93">
          <cell r="A93" t="str">
            <v>BGT20</v>
          </cell>
        </row>
        <row r="94">
          <cell r="A94" t="str">
            <v>BGT22</v>
          </cell>
        </row>
        <row r="95">
          <cell r="A95" t="str">
            <v>BGT23</v>
          </cell>
        </row>
        <row r="96">
          <cell r="A96" t="str">
            <v>BGT25</v>
          </cell>
        </row>
        <row r="97">
          <cell r="A97" t="str">
            <v>BGT26</v>
          </cell>
        </row>
        <row r="98">
          <cell r="A98" t="str">
            <v>BGT27</v>
          </cell>
        </row>
        <row r="99">
          <cell r="A99" t="str">
            <v>BGT28</v>
          </cell>
        </row>
        <row r="100">
          <cell r="A100" t="str">
            <v>BGT30</v>
          </cell>
        </row>
        <row r="101">
          <cell r="A101" t="str">
            <v>BGT31</v>
          </cell>
        </row>
        <row r="102">
          <cell r="A102" t="str">
            <v>BGT32</v>
          </cell>
        </row>
        <row r="103">
          <cell r="A103" t="str">
            <v>BGT34</v>
          </cell>
        </row>
        <row r="104">
          <cell r="A104" t="str">
            <v>BGT35</v>
          </cell>
        </row>
        <row r="105">
          <cell r="A105" t="str">
            <v>BGT36</v>
          </cell>
        </row>
        <row r="106">
          <cell r="A106" t="str">
            <v>BGT37</v>
          </cell>
        </row>
        <row r="107">
          <cell r="A107" t="str">
            <v>BGT39</v>
          </cell>
        </row>
        <row r="108">
          <cell r="A108" t="str">
            <v>BGT40</v>
          </cell>
        </row>
        <row r="109">
          <cell r="A109" t="str">
            <v>BGT41</v>
          </cell>
        </row>
        <row r="110">
          <cell r="A110" t="str">
            <v>BGT42</v>
          </cell>
        </row>
        <row r="111">
          <cell r="A111" t="str">
            <v>BGT43</v>
          </cell>
        </row>
        <row r="112">
          <cell r="A112" t="str">
            <v>BGT45</v>
          </cell>
        </row>
        <row r="113">
          <cell r="A113" t="str">
            <v>BKA03</v>
          </cell>
        </row>
        <row r="114">
          <cell r="A114" t="str">
            <v>BKA04</v>
          </cell>
        </row>
        <row r="115">
          <cell r="A115" t="str">
            <v>BKH02</v>
          </cell>
        </row>
        <row r="116">
          <cell r="A116" t="str">
            <v>BKH06</v>
          </cell>
        </row>
        <row r="117">
          <cell r="A117" t="str">
            <v>BLU08</v>
          </cell>
        </row>
        <row r="118">
          <cell r="A118" t="str">
            <v>BLU09</v>
          </cell>
        </row>
        <row r="119">
          <cell r="A119" t="str">
            <v>BLU10</v>
          </cell>
        </row>
        <row r="120">
          <cell r="A120" t="str">
            <v>BMT02</v>
          </cell>
        </row>
        <row r="121">
          <cell r="A121" t="str">
            <v>BNN05</v>
          </cell>
        </row>
        <row r="122">
          <cell r="A122" t="str">
            <v>BNN10</v>
          </cell>
        </row>
        <row r="123">
          <cell r="A123" t="str">
            <v>BNN12</v>
          </cell>
        </row>
        <row r="124">
          <cell r="A124" t="str">
            <v>BNN13</v>
          </cell>
        </row>
        <row r="125">
          <cell r="A125" t="str">
            <v>BNN15</v>
          </cell>
        </row>
        <row r="126">
          <cell r="A126" t="str">
            <v>BNN18</v>
          </cell>
        </row>
        <row r="127">
          <cell r="A127" t="str">
            <v>BNN19</v>
          </cell>
        </row>
        <row r="128">
          <cell r="A128" t="str">
            <v>BRV04</v>
          </cell>
        </row>
        <row r="129">
          <cell r="A129" t="str">
            <v>BRV08</v>
          </cell>
        </row>
        <row r="130">
          <cell r="A130" t="str">
            <v>BRV10</v>
          </cell>
        </row>
        <row r="131">
          <cell r="A131" t="str">
            <v>BTC04</v>
          </cell>
        </row>
        <row r="132">
          <cell r="A132" t="str">
            <v>BTC11</v>
          </cell>
        </row>
        <row r="133">
          <cell r="A133" t="str">
            <v>BTH02</v>
          </cell>
        </row>
        <row r="134">
          <cell r="A134" t="str">
            <v>BTH03</v>
          </cell>
        </row>
        <row r="135">
          <cell r="A135" t="str">
            <v>BTH10</v>
          </cell>
        </row>
        <row r="136">
          <cell r="A136" t="str">
            <v>BTM01</v>
          </cell>
        </row>
        <row r="137">
          <cell r="A137" t="str">
            <v>BTM02</v>
          </cell>
        </row>
        <row r="138">
          <cell r="A138" t="str">
            <v>BTM03</v>
          </cell>
        </row>
        <row r="139">
          <cell r="A139" t="str">
            <v>BTM05</v>
          </cell>
        </row>
        <row r="140">
          <cell r="A140" t="str">
            <v>BTM08</v>
          </cell>
        </row>
        <row r="141">
          <cell r="A141" t="str">
            <v>BTM09</v>
          </cell>
        </row>
        <row r="142">
          <cell r="A142" t="str">
            <v>BTM11</v>
          </cell>
        </row>
        <row r="143">
          <cell r="A143" t="str">
            <v>BTM14</v>
          </cell>
        </row>
        <row r="144">
          <cell r="A144" t="str">
            <v>BTM15</v>
          </cell>
        </row>
        <row r="145">
          <cell r="A145" t="str">
            <v>BTM16</v>
          </cell>
        </row>
        <row r="146">
          <cell r="A146" t="str">
            <v>BTM17</v>
          </cell>
        </row>
        <row r="147">
          <cell r="A147" t="str">
            <v>BTM18</v>
          </cell>
        </row>
        <row r="148">
          <cell r="A148" t="str">
            <v>BTM19</v>
          </cell>
        </row>
        <row r="149">
          <cell r="A149" t="str">
            <v>BTM20</v>
          </cell>
        </row>
        <row r="150">
          <cell r="A150" t="str">
            <v>BTM22</v>
          </cell>
        </row>
        <row r="151">
          <cell r="A151" t="str">
            <v>BTM24</v>
          </cell>
        </row>
        <row r="152">
          <cell r="A152" t="str">
            <v>BTM25</v>
          </cell>
        </row>
        <row r="153">
          <cell r="A153" t="str">
            <v>BTM31</v>
          </cell>
        </row>
        <row r="154">
          <cell r="A154" t="str">
            <v>BTM32</v>
          </cell>
        </row>
        <row r="155">
          <cell r="A155" t="str">
            <v>BTM34</v>
          </cell>
        </row>
        <row r="156">
          <cell r="A156" t="str">
            <v>BTM35</v>
          </cell>
        </row>
        <row r="157">
          <cell r="A157" t="str">
            <v>BTM38</v>
          </cell>
        </row>
        <row r="158">
          <cell r="A158" t="str">
            <v>BTR11</v>
          </cell>
        </row>
        <row r="159">
          <cell r="A159" t="str">
            <v>BTS01</v>
          </cell>
        </row>
        <row r="160">
          <cell r="A160" t="str">
            <v>BVH02</v>
          </cell>
        </row>
        <row r="161">
          <cell r="A161" t="str">
            <v>BVH05</v>
          </cell>
        </row>
        <row r="162">
          <cell r="A162" t="str">
            <v>BVH07</v>
          </cell>
        </row>
        <row r="163">
          <cell r="A163" t="str">
            <v>BVH10</v>
          </cell>
        </row>
        <row r="164">
          <cell r="A164" t="str">
            <v>BVS01</v>
          </cell>
        </row>
        <row r="165">
          <cell r="A165" t="str">
            <v>BXD01</v>
          </cell>
        </row>
        <row r="166">
          <cell r="A166" t="str">
            <v>BXD03</v>
          </cell>
        </row>
        <row r="167">
          <cell r="A167" t="str">
            <v>CBA09</v>
          </cell>
        </row>
        <row r="168">
          <cell r="A168" t="str">
            <v>CBA11</v>
          </cell>
        </row>
        <row r="169">
          <cell r="A169" t="str">
            <v>CBA13</v>
          </cell>
        </row>
        <row r="170">
          <cell r="A170" t="str">
            <v>CBA14</v>
          </cell>
        </row>
        <row r="171">
          <cell r="A171" t="str">
            <v>CBA15</v>
          </cell>
        </row>
        <row r="172">
          <cell r="A172" t="str">
            <v>CBA16</v>
          </cell>
        </row>
        <row r="173">
          <cell r="A173" t="str">
            <v>CBA22</v>
          </cell>
        </row>
        <row r="174">
          <cell r="A174" t="str">
            <v>CMA02</v>
          </cell>
        </row>
        <row r="175">
          <cell r="A175" t="str">
            <v>CMA06</v>
          </cell>
        </row>
        <row r="176">
          <cell r="A176" t="str">
            <v>CMA08</v>
          </cell>
        </row>
        <row r="177">
          <cell r="A177" t="str">
            <v>CMA09</v>
          </cell>
        </row>
        <row r="178">
          <cell r="A178" t="str">
            <v>CMA14</v>
          </cell>
        </row>
        <row r="179">
          <cell r="A179" t="str">
            <v>CTH10</v>
          </cell>
        </row>
        <row r="180">
          <cell r="A180" t="str">
            <v>CTH11</v>
          </cell>
        </row>
        <row r="181">
          <cell r="A181" t="str">
            <v>CTH13</v>
          </cell>
        </row>
        <row r="182">
          <cell r="A182" t="str">
            <v>CTH15</v>
          </cell>
        </row>
        <row r="183">
          <cell r="A183" t="str">
            <v>CTH16</v>
          </cell>
        </row>
        <row r="184">
          <cell r="A184" t="str">
            <v>CTH17</v>
          </cell>
        </row>
        <row r="185">
          <cell r="A185" t="str">
            <v>CTH19</v>
          </cell>
        </row>
        <row r="186">
          <cell r="A186" t="str">
            <v>CTH21</v>
          </cell>
        </row>
        <row r="187">
          <cell r="A187" t="str">
            <v>CTH22</v>
          </cell>
        </row>
        <row r="188">
          <cell r="A188" t="str">
            <v>DBI01</v>
          </cell>
        </row>
        <row r="189">
          <cell r="A189" t="str">
            <v>DBI07</v>
          </cell>
        </row>
        <row r="190">
          <cell r="A190" t="str">
            <v>DLA05</v>
          </cell>
        </row>
        <row r="191">
          <cell r="A191" t="str">
            <v>DLA14</v>
          </cell>
        </row>
        <row r="192">
          <cell r="A192" t="str">
            <v>DLI02</v>
          </cell>
        </row>
        <row r="193">
          <cell r="A193" t="str">
            <v>DLI03</v>
          </cell>
        </row>
        <row r="194">
          <cell r="A194" t="str">
            <v>DLI04</v>
          </cell>
        </row>
        <row r="195">
          <cell r="A195" t="str">
            <v>DLI05</v>
          </cell>
        </row>
        <row r="196">
          <cell r="A196" t="str">
            <v>DNA02</v>
          </cell>
        </row>
        <row r="197">
          <cell r="A197" t="str">
            <v>DNA09</v>
          </cell>
        </row>
        <row r="198">
          <cell r="A198" t="str">
            <v>DNA12</v>
          </cell>
        </row>
        <row r="199">
          <cell r="A199" t="str">
            <v>DTH02</v>
          </cell>
        </row>
        <row r="200">
          <cell r="A200" t="str">
            <v>GLA10</v>
          </cell>
        </row>
        <row r="201">
          <cell r="A201" t="str">
            <v>GLA12</v>
          </cell>
        </row>
        <row r="202">
          <cell r="A202" t="str">
            <v>HCM06</v>
          </cell>
        </row>
        <row r="203">
          <cell r="A203" t="str">
            <v>HDU01</v>
          </cell>
        </row>
        <row r="204">
          <cell r="A204" t="str">
            <v>HDU07</v>
          </cell>
        </row>
        <row r="205">
          <cell r="A205" t="str">
            <v>HGI07</v>
          </cell>
        </row>
        <row r="206">
          <cell r="A206" t="str">
            <v>HGI08</v>
          </cell>
        </row>
        <row r="207">
          <cell r="A207" t="str">
            <v>HNO01</v>
          </cell>
        </row>
        <row r="208">
          <cell r="A208" t="str">
            <v>HNO05</v>
          </cell>
        </row>
        <row r="209">
          <cell r="A209" t="str">
            <v>HNO06</v>
          </cell>
        </row>
        <row r="210">
          <cell r="A210" t="str">
            <v>HNO08</v>
          </cell>
        </row>
        <row r="211">
          <cell r="A211" t="str">
            <v>HNO09</v>
          </cell>
        </row>
        <row r="212">
          <cell r="A212" t="str">
            <v>HPH01</v>
          </cell>
        </row>
        <row r="213">
          <cell r="A213" t="str">
            <v>HPH40</v>
          </cell>
        </row>
        <row r="214">
          <cell r="A214" t="str">
            <v>HPH43</v>
          </cell>
        </row>
        <row r="215">
          <cell r="A215" t="str">
            <v>HPH47</v>
          </cell>
        </row>
        <row r="216">
          <cell r="A216" t="str">
            <v>HPH48</v>
          </cell>
        </row>
        <row r="217">
          <cell r="A217" t="str">
            <v>HPH50</v>
          </cell>
        </row>
        <row r="218">
          <cell r="A218" t="str">
            <v>HTA04</v>
          </cell>
        </row>
        <row r="219">
          <cell r="A219" t="str">
            <v>HTA07</v>
          </cell>
        </row>
        <row r="220">
          <cell r="A220" t="str">
            <v>HTA10</v>
          </cell>
        </row>
        <row r="221">
          <cell r="A221" t="str">
            <v>HTA11</v>
          </cell>
        </row>
        <row r="222">
          <cell r="A222" t="str">
            <v>HTA14</v>
          </cell>
        </row>
        <row r="223">
          <cell r="A223" t="str">
            <v>HTA15</v>
          </cell>
        </row>
        <row r="224">
          <cell r="A224" t="str">
            <v>HTI01</v>
          </cell>
        </row>
        <row r="225">
          <cell r="A225" t="str">
            <v>HTI05</v>
          </cell>
        </row>
        <row r="226">
          <cell r="A226" t="str">
            <v>HTI06</v>
          </cell>
        </row>
        <row r="227">
          <cell r="A227" t="str">
            <v>HTI08</v>
          </cell>
        </row>
        <row r="228">
          <cell r="A228" t="str">
            <v>HUE01</v>
          </cell>
        </row>
        <row r="229">
          <cell r="A229" t="str">
            <v>HUE02</v>
          </cell>
        </row>
        <row r="230">
          <cell r="A230" t="str">
            <v>HUE04</v>
          </cell>
        </row>
        <row r="231">
          <cell r="A231" t="str">
            <v>HUE07</v>
          </cell>
        </row>
        <row r="232">
          <cell r="A232" t="str">
            <v>HUE14</v>
          </cell>
        </row>
        <row r="233">
          <cell r="A233" t="str">
            <v>HUE15</v>
          </cell>
        </row>
        <row r="234">
          <cell r="A234" t="str">
            <v>HUG01</v>
          </cell>
        </row>
        <row r="235">
          <cell r="A235" t="str">
            <v>HUG02</v>
          </cell>
        </row>
        <row r="236">
          <cell r="A236" t="str">
            <v>HUG03</v>
          </cell>
        </row>
        <row r="237">
          <cell r="A237" t="str">
            <v>HYU01</v>
          </cell>
        </row>
        <row r="238">
          <cell r="A238" t="str">
            <v>KHO07</v>
          </cell>
        </row>
        <row r="239">
          <cell r="A239" t="str">
            <v>KHO27</v>
          </cell>
        </row>
        <row r="240">
          <cell r="A240" t="str">
            <v>KTU01</v>
          </cell>
        </row>
        <row r="241">
          <cell r="A241" t="str">
            <v>KTU08</v>
          </cell>
        </row>
        <row r="242">
          <cell r="A242" t="str">
            <v>LAN01</v>
          </cell>
        </row>
        <row r="243">
          <cell r="A243" t="str">
            <v>LAN02</v>
          </cell>
        </row>
        <row r="244">
          <cell r="A244" t="str">
            <v>LAN03</v>
          </cell>
        </row>
        <row r="245">
          <cell r="A245" t="str">
            <v>LAN04</v>
          </cell>
        </row>
        <row r="246">
          <cell r="A246" t="str">
            <v>LAN08</v>
          </cell>
        </row>
        <row r="247">
          <cell r="A247" t="str">
            <v>LAN12</v>
          </cell>
        </row>
        <row r="248">
          <cell r="A248" t="str">
            <v>LAN14</v>
          </cell>
        </row>
        <row r="249">
          <cell r="A249" t="str">
            <v>LAN15</v>
          </cell>
        </row>
        <row r="250">
          <cell r="A250" t="str">
            <v>LCH01</v>
          </cell>
        </row>
        <row r="251">
          <cell r="A251" t="str">
            <v>LDO06</v>
          </cell>
        </row>
        <row r="252">
          <cell r="A252" t="str">
            <v>LDO10</v>
          </cell>
        </row>
        <row r="253">
          <cell r="A253" t="str">
            <v>LSO07</v>
          </cell>
        </row>
        <row r="254">
          <cell r="A254" t="str">
            <v>NAN29</v>
          </cell>
        </row>
        <row r="255">
          <cell r="A255" t="str">
            <v>NAN30</v>
          </cell>
        </row>
        <row r="256">
          <cell r="A256" t="str">
            <v>NDI08</v>
          </cell>
        </row>
        <row r="257">
          <cell r="A257" t="str">
            <v>NTH01</v>
          </cell>
        </row>
        <row r="258">
          <cell r="A258" t="str">
            <v>NTH02</v>
          </cell>
        </row>
        <row r="259">
          <cell r="A259" t="str">
            <v>NTH08</v>
          </cell>
        </row>
        <row r="260">
          <cell r="A260" t="str">
            <v>NTH10</v>
          </cell>
        </row>
        <row r="261">
          <cell r="A261" t="str">
            <v>QBI02</v>
          </cell>
        </row>
        <row r="262">
          <cell r="A262" t="str">
            <v>QNA03</v>
          </cell>
        </row>
        <row r="263">
          <cell r="A263" t="str">
            <v>QNA08</v>
          </cell>
        </row>
        <row r="264">
          <cell r="A264" t="str">
            <v>QNA12</v>
          </cell>
        </row>
        <row r="265">
          <cell r="A265" t="str">
            <v>QNA14</v>
          </cell>
        </row>
        <row r="266">
          <cell r="A266" t="str">
            <v>QNA15</v>
          </cell>
        </row>
        <row r="267">
          <cell r="A267" t="str">
            <v>QNA16</v>
          </cell>
        </row>
        <row r="268">
          <cell r="A268" t="str">
            <v>QNG05</v>
          </cell>
        </row>
        <row r="269">
          <cell r="A269" t="str">
            <v>QNG07</v>
          </cell>
        </row>
        <row r="270">
          <cell r="A270" t="str">
            <v>QNG08</v>
          </cell>
        </row>
        <row r="271">
          <cell r="A271" t="str">
            <v>QNI05</v>
          </cell>
        </row>
        <row r="272">
          <cell r="A272" t="str">
            <v>QNI06</v>
          </cell>
        </row>
        <row r="273">
          <cell r="A273" t="str">
            <v>QNI14</v>
          </cell>
        </row>
        <row r="274">
          <cell r="A274" t="str">
            <v>QNI20</v>
          </cell>
        </row>
        <row r="275">
          <cell r="A275" t="str">
            <v>QNI23</v>
          </cell>
        </row>
        <row r="276">
          <cell r="A276" t="str">
            <v>QNI26</v>
          </cell>
        </row>
        <row r="277">
          <cell r="A277" t="str">
            <v>QNI27</v>
          </cell>
        </row>
        <row r="278">
          <cell r="A278" t="str">
            <v>QNI35</v>
          </cell>
        </row>
        <row r="279">
          <cell r="A279" t="str">
            <v>QNI39</v>
          </cell>
        </row>
        <row r="280">
          <cell r="A280" t="str">
            <v>QTR08</v>
          </cell>
        </row>
        <row r="281">
          <cell r="A281" t="str">
            <v>SBV02</v>
          </cell>
        </row>
        <row r="282">
          <cell r="A282" t="str">
            <v>SBV03</v>
          </cell>
        </row>
        <row r="283">
          <cell r="A283" t="str">
            <v>SLA04</v>
          </cell>
        </row>
        <row r="284">
          <cell r="A284" t="str">
            <v>STR02</v>
          </cell>
        </row>
        <row r="285">
          <cell r="A285" t="str">
            <v>STR06</v>
          </cell>
        </row>
        <row r="286">
          <cell r="A286" t="str">
            <v>STR08</v>
          </cell>
        </row>
        <row r="287">
          <cell r="A287" t="str">
            <v>TBI02</v>
          </cell>
        </row>
        <row r="288">
          <cell r="A288" t="str">
            <v>TBI03</v>
          </cell>
        </row>
        <row r="289">
          <cell r="A289" t="str">
            <v>TGI09</v>
          </cell>
        </row>
        <row r="290">
          <cell r="A290" t="str">
            <v>TGI11</v>
          </cell>
        </row>
        <row r="291">
          <cell r="A291" t="str">
            <v>TGI16</v>
          </cell>
        </row>
        <row r="292">
          <cell r="A292" t="str">
            <v>THO04</v>
          </cell>
        </row>
        <row r="293">
          <cell r="A293" t="str">
            <v>THO07</v>
          </cell>
        </row>
        <row r="294">
          <cell r="A294" t="str">
            <v>THO11</v>
          </cell>
        </row>
        <row r="295">
          <cell r="A295" t="str">
            <v>THO15</v>
          </cell>
        </row>
        <row r="296">
          <cell r="A296" t="str">
            <v>THO19</v>
          </cell>
        </row>
        <row r="297">
          <cell r="A297" t="str">
            <v>TNG07</v>
          </cell>
        </row>
        <row r="298">
          <cell r="A298" t="str">
            <v>TNG12</v>
          </cell>
        </row>
        <row r="299">
          <cell r="A299" t="str">
            <v>TNI12</v>
          </cell>
        </row>
        <row r="300">
          <cell r="A300" t="str">
            <v>TNI13</v>
          </cell>
        </row>
        <row r="301">
          <cell r="A301" t="str">
            <v>TNI14</v>
          </cell>
        </row>
        <row r="302">
          <cell r="A302" t="str">
            <v>TNI15</v>
          </cell>
        </row>
        <row r="303">
          <cell r="A303" t="str">
            <v>TVI01</v>
          </cell>
        </row>
        <row r="304">
          <cell r="A304" t="str">
            <v>TVI06</v>
          </cell>
        </row>
        <row r="305">
          <cell r="A305" t="str">
            <v>VLO02</v>
          </cell>
        </row>
        <row r="306">
          <cell r="A306" t="str">
            <v>VLO05</v>
          </cell>
        </row>
        <row r="307">
          <cell r="A307" t="str">
            <v>VLO06</v>
          </cell>
        </row>
        <row r="308">
          <cell r="A308" t="str">
            <v>VLO07</v>
          </cell>
        </row>
        <row r="309">
          <cell r="A309" t="str">
            <v>VLO08</v>
          </cell>
        </row>
        <row r="310">
          <cell r="A310" t="str">
            <v>VLO09</v>
          </cell>
        </row>
        <row r="311">
          <cell r="A311" t="str">
            <v>VLO10</v>
          </cell>
        </row>
        <row r="312">
          <cell r="A312" t="str">
            <v>VLO11</v>
          </cell>
        </row>
        <row r="313">
          <cell r="A313" t="str">
            <v>YBA01</v>
          </cell>
        </row>
        <row r="314">
          <cell r="A314" t="str">
            <v>HNO10</v>
          </cell>
        </row>
        <row r="315">
          <cell r="A315" t="str">
            <v>BTM07</v>
          </cell>
        </row>
        <row r="316">
          <cell r="A316" t="str">
            <v>HTI10</v>
          </cell>
        </row>
        <row r="317">
          <cell r="A317" t="str">
            <v>SIC</v>
          </cell>
        </row>
        <row r="318">
          <cell r="A318" t="str">
            <v>BVH11</v>
          </cell>
        </row>
        <row r="319">
          <cell r="A319" t="str">
            <v>BCT10</v>
          </cell>
        </row>
        <row r="320">
          <cell r="A320" t="str">
            <v>BVH12</v>
          </cell>
        </row>
        <row r="321">
          <cell r="A321" t="str">
            <v>BGT46</v>
          </cell>
        </row>
        <row r="322">
          <cell r="A322" t="str">
            <v>BGT47</v>
          </cell>
        </row>
        <row r="323">
          <cell r="A323" t="str">
            <v>BGT48</v>
          </cell>
        </row>
        <row r="324">
          <cell r="A324" t="str">
            <v>BGT49</v>
          </cell>
        </row>
        <row r="325">
          <cell r="A325" t="str">
            <v>BGT50</v>
          </cell>
        </row>
        <row r="326">
          <cell r="A326" t="str">
            <v>BGI30</v>
          </cell>
        </row>
        <row r="327">
          <cell r="A327" t="str">
            <v>VLO12</v>
          </cell>
        </row>
        <row r="328">
          <cell r="A328" t="str">
            <v>BCT11</v>
          </cell>
        </row>
        <row r="329">
          <cell r="A329" t="str">
            <v>LCH02</v>
          </cell>
        </row>
        <row r="330">
          <cell r="A330" t="str">
            <v>CTH23</v>
          </cell>
        </row>
        <row r="331">
          <cell r="A331" t="str">
            <v>VLO13</v>
          </cell>
        </row>
        <row r="332">
          <cell r="A332" t="str">
            <v>BTC10</v>
          </cell>
        </row>
        <row r="333">
          <cell r="A333" t="str">
            <v>BTH08</v>
          </cell>
        </row>
        <row r="334">
          <cell r="A334" t="str">
            <v>DTH05</v>
          </cell>
        </row>
        <row r="335">
          <cell r="A335" t="str">
            <v>KHO12</v>
          </cell>
        </row>
        <row r="336">
          <cell r="A336" t="str">
            <v>LDO11</v>
          </cell>
        </row>
        <row r="337">
          <cell r="A337" t="str">
            <v>BTC12</v>
          </cell>
        </row>
      </sheetData>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
          <cell r="C4" t="str">
            <v>DTV00012</v>
          </cell>
          <cell r="D4" t="str">
            <v>Ngân hàng TMCP Quân Đội</v>
          </cell>
          <cell r="E4" t="str">
            <v>B1</v>
          </cell>
          <cell r="F4" t="str">
            <v>ĐTM- mua cổ phiếu 2015</v>
          </cell>
          <cell r="G4" t="str">
            <v>ĐT1</v>
          </cell>
          <cell r="H4" t="str">
            <v>nguyyenxuanvietanh</v>
          </cell>
          <cell r="I4" t="str">
            <v>Tài chính, ngân hàng, bảo hiểm, BĐS</v>
          </cell>
          <cell r="J4" t="str">
            <v>Hà Nội</v>
          </cell>
          <cell r="K4" t="str">
            <v>N/A</v>
          </cell>
          <cell r="L4" t="str">
            <v>0100283873</v>
          </cell>
          <cell r="M4" t="str">
            <v>0100283873</v>
          </cell>
          <cell r="N4" t="str">
            <v>30.4.1994</v>
          </cell>
          <cell r="P4" t="str">
            <v>Ngân hàng</v>
          </cell>
          <cell r="Q4">
            <v>37783217770000</v>
          </cell>
          <cell r="R4">
            <v>3561053090000</v>
          </cell>
          <cell r="S4">
            <v>9.4249598106688731E-2</v>
          </cell>
          <cell r="U4" t="str">
            <v>18 Lê Văn Lương, Trung Hòa, Cầu Giấy, Hà Nội</v>
          </cell>
          <cell r="V4">
            <v>356105309</v>
          </cell>
          <cell r="W4">
            <v>9.4249598106688731E-2</v>
          </cell>
          <cell r="X4" t="str">
            <v>Vũ Thái Huyền</v>
          </cell>
        </row>
        <row r="5">
          <cell r="C5" t="str">
            <v>BGI05</v>
          </cell>
          <cell r="D5" t="str">
            <v>CTCP Xây lắp thủy lợi Bắc Giang</v>
          </cell>
          <cell r="E5" t="str">
            <v>B2</v>
          </cell>
          <cell r="F5" t="str">
            <v>Tiếp nhận năm 2007</v>
          </cell>
          <cell r="G5" t="str">
            <v>ĐT1</v>
          </cell>
          <cell r="H5" t="str">
            <v>phamthanhhoa</v>
          </cell>
          <cell r="I5" t="str">
            <v>Xây dựng, sản phẩm xây dựng</v>
          </cell>
          <cell r="J5" t="str">
            <v>Bắc Giang</v>
          </cell>
          <cell r="K5" t="str">
            <v>Bắc Giang</v>
          </cell>
          <cell r="L5">
            <v>2400151984</v>
          </cell>
          <cell r="M5" t="str">
            <v>DN bị thu hồi giấy phép ĐKKD</v>
          </cell>
          <cell r="O5" t="str">
            <v>20.08.2007</v>
          </cell>
          <cell r="P5" t="str">
            <v>201030 - Xây dựng &amp; Công trình</v>
          </cell>
          <cell r="Q5">
            <v>4000000000</v>
          </cell>
          <cell r="R5">
            <v>1150000000</v>
          </cell>
          <cell r="S5">
            <v>0.28749999999999998</v>
          </cell>
          <cell r="U5" t="str">
            <v>Phố Bãi Bò, xã Hồng Thái, huyện Việt Yên, Bắc Giang</v>
          </cell>
          <cell r="V5">
            <v>115000</v>
          </cell>
          <cell r="W5">
            <v>0.28749999999999998</v>
          </cell>
        </row>
        <row r="6">
          <cell r="C6" t="str">
            <v>BGI16</v>
          </cell>
          <cell r="D6" t="str">
            <v>CTCP Thương mại Tổng hợp Bắc Giang</v>
          </cell>
          <cell r="E6" t="str">
            <v>B2</v>
          </cell>
          <cell r="F6" t="str">
            <v>Tiếp nhận năm 2007</v>
          </cell>
          <cell r="G6" t="str">
            <v>ĐT1</v>
          </cell>
          <cell r="H6" t="str">
            <v>phamthanhhoa</v>
          </cell>
          <cell r="I6" t="str">
            <v>Dịch vụ, phân phối</v>
          </cell>
          <cell r="J6" t="str">
            <v>Bắc Giang</v>
          </cell>
          <cell r="K6" t="str">
            <v>Bắc Giang</v>
          </cell>
          <cell r="L6" t="str">
            <v>2400291501</v>
          </cell>
          <cell r="M6">
            <v>2400291501</v>
          </cell>
          <cell r="O6" t="str">
            <v>31.12.2008</v>
          </cell>
          <cell r="P6" t="str">
            <v>255030 - Bán lẻ nhiều loại mặt hàng</v>
          </cell>
          <cell r="Q6">
            <v>2800000000</v>
          </cell>
          <cell r="R6">
            <v>1237700000</v>
          </cell>
          <cell r="S6">
            <v>0.28749999999999998</v>
          </cell>
          <cell r="U6" t="str">
            <v>Số 2, Đường Xương Giang, 38 Xương Giang, Phường Trần Phú, Bắc Giang</v>
          </cell>
          <cell r="V6">
            <v>123770</v>
          </cell>
          <cell r="W6">
            <v>0.28749999999999998</v>
          </cell>
          <cell r="X6" t="str">
            <v>Đỗ Danh Tuyên</v>
          </cell>
        </row>
        <row r="7">
          <cell r="C7" t="str">
            <v>BGI18</v>
          </cell>
          <cell r="D7" t="str">
            <v>CTCP Chế biến nông sản thực phẩm Bắc Giang</v>
          </cell>
          <cell r="E7" t="str">
            <v>B2</v>
          </cell>
          <cell r="F7" t="str">
            <v>Tiếp nhận năm 2007</v>
          </cell>
          <cell r="G7" t="str">
            <v>ĐT1</v>
          </cell>
          <cell r="H7" t="str">
            <v>phamthanhhoa</v>
          </cell>
          <cell r="I7" t="str">
            <v>Thực phẩm</v>
          </cell>
          <cell r="J7" t="str">
            <v>Bắc Giang</v>
          </cell>
          <cell r="K7" t="str">
            <v>Bắc Giang</v>
          </cell>
          <cell r="L7" t="str">
            <v>2400299099</v>
          </cell>
          <cell r="M7" t="str">
            <v>DN bị thu hồi giấy phép ĐKKD</v>
          </cell>
          <cell r="O7" t="str">
            <v>30.12.2008</v>
          </cell>
          <cell r="P7" t="str">
            <v>302020 - Đồ ăn</v>
          </cell>
          <cell r="Q7">
            <v>7000000000</v>
          </cell>
          <cell r="R7">
            <v>1527620000</v>
          </cell>
          <cell r="S7">
            <v>0.21823142857142858</v>
          </cell>
          <cell r="U7" t="str">
            <v>Đã giải thể</v>
          </cell>
          <cell r="V7">
            <v>152762</v>
          </cell>
          <cell r="W7">
            <v>0.21823142857142858</v>
          </cell>
          <cell r="X7" t="str">
            <v>Không có đại diện vốn</v>
          </cell>
        </row>
        <row r="8">
          <cell r="C8" t="str">
            <v>BTC05</v>
          </cell>
          <cell r="D8" t="str">
            <v>TCT Cổ phần Tái bảo hiểm Quốc Gia Việt Nam</v>
          </cell>
          <cell r="E8" t="str">
            <v>B1</v>
          </cell>
          <cell r="F8" t="str">
            <v>Tiếp nhận năm 2007</v>
          </cell>
          <cell r="G8" t="str">
            <v>ĐT1</v>
          </cell>
          <cell r="H8" t="str">
            <v xml:space="preserve"> nguyenhoangquyen </v>
          </cell>
          <cell r="I8" t="str">
            <v>Tài chính, ngân hàng, bảo hiểm, BĐS</v>
          </cell>
          <cell r="J8" t="str">
            <v>Hà Nội</v>
          </cell>
          <cell r="K8" t="str">
            <v>Bộ Tài chính</v>
          </cell>
          <cell r="L8">
            <v>100110447</v>
          </cell>
          <cell r="M8" t="str">
            <v>28GP/KDBH</v>
          </cell>
          <cell r="O8" t="str">
            <v>14.07.2006</v>
          </cell>
          <cell r="P8" t="str">
            <v>403010 - Bảo hiểm</v>
          </cell>
          <cell r="Q8">
            <v>1507371300000</v>
          </cell>
          <cell r="R8">
            <v>608419402500</v>
          </cell>
          <cell r="S8">
            <v>0.4036294193076384</v>
          </cell>
          <cell r="U8" t="str">
            <v>141 Đ. Lê Duẩn, Cửa Nam, Hoàn Kiếm, Hà Nội</v>
          </cell>
          <cell r="V8">
            <v>60841940.25</v>
          </cell>
          <cell r="W8">
            <v>0.4036294193076384</v>
          </cell>
          <cell r="X8" t="str">
            <v>Lê Song Lai; Phạm Công Tứ;Mai Xuân Dũng</v>
          </cell>
        </row>
        <row r="9">
          <cell r="C9" t="str">
            <v>BTC06</v>
          </cell>
          <cell r="D9" t="str">
            <v>TCT Cổ phần Bảo Minh</v>
          </cell>
          <cell r="E9" t="str">
            <v>A1</v>
          </cell>
          <cell r="F9" t="str">
            <v>Tiếp nhận năm 2007</v>
          </cell>
          <cell r="G9" t="str">
            <v>ĐT1</v>
          </cell>
          <cell r="H9" t="str">
            <v>nguyenduchuy</v>
          </cell>
          <cell r="I9" t="str">
            <v>Tài chính, ngân hàng, bảo hiểm, BĐS</v>
          </cell>
          <cell r="J9" t="str">
            <v>TP HCM</v>
          </cell>
          <cell r="K9" t="str">
            <v>Bộ Tài chính</v>
          </cell>
          <cell r="L9">
            <v>300446973</v>
          </cell>
          <cell r="M9" t="str">
            <v>27/GD/KHBH do BTC cấp lần đầu và điều chỉnh số 27/GPDDC6/KDBH</v>
          </cell>
          <cell r="N9" t="str">
            <v>27.9.2007</v>
          </cell>
          <cell r="O9" t="str">
            <v>14.07.2006</v>
          </cell>
          <cell r="P9" t="str">
            <v>403010 - Bảo hiểm</v>
          </cell>
          <cell r="Q9">
            <v>1096239850000</v>
          </cell>
          <cell r="R9">
            <v>555808170000</v>
          </cell>
          <cell r="S9">
            <v>0.50701328728380013</v>
          </cell>
          <cell r="U9" t="str">
            <v>26 Tôn Thất Đạm, Quận 1, Thành phố Hồ Chí Minh</v>
          </cell>
          <cell r="V9">
            <v>55580817</v>
          </cell>
          <cell r="W9">
            <v>0.50701328728380013</v>
          </cell>
          <cell r="X9" t="str">
            <v>Lê Văn Thành;Lê Song Lai; Vũ Anh Tuấn</v>
          </cell>
        </row>
        <row r="10">
          <cell r="C10" t="str">
            <v>BTC12</v>
          </cell>
          <cell r="D10" t="str">
            <v>Tập đoàn Bảo Việt</v>
          </cell>
          <cell r="E10" t="str">
            <v>B1</v>
          </cell>
          <cell r="F10" t="str">
            <v>Tiếp nhận năm 2009</v>
          </cell>
          <cell r="G10" t="str">
            <v>ĐT1</v>
          </cell>
          <cell r="H10" t="str">
            <v>Phamthihuong</v>
          </cell>
          <cell r="I10" t="str">
            <v>Tài chính, ngân hàng, bảo hiểm, BĐS</v>
          </cell>
          <cell r="J10" t="str">
            <v>Hà Nội</v>
          </cell>
          <cell r="K10" t="str">
            <v>Bộ Tài chính</v>
          </cell>
          <cell r="L10" t="str">
            <v>0100111761</v>
          </cell>
          <cell r="M10" t="str">
            <v>0100111761</v>
          </cell>
          <cell r="N10">
            <v>39370</v>
          </cell>
          <cell r="O10">
            <v>40057</v>
          </cell>
          <cell r="P10" t="str">
            <v>403010 - Bảo hiểm</v>
          </cell>
          <cell r="Q10">
            <v>7423227640000</v>
          </cell>
          <cell r="R10">
            <v>221544000000</v>
          </cell>
          <cell r="S10">
            <v>2.9844699737646738E-2</v>
          </cell>
          <cell r="U10" t="str">
            <v>8, Lê Thái Tổ, P.Hàng Trống, Q. Hoàn Kiếm, Hà Nội</v>
          </cell>
          <cell r="V10">
            <v>22154400</v>
          </cell>
          <cell r="W10">
            <v>2.9844699737646738E-2</v>
          </cell>
          <cell r="X10" t="str">
            <v>Nguyễn Anh Tùng</v>
          </cell>
        </row>
        <row r="11">
          <cell r="C11" t="str">
            <v>DTV00003</v>
          </cell>
          <cell r="D11" t="str">
            <v>CTCP Đầu tư Việt Nam - Oman</v>
          </cell>
          <cell r="E11" t="str">
            <v>B2</v>
          </cell>
          <cell r="F11" t="str">
            <v>ĐTM  2008</v>
          </cell>
          <cell r="G11" t="str">
            <v>ĐT1</v>
          </cell>
          <cell r="H11" t="str">
            <v>dinhthingoctram</v>
          </cell>
          <cell r="I11" t="str">
            <v xml:space="preserve">cung cấp tư vấn dịch vụ đầu tư </v>
          </cell>
          <cell r="J11" t="str">
            <v>TP HCM</v>
          </cell>
          <cell r="K11" t="str">
            <v>N/A</v>
          </cell>
          <cell r="L11" t="str">
            <v>0103004398</v>
          </cell>
          <cell r="M11" t="str">
            <v>411032000136</v>
          </cell>
          <cell r="P11" t="str">
            <v>402030 - Các thị trường vốn</v>
          </cell>
          <cell r="Q11">
            <v>41209700000</v>
          </cell>
          <cell r="R11">
            <v>6320875000</v>
          </cell>
          <cell r="S11">
            <v>0.15338318405618095</v>
          </cell>
          <cell r="U11" t="str">
            <v>Tòa nhà Bitexco Financial Tower, 02 Hải Triều, Quận 1, TP. HCM</v>
          </cell>
          <cell r="V11">
            <v>632087.5</v>
          </cell>
          <cell r="W11">
            <v>0.1648</v>
          </cell>
          <cell r="X11" t="str">
            <v>Lại Trần Đông</v>
          </cell>
        </row>
        <row r="12">
          <cell r="C12" t="str">
            <v>HPH37</v>
          </cell>
          <cell r="D12" t="str">
            <v>CTCP Xây dựng và phát triển cơ sở hạ tầng Hải Phòng</v>
          </cell>
          <cell r="E12" t="str">
            <v>B2</v>
          </cell>
          <cell r="F12" t="str">
            <v>Tiếp nhận năm 2007</v>
          </cell>
          <cell r="G12" t="str">
            <v>ĐT1</v>
          </cell>
          <cell r="H12" t="str">
            <v>Phamthihuong</v>
          </cell>
          <cell r="I12" t="str">
            <v>Xây dựng, sản phẩm xây dựng</v>
          </cell>
          <cell r="J12" t="str">
            <v>Hải Phòng</v>
          </cell>
          <cell r="K12" t="str">
            <v>Hải Phòng</v>
          </cell>
          <cell r="L12">
            <v>200352802</v>
          </cell>
          <cell r="M12" t="str">
            <v>055555</v>
          </cell>
          <cell r="O12">
            <v>39387</v>
          </cell>
          <cell r="P12" t="str">
            <v>201030 - Xây dựng &amp; Công trình</v>
          </cell>
          <cell r="Q12">
            <v>10820000000</v>
          </cell>
          <cell r="R12">
            <v>976320000</v>
          </cell>
          <cell r="S12">
            <v>9.0232902033271722E-2</v>
          </cell>
          <cell r="U12" t="str">
            <v>Cụm CN Vĩnh Niệm, Đường Nguyễn Sơn Hà, Quận Lê Chân, Hải Phòng</v>
          </cell>
          <cell r="V12">
            <v>97632</v>
          </cell>
          <cell r="W12">
            <v>9.0232902033271722E-2</v>
          </cell>
        </row>
        <row r="13">
          <cell r="C13" t="str">
            <v>HPH48</v>
          </cell>
          <cell r="D13" t="str">
            <v>CTCP ACS Việt Nam</v>
          </cell>
          <cell r="E13" t="str">
            <v>B2</v>
          </cell>
          <cell r="F13" t="str">
            <v>Tiếp nhận năm 2010</v>
          </cell>
          <cell r="G13" t="str">
            <v>ĐT1</v>
          </cell>
          <cell r="H13" t="str">
            <v>Phamthihuong</v>
          </cell>
          <cell r="I13" t="str">
            <v>Thương mại</v>
          </cell>
          <cell r="J13" t="str">
            <v>Hải Phòng</v>
          </cell>
          <cell r="K13" t="str">
            <v>Hải Phòng</v>
          </cell>
          <cell r="L13">
            <v>200124348</v>
          </cell>
          <cell r="M13">
            <v>203001798</v>
          </cell>
          <cell r="O13" t="str">
            <v>24.05.2010</v>
          </cell>
          <cell r="P13" t="str">
            <v>254010 - Truyền thông</v>
          </cell>
          <cell r="Q13">
            <v>108000000000</v>
          </cell>
          <cell r="R13">
            <v>32633110000</v>
          </cell>
          <cell r="S13">
            <v>0.3021584259259259</v>
          </cell>
          <cell r="U13" t="str">
            <v>Số 5 Hồ Xuân Hương, phường Minh Khai, quận Hồng Bảng, TP. Hải Phòng</v>
          </cell>
          <cell r="V13">
            <v>3263311</v>
          </cell>
          <cell r="W13">
            <v>0.3021584259259259</v>
          </cell>
          <cell r="X13" t="str">
            <v>Lê Thị Hoài Thu, Phạm Thanh Hoa</v>
          </cell>
        </row>
        <row r="14">
          <cell r="C14" t="str">
            <v>THO11</v>
          </cell>
          <cell r="D14" t="str">
            <v>CTCP Mía đường Thanh Hoá</v>
          </cell>
          <cell r="E14" t="str">
            <v>B2</v>
          </cell>
          <cell r="F14" t="str">
            <v>Tiếp nhận năm 2007</v>
          </cell>
          <cell r="G14" t="str">
            <v>ĐT1</v>
          </cell>
          <cell r="H14" t="str">
            <v>Phamthihuong</v>
          </cell>
          <cell r="I14" t="str">
            <v>Vận tải</v>
          </cell>
          <cell r="J14" t="str">
            <v>Thanh Hoá</v>
          </cell>
          <cell r="K14" t="str">
            <v>Thanh Hoá</v>
          </cell>
          <cell r="L14">
            <v>2800773267</v>
          </cell>
          <cell r="M14">
            <v>2800773267</v>
          </cell>
          <cell r="N14">
            <v>37950</v>
          </cell>
          <cell r="O14">
            <v>39120</v>
          </cell>
          <cell r="P14" t="str">
            <v>203040 - Đường bộ &amp; Đường sắt</v>
          </cell>
          <cell r="Q14">
            <v>20000000000</v>
          </cell>
          <cell r="R14">
            <v>5686800000</v>
          </cell>
          <cell r="S14">
            <v>0.28433999999999998</v>
          </cell>
          <cell r="U14" t="str">
            <v>Thị trấn Vân Du, huyện Thạch Thành, Thanh Hoá</v>
          </cell>
          <cell r="V14">
            <v>568680</v>
          </cell>
          <cell r="W14">
            <v>0.28433999999999998</v>
          </cell>
          <cell r="X14" t="str">
            <v>Phạm Thị Hương</v>
          </cell>
        </row>
        <row r="15">
          <cell r="C15" t="str">
            <v>BLD02</v>
          </cell>
          <cell r="D15" t="str">
            <v>CTCP Cung ứng nhân lực quốc tế và thương mại</v>
          </cell>
          <cell r="E15" t="str">
            <v>A2</v>
          </cell>
          <cell r="F15" t="str">
            <v>Tiếp nhận năm 2020</v>
          </cell>
          <cell r="G15" t="str">
            <v>ĐT1</v>
          </cell>
          <cell r="H15" t="str">
            <v xml:space="preserve"> leminhtuyet </v>
          </cell>
          <cell r="I15" t="str">
            <v>Xuất khẩu lao động</v>
          </cell>
          <cell r="J15" t="str">
            <v>Hà Nội</v>
          </cell>
          <cell r="K15" t="str">
            <v>Bộ Lao động Thương Binh XH</v>
          </cell>
          <cell r="L15" t="str">
            <v>0100110415</v>
          </cell>
          <cell r="M15" t="str">
            <v>0100110415</v>
          </cell>
          <cell r="Q15">
            <v>97300000000</v>
          </cell>
          <cell r="R15">
            <v>95660000000</v>
          </cell>
          <cell r="S15">
            <v>0.98314491264131554</v>
          </cell>
          <cell r="U15" t="str">
            <v>4 Đại Cồ Việt, Lê Đại Hành, Hai Bà Trưng, Hà Nội</v>
          </cell>
          <cell r="V15">
            <v>9566000</v>
          </cell>
          <cell r="W15">
            <v>0.98314491264131554</v>
          </cell>
          <cell r="X15" t="str">
            <v xml:space="preserve">Nguyễn Đức Huy
Nguyễn Đức Nam
Nguyễn Thị Quỳnh Nga
Đinh Tất Lợi
</v>
          </cell>
        </row>
      </sheetData>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
    </sheetNames>
    <sheetDataSet>
      <sheetData sheetId="0">
        <row r="12">
          <cell r="D12" t="str">
            <v>BTH10</v>
          </cell>
          <cell r="E12" t="str">
            <v>CTCP vật liệu xây dựng khoáng sản Bình Thuận</v>
          </cell>
          <cell r="F12" t="str">
            <v>A2</v>
          </cell>
          <cell r="G12" t="str">
            <v>Tiếp nhận năm 2012</v>
          </cell>
          <cell r="H12" t="str">
            <v>CNMT</v>
          </cell>
          <cell r="I12" t="str">
            <v>ngothithucmy</v>
          </cell>
          <cell r="J12" t="str">
            <v>Vật liệu cơ bản</v>
          </cell>
          <cell r="K12" t="str">
            <v>Bình Thuận</v>
          </cell>
          <cell r="L12" t="str">
            <v>Bình Thuận</v>
          </cell>
          <cell r="M12">
            <v>4803000050</v>
          </cell>
          <cell r="N12">
            <v>4803000050</v>
          </cell>
          <cell r="O12" t="str">
            <v>15/6/2020</v>
          </cell>
          <cell r="P12">
            <v>41198</v>
          </cell>
          <cell r="Q12" t="str">
            <v>151020 - Vật liệu xây dựng</v>
          </cell>
          <cell r="R12">
            <v>52445180000</v>
          </cell>
          <cell r="S12">
            <v>34886810000</v>
          </cell>
          <cell r="T12">
            <v>0.66520526767188137</v>
          </cell>
          <cell r="U12" t="str">
            <v>02523822860</v>
          </cell>
          <cell r="V12" t="str">
            <v>33 Từ Văn Tư, TP Phan Thiết, tỉnh Bình Thuận</v>
          </cell>
          <cell r="W12">
            <v>3488681</v>
          </cell>
          <cell r="X12">
            <v>0.66520533073484434</v>
          </cell>
          <cell r="Y12" t="str">
            <v>Lê Thị Hoài Diễm, Lê Thanh Sơn, Nguyễn Thị Trúc Linh</v>
          </cell>
        </row>
        <row r="13">
          <cell r="D13" t="str">
            <v>BTH14</v>
          </cell>
          <cell r="E13" t="str">
            <v>CTCP Công trình Giao thông Bình Thuận</v>
          </cell>
          <cell r="F13" t="str">
            <v>A2</v>
          </cell>
          <cell r="G13" t="str">
            <v>Tiếp nhận t10/2017</v>
          </cell>
          <cell r="H13" t="str">
            <v>CNMT</v>
          </cell>
          <cell r="I13" t="str">
            <v>phamvankhoa</v>
          </cell>
          <cell r="J13" t="str">
            <v>Xây dựng, sản phẩm xây dựng</v>
          </cell>
          <cell r="K13" t="str">
            <v>Bình Thuận</v>
          </cell>
          <cell r="L13" t="str">
            <v>Bình Thuận</v>
          </cell>
          <cell r="M13">
            <v>3400876527</v>
          </cell>
          <cell r="N13">
            <v>3400876527</v>
          </cell>
          <cell r="O13" t="str">
            <v>Đăng ký lần đầu 01/9/2010, thay đổi lần thứ 7 ngày 26/10/2020</v>
          </cell>
          <cell r="P13">
            <v>43020</v>
          </cell>
          <cell r="Q13" t="str">
            <v>4212 - Xây dựng công trình Đường bộ</v>
          </cell>
          <cell r="R13">
            <v>20685950000</v>
          </cell>
          <cell r="S13">
            <v>19051770000</v>
          </cell>
          <cell r="T13">
            <v>0.92100048583700533</v>
          </cell>
          <cell r="U13" t="str">
            <v>02523817691</v>
          </cell>
          <cell r="V13" t="str">
            <v>Bến xe Nam Phan Thiết, Khu phố 6- phường Đức Long- TP Phan Thiết- Bình Thuận</v>
          </cell>
          <cell r="W13" t="str">
            <v>1.905.177</v>
          </cell>
          <cell r="X13">
            <v>0.92100048583700533</v>
          </cell>
          <cell r="Y13" t="str">
            <v>Nguyễn Công Danh, Nguyễn Thanh Phong</v>
          </cell>
        </row>
        <row r="14">
          <cell r="D14" t="str">
            <v>QBI03</v>
          </cell>
          <cell r="E14" t="str">
            <v>CTCP Sửa chữa đường bộ và Xây dựng Tổng hợp II Quảng Bình</v>
          </cell>
          <cell r="F14" t="str">
            <v>A2</v>
          </cell>
          <cell r="G14" t="str">
            <v>Tiếp nhận t1/2017</v>
          </cell>
          <cell r="H14" t="str">
            <v>CNMT</v>
          </cell>
          <cell r="I14" t="str">
            <v>haphuoctuan</v>
          </cell>
          <cell r="J14" t="str">
            <v>Xây dựng, sản phẩm xây dựng</v>
          </cell>
          <cell r="K14" t="str">
            <v>Quảng Bình</v>
          </cell>
          <cell r="L14" t="str">
            <v>Quảng Bình</v>
          </cell>
          <cell r="M14">
            <v>3100131241</v>
          </cell>
          <cell r="N14">
            <v>3100134241</v>
          </cell>
          <cell r="O14" t="str">
            <v>Đăng ký lần đầu ngày 21/03/2006; đăng ký thay đổi lần thứ 3 ngày 23/11/2016</v>
          </cell>
          <cell r="P14" t="str">
            <v>24/01/2017</v>
          </cell>
          <cell r="Q14" t="str">
            <v>Quản lý sửa chữa và duy tu bảo dưỡng thường xuyên đường bộ.</v>
          </cell>
          <cell r="R14">
            <v>4000680000</v>
          </cell>
          <cell r="S14">
            <v>2127720000</v>
          </cell>
          <cell r="T14">
            <v>0.53183958727016412</v>
          </cell>
          <cell r="U14" t="str">
            <v>0523.684169</v>
          </cell>
          <cell r="V14" t="str">
            <v>Thị trấn Đồng Lê. Huyện Tuyên Hóa, tỉnh Quảng Bình</v>
          </cell>
          <cell r="W14">
            <v>212772</v>
          </cell>
          <cell r="X14">
            <v>0.53183958727016412</v>
          </cell>
          <cell r="Y14" t="str">
            <v>Nguyễn Ánh Sao</v>
          </cell>
        </row>
        <row r="15">
          <cell r="D15" t="str">
            <v>GLA16</v>
          </cell>
          <cell r="E15" t="str">
            <v>CTCP Cấp nước Gia Lai</v>
          </cell>
          <cell r="F15" t="str">
            <v>B2</v>
          </cell>
          <cell r="G15" t="str">
            <v>Tiếp nhận t5/2018</v>
          </cell>
          <cell r="H15" t="str">
            <v>CNMT</v>
          </cell>
          <cell r="I15" t="str">
            <v>lehuyhoang</v>
          </cell>
          <cell r="J15" t="str">
            <v>Sản xuất, phân phối nước sạch</v>
          </cell>
          <cell r="K15" t="str">
            <v>Gia Lai</v>
          </cell>
          <cell r="L15" t="str">
            <v>Gia Lai</v>
          </cell>
          <cell r="M15">
            <v>5900189614</v>
          </cell>
          <cell r="N15">
            <v>5900189614</v>
          </cell>
          <cell r="O15" t="str">
            <v>22/5/2018</v>
          </cell>
          <cell r="P15" t="str">
            <v>26/4/2018</v>
          </cell>
          <cell r="Q15" t="str">
            <v>Sản xuất và kinh doanh nước sạch</v>
          </cell>
          <cell r="R15">
            <v>180000000000</v>
          </cell>
          <cell r="S15">
            <v>84209000000</v>
          </cell>
          <cell r="T15">
            <v>0.46782777777777779</v>
          </cell>
          <cell r="U15" t="str">
            <v>02693824094</v>
          </cell>
          <cell r="V15" t="str">
            <v>02 Trần Hưng Đạo, phường Hội Thương, TP. Pleiku, tỉnh Gia Lai</v>
          </cell>
          <cell r="W15">
            <v>8420900</v>
          </cell>
          <cell r="X15">
            <v>0.46782777777777779</v>
          </cell>
          <cell r="Y15" t="str">
            <v>Nguyễn Đình Vinh, Phạm Ngọc Tiến</v>
          </cell>
        </row>
        <row r="16">
          <cell r="D16" t="str">
            <v>DLA05</v>
          </cell>
          <cell r="E16" t="str">
            <v>CTCP Đầu tư Xuất nhập khẩu Đăk Lăk</v>
          </cell>
          <cell r="F16" t="str">
            <v>B2</v>
          </cell>
          <cell r="G16" t="str">
            <v>Tiếp nhận năm 2006</v>
          </cell>
          <cell r="H16" t="str">
            <v>CNMT</v>
          </cell>
          <cell r="I16" t="str">
            <v>lehuyhoang</v>
          </cell>
          <cell r="J16" t="str">
            <v>Dịch vụ, phân phối</v>
          </cell>
          <cell r="K16" t="str">
            <v>ĐakLak</v>
          </cell>
          <cell r="L16" t="str">
            <v>ĐakLak</v>
          </cell>
          <cell r="M16">
            <v>6000179365</v>
          </cell>
          <cell r="N16">
            <v>6000179365</v>
          </cell>
          <cell r="O16">
            <v>39199</v>
          </cell>
          <cell r="P16">
            <v>39322</v>
          </cell>
          <cell r="Q16" t="str">
            <v>255010 - Phân phối</v>
          </cell>
          <cell r="R16">
            <v>70000000000</v>
          </cell>
          <cell r="S16">
            <v>6490000000</v>
          </cell>
          <cell r="T16">
            <v>9.2714285714285707E-2</v>
          </cell>
          <cell r="U16" t="str">
            <v>02623582233</v>
          </cell>
          <cell r="V16" t="str">
            <v>228 Hoàng Diệu, Buôn Ma Thuột, Đăk Lăk</v>
          </cell>
          <cell r="W16">
            <v>649000</v>
          </cell>
          <cell r="X16">
            <v>9.2714285714285707E-2</v>
          </cell>
          <cell r="Y16" t="str">
            <v>Trương Hoài Thanh</v>
          </cell>
        </row>
        <row r="17">
          <cell r="D17" t="str">
            <v>QBI01</v>
          </cell>
          <cell r="E17" t="str">
            <v>CTCP Sửa chữa đường bộ và Xây dựng tổng hợp Quảng Bình</v>
          </cell>
          <cell r="F17" t="str">
            <v>A2</v>
          </cell>
          <cell r="G17" t="str">
            <v>Tiếp nhận năm 2016</v>
          </cell>
          <cell r="H17" t="str">
            <v>CNMT</v>
          </cell>
          <cell r="I17" t="str">
            <v>haphuoctuan</v>
          </cell>
          <cell r="J17" t="str">
            <v>Xây dựng, sản phẩm xây dựng</v>
          </cell>
          <cell r="K17" t="str">
            <v>Quảng Bình</v>
          </cell>
          <cell r="L17" t="str">
            <v>Quảng Bình</v>
          </cell>
          <cell r="M17">
            <v>3100131040</v>
          </cell>
          <cell r="N17">
            <v>3100131040</v>
          </cell>
          <cell r="O17" t="str">
            <v>25/03/2006</v>
          </cell>
          <cell r="P17" t="str">
            <v>T12/2016</v>
          </cell>
          <cell r="Q17" t="str">
            <v>Quản lý sửa chữa và duy tu bảo dưỡng thường xuyên đường bộ.</v>
          </cell>
          <cell r="R17">
            <v>4100000000</v>
          </cell>
          <cell r="S17">
            <v>2677300000</v>
          </cell>
          <cell r="T17">
            <v>0.65292682926829271</v>
          </cell>
          <cell r="U17"/>
          <cell r="V17" t="str">
            <v>Phường Bắc Lý , Tp Đồng Hới Quảng Bình</v>
          </cell>
          <cell r="W17">
            <v>267700</v>
          </cell>
          <cell r="X17">
            <v>0.65292682926829271</v>
          </cell>
          <cell r="Y17" t="str">
            <v>Nguyễn Ngọc Dũng</v>
          </cell>
        </row>
        <row r="18">
          <cell r="D18" t="str">
            <v>DLA14</v>
          </cell>
          <cell r="E18" t="str">
            <v>CTCP Đầu tư Xây dựng và Kinh doanh nhà Đak Lak</v>
          </cell>
          <cell r="F18" t="str">
            <v>B2</v>
          </cell>
          <cell r="G18" t="str">
            <v>Tiếp nhận năm 2006</v>
          </cell>
          <cell r="H18" t="str">
            <v>CNMT</v>
          </cell>
          <cell r="I18" t="str">
            <v>lehuyhoang</v>
          </cell>
          <cell r="J18" t="str">
            <v>Xây dựng, sản phẩm xây dựng</v>
          </cell>
          <cell r="K18" t="str">
            <v>ĐakLak</v>
          </cell>
          <cell r="L18" t="str">
            <v>ĐakLak</v>
          </cell>
          <cell r="M18">
            <v>6000175882</v>
          </cell>
          <cell r="N18">
            <v>6000175882</v>
          </cell>
          <cell r="O18" t="str">
            <v>20/11/2009</v>
          </cell>
          <cell r="P18">
            <v>39104</v>
          </cell>
          <cell r="Q18" t="str">
            <v>201030 - Xây dựng &amp; Công trình</v>
          </cell>
          <cell r="R18">
            <v>6498000000</v>
          </cell>
          <cell r="S18">
            <v>1039730000</v>
          </cell>
          <cell r="T18">
            <v>0.1600076946752847</v>
          </cell>
          <cell r="U18" t="str">
            <v>02623814993</v>
          </cell>
          <cell r="V18" t="str">
            <v>Số 29A đường Nguyễn Công Trứ, Tp Buôn Ma Thuột, tỉnh Đak Lak</v>
          </cell>
          <cell r="W18">
            <v>103973</v>
          </cell>
          <cell r="X18">
            <v>0.1600076946752847</v>
          </cell>
          <cell r="Y18" t="str">
            <v>Đỗ Đình Vinh</v>
          </cell>
        </row>
        <row r="19">
          <cell r="D19" t="str">
            <v>HUE04</v>
          </cell>
          <cell r="E19" t="str">
            <v>CTCP Nuôi và dịch vụ thuỷ đặc sản Thừa Thiên Huế</v>
          </cell>
          <cell r="F19" t="str">
            <v>B2</v>
          </cell>
          <cell r="G19" t="str">
            <v>Tiếp nhận năm 2007</v>
          </cell>
          <cell r="H19" t="str">
            <v>CNMT</v>
          </cell>
          <cell r="I19" t="str">
            <v>maithanhphuong</v>
          </cell>
          <cell r="J19" t="str">
            <v>Thực phẩm</v>
          </cell>
          <cell r="K19" t="str">
            <v>Thừa Thiên Huế</v>
          </cell>
          <cell r="L19" t="str">
            <v>Thừa Thiên Huế</v>
          </cell>
          <cell r="M19"/>
          <cell r="N19" t="str">
            <v>3103000011</v>
          </cell>
          <cell r="O19">
            <v>37610</v>
          </cell>
          <cell r="P19">
            <v>39251</v>
          </cell>
          <cell r="Q19" t="str">
            <v>Nuôi tôm cá, sản xuất và cung cấp dịch vụ về giống, vật tư nuôi thủy sản</v>
          </cell>
          <cell r="R19">
            <v>1300000000</v>
          </cell>
          <cell r="S19">
            <v>601800000</v>
          </cell>
          <cell r="T19">
            <v>0.46292307692307694</v>
          </cell>
          <cell r="U19" t="str">
            <v>054822194</v>
          </cell>
          <cell r="V19" t="str">
            <v>Không có địa chỉ do DN bị thu hồi VP làm việc</v>
          </cell>
          <cell r="W19">
            <v>60180</v>
          </cell>
          <cell r="X19">
            <v>0.46292307692307694</v>
          </cell>
          <cell r="Y19" t="str">
            <v>Tôn thất Mẫn</v>
          </cell>
        </row>
        <row r="20">
          <cell r="D20" t="str">
            <v>HUE07</v>
          </cell>
          <cell r="E20" t="str">
            <v>CTCP Cảng Thuận An</v>
          </cell>
          <cell r="F20" t="str">
            <v>A2</v>
          </cell>
          <cell r="G20" t="str">
            <v>Tiếp nhận năm 2007</v>
          </cell>
          <cell r="H20" t="str">
            <v>CNMT</v>
          </cell>
          <cell r="I20" t="str">
            <v>maithanhphuong</v>
          </cell>
          <cell r="J20" t="str">
            <v>Vận tải</v>
          </cell>
          <cell r="K20" t="str">
            <v>Thừa Thiên Huế</v>
          </cell>
          <cell r="L20" t="str">
            <v>Thừa Thiên Huế</v>
          </cell>
          <cell r="M20">
            <v>3300101117</v>
          </cell>
          <cell r="N20">
            <v>3300101117</v>
          </cell>
          <cell r="O20" t="str">
            <v>15/7/2021</v>
          </cell>
          <cell r="P20">
            <v>39370</v>
          </cell>
          <cell r="Q20" t="str">
            <v>Kinh doanh xăng dầu (kinh doanh dầu Diesel), bốc xếp hàng hóa, kinh doanh kho bái cảng, hoạt động vận tải hàng hóa ven biển.</v>
          </cell>
          <cell r="R20">
            <v>4600000000</v>
          </cell>
          <cell r="S20">
            <v>3042570000</v>
          </cell>
          <cell r="T20">
            <v>0.66142826086956519</v>
          </cell>
          <cell r="U20" t="str">
            <v>02343866193</v>
          </cell>
          <cell r="V20" t="str">
            <v>05 Nguyễn Văn Tuyết, P Thuận An, TP Huế</v>
          </cell>
          <cell r="W20">
            <v>304257</v>
          </cell>
          <cell r="X20">
            <v>0.66142826086956519</v>
          </cell>
          <cell r="Y20" t="str">
            <v>Võ Văn Trí, Trương Văn Đông</v>
          </cell>
        </row>
        <row r="21">
          <cell r="D21" t="str">
            <v>HUE15</v>
          </cell>
          <cell r="E21" t="str">
            <v>CTCP ĐTXD thủy lợi TT Huế (Cơ khí và xây dựng công trình Thừa Thiên Huế)</v>
          </cell>
          <cell r="F21" t="str">
            <v>B2</v>
          </cell>
          <cell r="G21" t="str">
            <v>Tiếp nhận năm 2007</v>
          </cell>
          <cell r="H21" t="str">
            <v>CNMT</v>
          </cell>
          <cell r="I21" t="str">
            <v>haphuoctuan</v>
          </cell>
          <cell r="J21" t="str">
            <v>Xây dựng, sản phẩm xây dựng</v>
          </cell>
          <cell r="K21" t="str">
            <v>Thừa Thiên Huế</v>
          </cell>
          <cell r="L21" t="str">
            <v>Thừa Thiên Huế</v>
          </cell>
          <cell r="M21"/>
          <cell r="N21">
            <v>3300100787</v>
          </cell>
          <cell r="O21" t="str">
            <v>Đăng ký lần đầu ngày 03/02/1996, thay đổi lần 18 ngày 14/8/2014</v>
          </cell>
          <cell r="P21">
            <v>39370</v>
          </cell>
          <cell r="Q21" t="str">
            <v>201030 - Xây dựng &amp; Công trình</v>
          </cell>
          <cell r="R21">
            <v>17029080000</v>
          </cell>
          <cell r="S21">
            <v>2940290000</v>
          </cell>
          <cell r="T21">
            <v>0.17266288020257115</v>
          </cell>
          <cell r="U21" t="str">
            <v>054 522228</v>
          </cell>
          <cell r="V21" t="str">
            <v>76 Lý Thái Tổ, Phường An Hòa, TP Huế</v>
          </cell>
          <cell r="W21">
            <v>294029</v>
          </cell>
          <cell r="X21">
            <v>0.17266288020257115</v>
          </cell>
          <cell r="Y21" t="str">
            <v>SCIC</v>
          </cell>
        </row>
        <row r="22">
          <cell r="D22" t="str">
            <v>KTU08</v>
          </cell>
          <cell r="E22" t="str">
            <v>CTCP Bến xe Kon Tum</v>
          </cell>
          <cell r="F22" t="str">
            <v>A2</v>
          </cell>
          <cell r="G22" t="str">
            <v>Tiếp nhận năm 2012</v>
          </cell>
          <cell r="H22" t="str">
            <v>CNMT</v>
          </cell>
          <cell r="I22" t="str">
            <v>ngothithucmy</v>
          </cell>
          <cell r="J22" t="str">
            <v>Vận tải</v>
          </cell>
          <cell r="K22" t="str">
            <v>Kon Tum</v>
          </cell>
          <cell r="L22" t="str">
            <v>Kon Tum</v>
          </cell>
          <cell r="M22" t="str">
            <v>6100764426</v>
          </cell>
          <cell r="N22" t="str">
            <v>6100764426</v>
          </cell>
          <cell r="O22">
            <v>44412</v>
          </cell>
          <cell r="P22">
            <v>40982</v>
          </cell>
          <cell r="Q22" t="str">
            <v>203040 - Đường bộ &amp; Đường sắt</v>
          </cell>
          <cell r="R22">
            <v>32797400000</v>
          </cell>
          <cell r="S22">
            <v>31822900000</v>
          </cell>
          <cell r="T22">
            <v>0.97028727886966648</v>
          </cell>
          <cell r="U22" t="str">
            <v>060.3864443</v>
          </cell>
          <cell r="V22" t="str">
            <v>281 đường Phan Đình Phùng, TP Kon Tum, tỉnh Kon Tum</v>
          </cell>
          <cell r="W22">
            <v>3182290</v>
          </cell>
          <cell r="X22">
            <v>0.97028727886966648</v>
          </cell>
          <cell r="Y22" t="str">
            <v>Trần Minh Huy, Trần Hoàng Lâm, Ngô Thị Thục My, Phạm Thị Hải Ngọc</v>
          </cell>
        </row>
        <row r="23">
          <cell r="D23" t="str">
            <v>NTH02</v>
          </cell>
          <cell r="E23" t="str">
            <v>CTCP Phương Hải</v>
          </cell>
          <cell r="F23" t="str">
            <v>B2</v>
          </cell>
          <cell r="G23" t="str">
            <v>Tiếp nhận năm 2006</v>
          </cell>
          <cell r="H23" t="str">
            <v>CNMT</v>
          </cell>
          <cell r="I23" t="str">
            <v>phamvankhoa</v>
          </cell>
          <cell r="J23" t="str">
            <v>Xây dựng, sản phẩm xây dựng</v>
          </cell>
          <cell r="K23" t="str">
            <v>Ninh Thuận</v>
          </cell>
          <cell r="L23" t="str">
            <v>Ninh Thuận</v>
          </cell>
          <cell r="M23">
            <v>4500144014</v>
          </cell>
          <cell r="N23">
            <v>4500144014</v>
          </cell>
          <cell r="O23">
            <v>42684</v>
          </cell>
          <cell r="P23">
            <v>39120</v>
          </cell>
          <cell r="Q23" t="str">
            <v>201020 - Sản phẩm xây dựng</v>
          </cell>
          <cell r="R23">
            <v>9502000000</v>
          </cell>
          <cell r="S23">
            <v>2741140000</v>
          </cell>
          <cell r="T23">
            <v>0.28848031993264578</v>
          </cell>
          <cell r="U23" t="str">
            <v>02593873351</v>
          </cell>
          <cell r="V23" t="str">
            <v>Thôn Tri Thủy, Xã Tri Hải, huyện Ninh Hải, tỉnh Ninh Thuận</v>
          </cell>
          <cell r="W23">
            <v>274114</v>
          </cell>
          <cell r="X23">
            <v>0.28848031993264578</v>
          </cell>
          <cell r="Y23" t="str">
            <v>Không có</v>
          </cell>
        </row>
        <row r="24">
          <cell r="D24" t="str">
            <v>QBI02</v>
          </cell>
          <cell r="E24" t="str">
            <v>CTCP Cảng Quảng Bình</v>
          </cell>
          <cell r="F24" t="str">
            <v>A2</v>
          </cell>
          <cell r="G24" t="str">
            <v>Tiếp nhận năm 2007</v>
          </cell>
          <cell r="H24" t="str">
            <v>CNMT</v>
          </cell>
          <cell r="I24" t="str">
            <v>phanminhdung</v>
          </cell>
          <cell r="J24" t="str">
            <v>Vận tải</v>
          </cell>
          <cell r="K24" t="str">
            <v>Quảng Bình</v>
          </cell>
          <cell r="L24" t="str">
            <v>Quảng Bình</v>
          </cell>
          <cell r="M24" t="str">
            <v>3100132566</v>
          </cell>
          <cell r="N24" t="str">
            <v>3100132566</v>
          </cell>
          <cell r="O24">
            <v>40360</v>
          </cell>
          <cell r="P24">
            <v>39050</v>
          </cell>
          <cell r="Q24" t="str">
            <v>203030 - Hàng Hải</v>
          </cell>
          <cell r="R24">
            <v>8900000000</v>
          </cell>
          <cell r="S24">
            <v>7966000000</v>
          </cell>
          <cell r="T24">
            <v>0.89505617977528085</v>
          </cell>
          <cell r="U24" t="str">
            <v>052.3866133</v>
          </cell>
          <cell r="V24" t="str">
            <v>Cảng Gianh, xã Thanh Trạch, huyện Bố Trạch, Quảng Bình</v>
          </cell>
          <cell r="W24">
            <v>796600</v>
          </cell>
          <cell r="X24">
            <v>0.89505617977528085</v>
          </cell>
          <cell r="Y24" t="str">
            <v>Lê Hữu Nhân, Nguyễn Thế Hùng</v>
          </cell>
        </row>
        <row r="25">
          <cell r="D25" t="str">
            <v>QNA05</v>
          </cell>
          <cell r="E25" t="str">
            <v>CTCP Công trình GTVT Quảng Nam</v>
          </cell>
          <cell r="F25" t="str">
            <v>A2</v>
          </cell>
          <cell r="G25" t="str">
            <v>Tiếp nhận năm 2007</v>
          </cell>
          <cell r="H25" t="str">
            <v>CNMT</v>
          </cell>
          <cell r="I25" t="str">
            <v>lethikimnga</v>
          </cell>
          <cell r="J25" t="str">
            <v>Xây dựng cơ bản</v>
          </cell>
          <cell r="K25" t="str">
            <v>Quảng Nam</v>
          </cell>
          <cell r="L25" t="str">
            <v>Quảng Nam</v>
          </cell>
          <cell r="M25">
            <v>4000390766</v>
          </cell>
          <cell r="N25">
            <v>4000390766</v>
          </cell>
          <cell r="O25">
            <v>41887</v>
          </cell>
          <cell r="P25">
            <v>39077</v>
          </cell>
          <cell r="Q25" t="str">
            <v>203040 - Đường bộ &amp; Đường sắt</v>
          </cell>
          <cell r="R25">
            <v>27000000000</v>
          </cell>
          <cell r="S25">
            <v>14526000000</v>
          </cell>
          <cell r="T25">
            <v>0.53800000000000003</v>
          </cell>
          <cell r="U25" t="str">
            <v>0510.3851578</v>
          </cell>
          <cell r="V25" t="str">
            <v>Số 10 Nguyễn Du, Tam Kỳ</v>
          </cell>
          <cell r="W25" t="str">
            <v>1.452.600</v>
          </cell>
          <cell r="X25">
            <v>0.53800000000000003</v>
          </cell>
          <cell r="Y25" t="str">
            <v>Nguyễn Tuấn Anh, Nguyễn Đức Hiếu</v>
          </cell>
        </row>
        <row r="26">
          <cell r="D26" t="str">
            <v>HUE21</v>
          </cell>
          <cell r="E26" t="str">
            <v>CTCP Kỹ nghệ thực phẩm Á Châu</v>
          </cell>
          <cell r="F26" t="str">
            <v>A2</v>
          </cell>
          <cell r="G26" t="str">
            <v>Tiếp nhận t8/2017</v>
          </cell>
          <cell r="H26" t="str">
            <v>CNMT</v>
          </cell>
          <cell r="I26" t="str">
            <v>phanminhdung</v>
          </cell>
          <cell r="J26" t="str">
            <v>Chế biến thực phẩm</v>
          </cell>
          <cell r="K26" t="str">
            <v>Thừa Thiên Huế</v>
          </cell>
          <cell r="L26" t="str">
            <v>Thừa Thiên Huế</v>
          </cell>
          <cell r="M26">
            <v>3300101526</v>
          </cell>
          <cell r="N26">
            <v>3300101526</v>
          </cell>
          <cell r="O26">
            <v>40546</v>
          </cell>
          <cell r="P26">
            <v>42954</v>
          </cell>
          <cell r="Q26" t="str">
            <v>Chế biến thực phẩm</v>
          </cell>
          <cell r="R26">
            <v>17000000000</v>
          </cell>
          <cell r="S26">
            <v>13464000000</v>
          </cell>
          <cell r="T26">
            <v>0.79200000000000004</v>
          </cell>
          <cell r="U26" t="str">
            <v>0543811619</v>
          </cell>
          <cell r="V26" t="str">
            <v>71 Nguyễn Khoa Chiêm, phường An Tây, TP Huế</v>
          </cell>
          <cell r="W26" t="str">
            <v>1.346.400</v>
          </cell>
          <cell r="X26">
            <v>0.79200000000000004</v>
          </cell>
          <cell r="Y26" t="str">
            <v>Trần Hồng Quân và Phạm Minh</v>
          </cell>
        </row>
        <row r="27">
          <cell r="D27" t="str">
            <v>QNG11</v>
          </cell>
          <cell r="E27" t="str">
            <v>CTCP Du lịch Quảng Ngãi</v>
          </cell>
          <cell r="F27" t="str">
            <v>B2</v>
          </cell>
          <cell r="G27" t="str">
            <v>Tiếp nhận t12/2017</v>
          </cell>
          <cell r="H27" t="str">
            <v>CNMT</v>
          </cell>
          <cell r="I27" t="str">
            <v>phanminhdung</v>
          </cell>
          <cell r="J27" t="str">
            <v>Lữ hành, du lịch, khách sạn, kinh doanh thương mại</v>
          </cell>
          <cell r="K27" t="str">
            <v>Quảng Ngãi</v>
          </cell>
          <cell r="L27" t="str">
            <v>Quảng Ngãi</v>
          </cell>
          <cell r="M27">
            <v>4300204065</v>
          </cell>
          <cell r="N27">
            <v>4300204065</v>
          </cell>
          <cell r="O27" t="str">
            <v>Đăng ký lần đầu ngày 20/4/2006; đăng ký thay đổi lần thứ 23 ngày 24/12/2015</v>
          </cell>
          <cell r="P27" t="str">
            <v>22/12/2017</v>
          </cell>
          <cell r="Q27" t="str">
            <v>Lữ hành, du lịch, khách sạn, kinh doanh thương mại</v>
          </cell>
          <cell r="R27">
            <v>158139440000</v>
          </cell>
          <cell r="S27">
            <v>4374560000</v>
          </cell>
          <cell r="T27">
            <v>2.7662675421134663E-2</v>
          </cell>
          <cell r="U27" t="str">
            <v>02553837577</v>
          </cell>
          <cell r="V27" t="str">
            <v>310 Quang Trung, Tp. Quảng Ngãi</v>
          </cell>
          <cell r="W27">
            <v>437456</v>
          </cell>
          <cell r="X27">
            <v>2.7662675421134663E-2</v>
          </cell>
          <cell r="Y27" t="str">
            <v>Lê Thị Thanh Hằng</v>
          </cell>
        </row>
        <row r="28">
          <cell r="D28" t="str">
            <v>KHO29</v>
          </cell>
          <cell r="E28" t="str">
            <v>CTCP Thương mại và Đầu tư Khánh Hoà</v>
          </cell>
          <cell r="F28" t="str">
            <v>A2</v>
          </cell>
          <cell r="G28" t="str">
            <v>Tiếp nhận t6/2018</v>
          </cell>
          <cell r="H28" t="str">
            <v>CNMT</v>
          </cell>
          <cell r="I28" t="str">
            <v>ngothithucmy</v>
          </cell>
          <cell r="J28" t="str">
            <v>Đại lý du lịch, Điều hành tours du lịch; Kinh doanh phát triển du lịch, điểm du lịch; Kinh doanh lữ hành quốc tế và nội địa;.....</v>
          </cell>
          <cell r="K28" t="str">
            <v>Khánh Hòa</v>
          </cell>
          <cell r="L28" t="str">
            <v>Khánh Hòa</v>
          </cell>
          <cell r="M28">
            <v>4200266808</v>
          </cell>
          <cell r="N28">
            <v>4200266808</v>
          </cell>
          <cell r="O28" t="str">
            <v>31/7/2020</v>
          </cell>
          <cell r="P28" t="str">
            <v>21/6/2018</v>
          </cell>
          <cell r="Q28" t="str">
            <v>Đại lý du lịch, Điều hành tours du lịch; Kinh doanh phát triển du lịch, điểm du lịch; Kinh doanh dịch vụ du lịch khác; Kinh doanh lữ hành quốc tế và nội địa;.....</v>
          </cell>
          <cell r="R28">
            <v>40000000000</v>
          </cell>
          <cell r="S28">
            <v>39900800000</v>
          </cell>
          <cell r="T28">
            <v>0.99751999999999996</v>
          </cell>
          <cell r="U28" t="str">
            <v>058 3816269      </v>
          </cell>
          <cell r="V28" t="str">
            <v>68 Yersin, TP Nha Trang, tỉnh Khánh Hòa     </v>
          </cell>
          <cell r="W28" t="str">
            <v>3.990.080</v>
          </cell>
          <cell r="X28">
            <v>0.99751999999999996</v>
          </cell>
          <cell r="Y28" t="str">
            <v xml:space="preserve">Trần Đức Hùng, Cao Văn Nhiên, Trần Thị Thu Hiền </v>
          </cell>
        </row>
        <row r="29">
          <cell r="D29" t="str">
            <v>LDO16</v>
          </cell>
          <cell r="E29" t="str">
            <v>CTCP Quản lý và XD đường bộ Lâm Đồng</v>
          </cell>
          <cell r="F29" t="str">
            <v>A2</v>
          </cell>
          <cell r="G29" t="str">
            <v>Tiếp nhận 2016</v>
          </cell>
          <cell r="H29" t="str">
            <v>CNMT</v>
          </cell>
          <cell r="I29" t="str">
            <v>vovandat</v>
          </cell>
          <cell r="J29" t="str">
            <v>Xây dựng, sản phẩm xây dựng</v>
          </cell>
          <cell r="K29" t="str">
            <v>Lâm Đồng</v>
          </cell>
          <cell r="L29" t="str">
            <v>Lâm Đồng</v>
          </cell>
          <cell r="M29" t="str">
            <v>5800225019</v>
          </cell>
          <cell r="N29" t="str">
            <v>5800225019</v>
          </cell>
          <cell r="O29">
            <v>41564</v>
          </cell>
          <cell r="P29">
            <v>42500</v>
          </cell>
          <cell r="Q29" t="str">
            <v>203040 - Đường bộ &amp; Đường sắt</v>
          </cell>
          <cell r="R29">
            <v>11500000000</v>
          </cell>
          <cell r="S29">
            <v>7830350000</v>
          </cell>
          <cell r="T29">
            <v>0.68089999999999995</v>
          </cell>
          <cell r="U29" t="str">
            <v>02633821740</v>
          </cell>
          <cell r="V29" t="str">
            <v>03 Lữ Gia, TP Đà Lạt, tỉnh Lâm Đồng</v>
          </cell>
          <cell r="W29">
            <v>783035</v>
          </cell>
          <cell r="X29">
            <v>0.68089999999999995</v>
          </cell>
          <cell r="Y29" t="str">
            <v>Nguyễn Hữu Vinh, Mai Xuân Hạnh, Nguyễn Thị Thu Hiền</v>
          </cell>
        </row>
        <row r="30">
          <cell r="D30" t="str">
            <v>LDO17</v>
          </cell>
          <cell r="E30" t="str">
            <v>CTCP Du lịch Lâm Đồng</v>
          </cell>
          <cell r="F30" t="str">
            <v>B2</v>
          </cell>
          <cell r="G30" t="str">
            <v>Tiếp nhận năm 2019</v>
          </cell>
          <cell r="H30" t="str">
            <v>CNMT</v>
          </cell>
          <cell r="I30" t="str">
            <v>lethikimnga</v>
          </cell>
          <cell r="J30" t="str">
            <v>Du lịch</v>
          </cell>
          <cell r="K30" t="str">
            <v>Lâm Đồng</v>
          </cell>
          <cell r="L30" t="str">
            <v>Lâm Đồng</v>
          </cell>
          <cell r="M30">
            <v>5800271921</v>
          </cell>
          <cell r="N30">
            <v>5800271921</v>
          </cell>
          <cell r="O30">
            <v>41620</v>
          </cell>
          <cell r="P30">
            <v>43462</v>
          </cell>
          <cell r="Q30" t="str">
            <v>Du lịch</v>
          </cell>
          <cell r="R30">
            <v>396000000000</v>
          </cell>
          <cell r="S30">
            <v>46381247122</v>
          </cell>
          <cell r="T30">
            <v>0.11712436141919191</v>
          </cell>
          <cell r="U30" t="str">
            <v>02633823829</v>
          </cell>
          <cell r="V30" t="str">
            <v>Số 01 Lê Đại Hành, P1, Tp Đà Lạt</v>
          </cell>
          <cell r="W30">
            <v>4638124</v>
          </cell>
          <cell r="X30">
            <v>0.11700000000000001</v>
          </cell>
          <cell r="Y30" t="str">
            <v>Nguyễn Võ Lê Huy</v>
          </cell>
        </row>
        <row r="31">
          <cell r="D31" t="str">
            <v>LDO18</v>
          </cell>
          <cell r="E31" t="str">
            <v>CTCP Cấp thoát nước Lâm Đồng</v>
          </cell>
          <cell r="F31" t="str">
            <v>B1</v>
          </cell>
          <cell r="G31" t="str">
            <v>Tiếp nhận năm 2019</v>
          </cell>
          <cell r="H31" t="str">
            <v>CNMT</v>
          </cell>
          <cell r="I31" t="str">
            <v>phamvankhoa</v>
          </cell>
          <cell r="J31" t="str">
            <v>Khai thác, xử lý và cung cấp nước</v>
          </cell>
          <cell r="K31" t="str">
            <v>Lâm Đồng</v>
          </cell>
          <cell r="L31" t="str">
            <v>Lâm Đồng</v>
          </cell>
          <cell r="M31">
            <v>5800000174</v>
          </cell>
          <cell r="N31">
            <v>5800000174</v>
          </cell>
          <cell r="O31" t="str">
            <v>Đăng ký lần đầu 11/11/2005, thay đổi lần thứ 10 ngày 17/9/2020</v>
          </cell>
          <cell r="P31" t="str">
            <v>24/6/2019</v>
          </cell>
          <cell r="Q31" t="str">
            <v>3600-Khai thác, xử lý, cung cấp nước. Thoát nước và xử lý nước thải</v>
          </cell>
          <cell r="R31">
            <v>788000000000</v>
          </cell>
          <cell r="S31">
            <v>315129240000</v>
          </cell>
          <cell r="T31">
            <v>0.39991020304568525</v>
          </cell>
          <cell r="U31" t="str">
            <v>02633822240</v>
          </cell>
          <cell r="V31" t="str">
            <v>50 Hùng Vương, TP Đà Lạt, tỉnh Lâm Đồng</v>
          </cell>
          <cell r="W31">
            <v>31512924</v>
          </cell>
          <cell r="X31">
            <v>0.39991020304568525</v>
          </cell>
          <cell r="Y31" t="str">
            <v>Nguyễn Hùng Cường, Nguyễn Văn Dũng</v>
          </cell>
        </row>
        <row r="32">
          <cell r="D32" t="str">
            <v>AGI03</v>
          </cell>
          <cell r="E32" t="str">
            <v>Cty TNHH Khai thác và chế biến đá An Giang</v>
          </cell>
          <cell r="F32" t="str">
            <v>A2</v>
          </cell>
          <cell r="G32" t="str">
            <v>Tiếp nhận năm 2007</v>
          </cell>
          <cell r="H32" t="str">
            <v>CNPN</v>
          </cell>
          <cell r="I32" t="str">
            <v>Lê Văn Huy</v>
          </cell>
          <cell r="J32" t="str">
            <v>Khai thác khoáng sản</v>
          </cell>
          <cell r="K32" t="str">
            <v>An Giang</v>
          </cell>
          <cell r="L32" t="str">
            <v>An Giang</v>
          </cell>
          <cell r="M32"/>
          <cell r="N32">
            <v>1600169225</v>
          </cell>
          <cell r="O32" t="str">
            <v>28/09/2005 thay đổi lần 6 ngày  28/6/2012</v>
          </cell>
          <cell r="P32">
            <v>39094</v>
          </cell>
          <cell r="Q32" t="str">
            <v>151020 - Vật liệu xây dựng</v>
          </cell>
          <cell r="R32">
            <v>29571000000</v>
          </cell>
          <cell r="S32">
            <v>29571000000</v>
          </cell>
          <cell r="T32">
            <v>1</v>
          </cell>
          <cell r="U32" t="str">
            <v>0296.3873 478</v>
          </cell>
          <cell r="V32" t="str">
            <v>xã Cô Tô, huyện Tri Tôn, An Giang</v>
          </cell>
          <cell r="W32">
            <v>2957100</v>
          </cell>
          <cell r="X32">
            <v>1</v>
          </cell>
          <cell r="Y32"/>
        </row>
        <row r="33">
          <cell r="D33" t="str">
            <v>AGI06</v>
          </cell>
          <cell r="E33" t="str">
            <v>CTCP Xuất nhập khẩu thuỷ sản An Giang</v>
          </cell>
          <cell r="F33" t="str">
            <v>B2</v>
          </cell>
          <cell r="G33" t="str">
            <v>Tiếp nhận năm 2007</v>
          </cell>
          <cell r="H33" t="str">
            <v>CNPN</v>
          </cell>
          <cell r="I33" t="str">
            <v>Trần Thị
Thu Trà</v>
          </cell>
          <cell r="J33" t="str">
            <v>Thực phẩm</v>
          </cell>
          <cell r="K33" t="str">
            <v>An Giang</v>
          </cell>
          <cell r="L33" t="str">
            <v>An Giang</v>
          </cell>
          <cell r="M33"/>
          <cell r="N33">
            <v>1600583588</v>
          </cell>
          <cell r="O33">
            <v>42194</v>
          </cell>
          <cell r="P33">
            <v>39094</v>
          </cell>
          <cell r="Q33" t="str">
            <v>302020 - Đồ ăn</v>
          </cell>
          <cell r="R33">
            <v>281097430000</v>
          </cell>
          <cell r="S33">
            <v>23168920000</v>
          </cell>
          <cell r="T33">
            <v>8.242309436980623E-2</v>
          </cell>
          <cell r="U33" t="str">
            <v>076-852939</v>
          </cell>
          <cell r="V33" t="str">
            <v>1234 Trần Hưng Đạo, phường Bình Đức, Tp. Long Xuyên, An Giang</v>
          </cell>
          <cell r="W33">
            <v>2316892</v>
          </cell>
          <cell r="X33">
            <v>8.242309436980623E-2</v>
          </cell>
          <cell r="Y33" t="str">
            <v>Bà Đoàn Đặng Quí An</v>
          </cell>
        </row>
        <row r="34">
          <cell r="D34" t="str">
            <v>BDU05</v>
          </cell>
          <cell r="E34" t="str">
            <v>CTCP Xây dựng tư vấn đầu tư Bình Dương</v>
          </cell>
          <cell r="F34" t="str">
            <v>B2</v>
          </cell>
          <cell r="G34" t="str">
            <v>Tiếp nhận năm 2007</v>
          </cell>
          <cell r="H34" t="str">
            <v>CNPN</v>
          </cell>
          <cell r="I34" t="str">
            <v>Trần Thanh Thủy</v>
          </cell>
          <cell r="J34" t="str">
            <v>Xây dựng, sản phẩm xây dựng</v>
          </cell>
          <cell r="K34" t="str">
            <v>Bình Dương</v>
          </cell>
          <cell r="L34" t="str">
            <v>Bình Dương</v>
          </cell>
          <cell r="M34">
            <v>3700145599</v>
          </cell>
          <cell r="N34">
            <v>3700145599</v>
          </cell>
          <cell r="O34">
            <v>42163</v>
          </cell>
          <cell r="P34">
            <v>39230</v>
          </cell>
          <cell r="Q34" t="str">
            <v>201020 - Sản phẩm xây dựng</v>
          </cell>
          <cell r="R34">
            <v>198719660000</v>
          </cell>
          <cell r="S34">
            <v>46224000000</v>
          </cell>
          <cell r="T34">
            <v>0.2326090936347214</v>
          </cell>
          <cell r="U34" t="str">
            <v>0274 3822908</v>
          </cell>
          <cell r="V34" t="str">
            <v>Số 2 Trần Văn Ơn, phường Phú Hòa, thị xã Thủ Dầu Một, tỉnh Bình Dương</v>
          </cell>
          <cell r="W34">
            <v>3852000</v>
          </cell>
          <cell r="X34">
            <v>0.23260889230220363</v>
          </cell>
          <cell r="Y34" t="str">
            <v>Phạm Tường Vi</v>
          </cell>
        </row>
        <row r="35">
          <cell r="D35" t="str">
            <v>BDU07</v>
          </cell>
          <cell r="E35" t="str">
            <v>CTCP Xây dựng và DV CC Bình Dương</v>
          </cell>
          <cell r="F35" t="str">
            <v>B2</v>
          </cell>
          <cell r="G35" t="str">
            <v>Tiếp nhận năm 2007</v>
          </cell>
          <cell r="H35" t="str">
            <v>CNPN</v>
          </cell>
          <cell r="I35" t="str">
            <v>Phạm Tường Vi</v>
          </cell>
          <cell r="J35" t="str">
            <v>Thực phẩm, thi công xây dựng</v>
          </cell>
          <cell r="K35" t="str">
            <v>Bình Dương</v>
          </cell>
          <cell r="L35" t="str">
            <v>Bình Dương</v>
          </cell>
          <cell r="M35">
            <v>3700149145</v>
          </cell>
          <cell r="N35">
            <v>3700149145</v>
          </cell>
          <cell r="O35">
            <v>43263</v>
          </cell>
          <cell r="P35">
            <v>39230</v>
          </cell>
          <cell r="Q35" t="str">
            <v>302010 - Đồ uống</v>
          </cell>
          <cell r="R35">
            <v>91775920000</v>
          </cell>
          <cell r="S35">
            <v>27532780000</v>
          </cell>
          <cell r="T35">
            <v>0.30000004358441734</v>
          </cell>
          <cell r="U35" t="str">
            <v>0274 3821983</v>
          </cell>
          <cell r="V35" t="str">
            <v>Số 91, đường Thích Quảng Đức, phường Phú Hòa, thị xã Thủ Dầu Một, tỉnh Bình Dương</v>
          </cell>
          <cell r="W35">
            <v>2753278</v>
          </cell>
          <cell r="X35">
            <v>0.3</v>
          </cell>
          <cell r="Y35" t="str">
            <v>Lê Hữu Nghĩa, Nguyễn Tấn Đạt</v>
          </cell>
        </row>
        <row r="36">
          <cell r="D36" t="str">
            <v>BLU10</v>
          </cell>
          <cell r="E36" t="str">
            <v>CTCP XNK Vĩnh Lợi</v>
          </cell>
          <cell r="F36" t="str">
            <v>B2</v>
          </cell>
          <cell r="G36" t="str">
            <v>Tiếp nhận năm 2007</v>
          </cell>
          <cell r="H36" t="str">
            <v>CNPN</v>
          </cell>
          <cell r="I36" t="str">
            <v>Phạm Tường Vi</v>
          </cell>
          <cell r="J36" t="str">
            <v>Thực phẩm</v>
          </cell>
          <cell r="K36" t="str">
            <v>Bạc Liêu</v>
          </cell>
          <cell r="L36" t="str">
            <v>Bạc Liêu</v>
          </cell>
          <cell r="M36"/>
          <cell r="N36">
            <v>1900123221</v>
          </cell>
          <cell r="O36">
            <v>40414</v>
          </cell>
          <cell r="P36">
            <v>39444</v>
          </cell>
          <cell r="Q36" t="str">
            <v>302020 - Đồ ăn</v>
          </cell>
          <cell r="R36">
            <v>24000000000</v>
          </cell>
          <cell r="S36">
            <v>5521000000</v>
          </cell>
          <cell r="T36">
            <v>0.23004166666666667</v>
          </cell>
          <cell r="U36" t="str">
            <v>0781.880348</v>
          </cell>
          <cell r="V36" t="str">
            <v>Quốc lộ 1A, Thị trấn Hòa Bình, huyện Hòa Bình, tình Bạc Liêu</v>
          </cell>
          <cell r="W36">
            <v>552100</v>
          </cell>
          <cell r="X36">
            <v>0.23004166666666667</v>
          </cell>
          <cell r="Y36" t="str">
            <v>Đặng Thị Mai Hương</v>
          </cell>
        </row>
        <row r="37">
          <cell r="D37" t="str">
            <v>BRV08</v>
          </cell>
          <cell r="E37" t="str">
            <v>CTCP Thương mại tổng hợp Bà Rịa Vũng Tàu</v>
          </cell>
          <cell r="F37" t="str">
            <v>B2</v>
          </cell>
          <cell r="G37" t="str">
            <v>Tiếp nhận năm 2009</v>
          </cell>
          <cell r="H37" t="str">
            <v>CNPN</v>
          </cell>
          <cell r="I37" t="str">
            <v>Nguyễn Ngọc Vũ Chương</v>
          </cell>
          <cell r="J37" t="str">
            <v>Dịch vụ, phân phối</v>
          </cell>
          <cell r="K37" t="str">
            <v>Bà Rịa - Vũng Tàu</v>
          </cell>
          <cell r="L37" t="str">
            <v>Bà Rịa - Vũng Tàu</v>
          </cell>
          <cell r="M37"/>
          <cell r="N37">
            <v>3500666315</v>
          </cell>
          <cell r="O37">
            <v>42335</v>
          </cell>
          <cell r="P37">
            <v>40055</v>
          </cell>
          <cell r="Q37" t="str">
            <v>201070 - Công ty Thương mại &amp; Nhà phân phối</v>
          </cell>
          <cell r="R37">
            <v>31642320000</v>
          </cell>
          <cell r="S37">
            <v>4848020000</v>
          </cell>
          <cell r="T37">
            <v>0.15321316515350328</v>
          </cell>
          <cell r="U37" t="str">
            <v>0</v>
          </cell>
          <cell r="V37" t="str">
            <v>Tầng 6, tòa nhà sliver sea tower, 47 Ba Cu, phường 1, TP, Vũng tàu, tỉnh BR-VT</v>
          </cell>
          <cell r="W37">
            <v>484802</v>
          </cell>
          <cell r="X37">
            <v>0.15321316515350328</v>
          </cell>
          <cell r="Y37" t="str">
            <v>Trần Ngọc Trinh</v>
          </cell>
        </row>
        <row r="38">
          <cell r="D38" t="str">
            <v>BTM27</v>
          </cell>
          <cell r="E38" t="str">
            <v>CTCP Thiết bị phụ tùng Sài Gòn</v>
          </cell>
          <cell r="F38" t="str">
            <v>B2</v>
          </cell>
          <cell r="G38" t="str">
            <v>Tiếp nhận năm 2007</v>
          </cell>
          <cell r="H38" t="str">
            <v>CNPN</v>
          </cell>
          <cell r="I38" t="str">
            <v>Trần Thanh Thủy</v>
          </cell>
          <cell r="J38" t="str">
            <v>Dịch vụ, phân phối</v>
          </cell>
          <cell r="K38" t="str">
            <v>TP HCM</v>
          </cell>
          <cell r="L38" t="str">
            <v>Bộ Công thương</v>
          </cell>
          <cell r="M38" t="str">
            <v>0300542187</v>
          </cell>
          <cell r="N38" t="str">
            <v>0300542187</v>
          </cell>
          <cell r="O38">
            <v>43392</v>
          </cell>
          <cell r="P38">
            <v>39164</v>
          </cell>
          <cell r="Q38" t="str">
            <v>201070 - Công ty Thương mại &amp; Nhà phân phối</v>
          </cell>
          <cell r="R38">
            <v>190214990000</v>
          </cell>
          <cell r="S38">
            <v>4828560000</v>
          </cell>
          <cell r="T38">
            <v>2.5384750171371876E-2</v>
          </cell>
          <cell r="U38" t="str">
            <v>028 35117888</v>
          </cell>
          <cell r="V38" t="str">
            <v>404 Trường Sa Phường 2 Quận Phú Nhuận Tp Hồ Chí Minh</v>
          </cell>
          <cell r="W38">
            <v>482856</v>
          </cell>
          <cell r="X38">
            <v>2.5384615384615384E-2</v>
          </cell>
          <cell r="Y38" t="str">
            <v>Nguyễn Đình Hiền</v>
          </cell>
        </row>
        <row r="39">
          <cell r="D39" t="str">
            <v>BTR06</v>
          </cell>
          <cell r="E39" t="str">
            <v>CTCP Vật liệu Xây dựng Bến Tre</v>
          </cell>
          <cell r="F39" t="str">
            <v>B2</v>
          </cell>
          <cell r="G39" t="str">
            <v>Tiếp nhận năm 2006</v>
          </cell>
          <cell r="H39" t="str">
            <v>CNPN</v>
          </cell>
          <cell r="I39" t="str">
            <v>Đoàn Đặng Quí An</v>
          </cell>
          <cell r="J39" t="str">
            <v>Vật liệu cơ bản</v>
          </cell>
          <cell r="K39" t="str">
            <v>Bến Tre</v>
          </cell>
          <cell r="L39" t="str">
            <v>Bến Tre</v>
          </cell>
          <cell r="M39"/>
          <cell r="N39">
            <v>1300108704</v>
          </cell>
          <cell r="O39">
            <v>41656</v>
          </cell>
          <cell r="P39">
            <v>39078</v>
          </cell>
          <cell r="Q39" t="str">
            <v>151020 - Vật liệu xây dựng</v>
          </cell>
          <cell r="R39">
            <v>40490060000</v>
          </cell>
          <cell r="S39">
            <v>20146260000</v>
          </cell>
          <cell r="T39">
            <v>0.49756063586964305</v>
          </cell>
          <cell r="U39" t="str">
            <v>075 822315</v>
          </cell>
          <cell r="V39" t="str">
            <v xml:space="preserve"> Số 12 đường Số 1-ấp An Thuận A -xã Mỹ Thạnh An -Tp.Bến Tre - Tỉnh Bến Tre</v>
          </cell>
          <cell r="W39">
            <v>2014626</v>
          </cell>
          <cell r="X39">
            <v>0.49756063586964305</v>
          </cell>
          <cell r="Y39" t="str">
            <v>Mai Thị Thanh Thủy, Nguyễn Thanh Huy, Phan Quốc Thông</v>
          </cell>
        </row>
        <row r="40">
          <cell r="D40" t="str">
            <v>CTH19</v>
          </cell>
          <cell r="E40" t="str">
            <v>CTCP Xây dựng và phát triển đô thị Cần Thơ</v>
          </cell>
          <cell r="F40" t="str">
            <v>B2</v>
          </cell>
          <cell r="G40" t="str">
            <v>Tiếp nhận năm 2008</v>
          </cell>
          <cell r="H40" t="str">
            <v>CNPN</v>
          </cell>
          <cell r="I40" t="str">
            <v>Trần Thanh Thủy</v>
          </cell>
          <cell r="J40" t="str">
            <v>Xây dựng, sản phẩm xây dựng</v>
          </cell>
          <cell r="K40" t="str">
            <v>Cần Thơ</v>
          </cell>
          <cell r="L40" t="str">
            <v>Cần Thơ</v>
          </cell>
          <cell r="M40"/>
          <cell r="N40">
            <v>1800271191</v>
          </cell>
          <cell r="O40">
            <v>39972</v>
          </cell>
          <cell r="P40">
            <v>39813</v>
          </cell>
          <cell r="Q40" t="str">
            <v>201020 - Sản phẩm xây dựng</v>
          </cell>
          <cell r="R40">
            <v>8000000000</v>
          </cell>
          <cell r="S40">
            <v>3775000000</v>
          </cell>
          <cell r="T40">
            <v>0.47187499999999999</v>
          </cell>
          <cell r="U40" t="str">
            <v>0</v>
          </cell>
          <cell r="V40" t="str">
            <v>Khu dân cư Hàng Me, Q. Ninh Kiều, Tp Cần Thơ</v>
          </cell>
          <cell r="W40">
            <v>377500</v>
          </cell>
          <cell r="X40">
            <v>0.47187499999999999</v>
          </cell>
          <cell r="Y40" t="str">
            <v>Nguyễn Ngọc Sang, Mai Chí Thiện</v>
          </cell>
        </row>
        <row r="41">
          <cell r="D41" t="str">
            <v>CTH22</v>
          </cell>
          <cell r="E41" t="str">
            <v>CTCP Đầu tư và Xây lắp Cần Thơ</v>
          </cell>
          <cell r="F41" t="str">
            <v>B2</v>
          </cell>
          <cell r="G41" t="str">
            <v>Tiếp nhận năm 2011</v>
          </cell>
          <cell r="H41" t="str">
            <v>CNPN</v>
          </cell>
          <cell r="I41" t="str">
            <v>Nguyễn Ngọc Vũ Chương</v>
          </cell>
          <cell r="J41" t="str">
            <v>Xây dựng, sản phẩm xây dựng</v>
          </cell>
          <cell r="K41" t="str">
            <v>Cần Thơ</v>
          </cell>
          <cell r="L41" t="str">
            <v>Cần Thơ</v>
          </cell>
          <cell r="M41"/>
          <cell r="N41">
            <v>1800225692</v>
          </cell>
          <cell r="O41">
            <v>38797</v>
          </cell>
          <cell r="P41">
            <v>40721</v>
          </cell>
          <cell r="Q41" t="str">
            <v>201030 - Xây dựng &amp; Công trình</v>
          </cell>
          <cell r="R41">
            <v>20837700000</v>
          </cell>
          <cell r="S41">
            <v>8649420000</v>
          </cell>
          <cell r="T41">
            <v>0.41508515815085156</v>
          </cell>
          <cell r="U41" t="str">
            <v>07103822210</v>
          </cell>
          <cell r="V41" t="str">
            <v>469A Cách Mạng Tháng Tám, Q. Bình Thủy, Tp. Cần Thơ</v>
          </cell>
          <cell r="W41">
            <v>665340</v>
          </cell>
          <cell r="X41">
            <v>0.41508515815085156</v>
          </cell>
          <cell r="Y41" t="str">
            <v>Nguyễn Châu Diễm Quỳnh, Trần Văn Tương</v>
          </cell>
        </row>
        <row r="42">
          <cell r="D42" t="str">
            <v>CTH23</v>
          </cell>
          <cell r="E42" t="str">
            <v>Công ty Cổ phần nông sản TPXK Cần Thơ</v>
          </cell>
          <cell r="F42" t="str">
            <v>A1</v>
          </cell>
          <cell r="G42" t="str">
            <v>Tiếp nhận năm 2013</v>
          </cell>
          <cell r="H42" t="str">
            <v>CNPN</v>
          </cell>
          <cell r="I42" t="str">
            <v>Hồng Lệ Vân</v>
          </cell>
          <cell r="J42" t="str">
            <v>Thực phẩm</v>
          </cell>
          <cell r="K42" t="str">
            <v>Cần Thơ</v>
          </cell>
          <cell r="L42" t="str">
            <v>Cần Thơ</v>
          </cell>
          <cell r="M42"/>
          <cell r="N42">
            <v>1800155188</v>
          </cell>
          <cell r="O42">
            <v>40399</v>
          </cell>
          <cell r="P42">
            <v>41626</v>
          </cell>
          <cell r="Q42" t="str">
            <v>302020 - Đồ ăn</v>
          </cell>
          <cell r="R42">
            <v>110000000000</v>
          </cell>
          <cell r="S42">
            <v>108144500000</v>
          </cell>
          <cell r="T42">
            <v>0.98313181818181816</v>
          </cell>
          <cell r="U42" t="str">
            <v>0292 3832 058</v>
          </cell>
          <cell r="V42" t="str">
            <v>152 Trần Hưng Đạo, An Nghiệp, Ninh Kiều, Cần Thơ, Việt Nam</v>
          </cell>
          <cell r="W42">
            <v>10814450</v>
          </cell>
          <cell r="X42">
            <v>0.98313181818181816</v>
          </cell>
          <cell r="Y42" t="str">
            <v>Lê Đình Bửu Trí, Nguyễn Ngọc Vũ Chương, Trần Đức Toàn</v>
          </cell>
        </row>
        <row r="43">
          <cell r="D43" t="str">
            <v>DTV00009</v>
          </cell>
          <cell r="E43" t="str">
            <v>CTCP Đầu tư và Dịch vụ Thăng Long</v>
          </cell>
          <cell r="F43" t="str">
            <v>B2</v>
          </cell>
          <cell r="G43" t="str">
            <v>ĐTM-dự án 2010</v>
          </cell>
          <cell r="H43" t="str">
            <v>CNPN</v>
          </cell>
          <cell r="I43" t="str">
            <v>Nguyễn Thị Huyền Trang</v>
          </cell>
          <cell r="J43" t="str">
            <v>Xây dựng, sản phẩm xây dựng</v>
          </cell>
          <cell r="K43" t="str">
            <v>TP HCM</v>
          </cell>
          <cell r="L43" t="str">
            <v>TP HCM</v>
          </cell>
          <cell r="M43"/>
          <cell r="N43" t="str">
            <v>0309525563</v>
          </cell>
          <cell r="O43" t="str">
            <v>18/12/2013</v>
          </cell>
          <cell r="P43">
            <v>40238</v>
          </cell>
          <cell r="Q43" t="str">
            <v>201030 - Xây dựng &amp; Công trình</v>
          </cell>
          <cell r="R43">
            <v>88400000000</v>
          </cell>
          <cell r="S43">
            <v>3006300000</v>
          </cell>
          <cell r="T43">
            <v>3.40079185520362E-2</v>
          </cell>
          <cell r="U43">
            <v>39301242</v>
          </cell>
          <cell r="V43" t="str">
            <v>16 Trương Định Phường 6 Quận 3 TPHCM</v>
          </cell>
          <cell r="W43">
            <v>8460630</v>
          </cell>
          <cell r="X43">
            <v>0.49768411764705883</v>
          </cell>
          <cell r="Y43" t="str">
            <v>Lê Đình Bửu Trí, Nguyễn Tiến Mạnh</v>
          </cell>
        </row>
        <row r="44">
          <cell r="D44" t="str">
            <v>TNI15</v>
          </cell>
          <cell r="E44" t="str">
            <v>CTCP Xây dựng Tây Ninh</v>
          </cell>
          <cell r="F44" t="str">
            <v>A2</v>
          </cell>
          <cell r="G44" t="str">
            <v>Tiếp nhận năm 2008</v>
          </cell>
          <cell r="H44" t="str">
            <v>CNPN</v>
          </cell>
          <cell r="I44" t="str">
            <v>Đoàn Đặng Quí An</v>
          </cell>
          <cell r="J44" t="str">
            <v>Xây dựng, sản phẩm xây dựng</v>
          </cell>
          <cell r="K44" t="str">
            <v>Tây Ninh</v>
          </cell>
          <cell r="L44"/>
          <cell r="M44"/>
          <cell r="N44">
            <v>3900243931</v>
          </cell>
          <cell r="O44">
            <v>39850</v>
          </cell>
          <cell r="P44">
            <v>39813</v>
          </cell>
          <cell r="Q44" t="str">
            <v>201020 - Sản phẩm xây dựng</v>
          </cell>
          <cell r="R44">
            <v>9576870000</v>
          </cell>
          <cell r="S44">
            <v>7105370000</v>
          </cell>
          <cell r="T44">
            <v>0.74193029664180465</v>
          </cell>
          <cell r="U44" t="str">
            <v>066.3827936</v>
          </cell>
          <cell r="V44" t="str">
            <v>84 Phạm Tung, TX Tây Ninh, tỉnh Tây Ninh</v>
          </cell>
          <cell r="W44">
            <v>710537</v>
          </cell>
          <cell r="X44">
            <v>0.74193029664180465</v>
          </cell>
          <cell r="Y44" t="str">
            <v>Trần Thị Thu Trà</v>
          </cell>
        </row>
        <row r="45">
          <cell r="D45" t="str">
            <v>TVI06</v>
          </cell>
          <cell r="E45" t="str">
            <v>CTCP Trà Bắc</v>
          </cell>
          <cell r="F45" t="str">
            <v>B2</v>
          </cell>
          <cell r="G45" t="str">
            <v>Tiếp nhận năm 2007</v>
          </cell>
          <cell r="H45" t="str">
            <v>CNPN</v>
          </cell>
          <cell r="I45" t="str">
            <v>Trần Thị Thu Trà</v>
          </cell>
          <cell r="J45" t="str">
            <v>Dịch vụ, phân phối</v>
          </cell>
          <cell r="K45" t="str">
            <v>Trà Vinh</v>
          </cell>
          <cell r="L45" t="str">
            <v>Trà Vinh</v>
          </cell>
          <cell r="M45"/>
          <cell r="N45">
            <v>2100266310</v>
          </cell>
          <cell r="O45">
            <v>38834</v>
          </cell>
          <cell r="P45">
            <v>39287</v>
          </cell>
          <cell r="Q45" t="str">
            <v>201070 - Công ty Thương mại &amp; Nhà phân phối</v>
          </cell>
          <cell r="R45">
            <v>74506690000</v>
          </cell>
          <cell r="S45">
            <v>34031090000</v>
          </cell>
          <cell r="T45">
            <v>0.45675213863345693</v>
          </cell>
          <cell r="U45" t="str">
            <v>074.852523</v>
          </cell>
          <cell r="V45" t="str">
            <v>216 Bạch Đằng, phường 4, tp Trà Vinh, tỉnh Trà Vinh</v>
          </cell>
          <cell r="W45">
            <v>3241056</v>
          </cell>
          <cell r="X45">
            <v>0.45675206274743246</v>
          </cell>
          <cell r="Y45" t="str">
            <v>Hồ Quang Khải, Huỳnh Khắc Nhu, Hồng Lệ Vân</v>
          </cell>
        </row>
        <row r="46">
          <cell r="D46" t="str">
            <v>VLO07</v>
          </cell>
          <cell r="E46" t="str">
            <v>CTCP Địa ốc Vĩnh Long</v>
          </cell>
          <cell r="F46" t="str">
            <v>A2</v>
          </cell>
          <cell r="G46" t="str">
            <v>Tiếp nhận năm 2006</v>
          </cell>
          <cell r="H46" t="str">
            <v>CNPN</v>
          </cell>
          <cell r="I46" t="str">
            <v>Trần Thanh Thủy</v>
          </cell>
          <cell r="J46" t="str">
            <v>Xây dựng, sản phẩm xây dựng</v>
          </cell>
          <cell r="K46" t="str">
            <v>Vĩnh Long</v>
          </cell>
          <cell r="L46" t="str">
            <v>Vĩnh Long</v>
          </cell>
          <cell r="M46">
            <v>1500174574</v>
          </cell>
          <cell r="N46">
            <v>1500174574</v>
          </cell>
          <cell r="O46">
            <v>42265</v>
          </cell>
          <cell r="P46">
            <v>39078</v>
          </cell>
          <cell r="Q46" t="str">
            <v>201030 - Xây dựng &amp; Công trình</v>
          </cell>
          <cell r="R46">
            <v>26535500000</v>
          </cell>
          <cell r="S46">
            <v>19377700000</v>
          </cell>
          <cell r="T46">
            <v>0.73025569520076883</v>
          </cell>
          <cell r="U46">
            <v>2703823759</v>
          </cell>
          <cell r="V46" t="str">
            <v>91-93 Phạm Thái Bường, p.4, tp.Vĩnh Long, tỉnh Vĩnh Long</v>
          </cell>
          <cell r="W46">
            <v>193777</v>
          </cell>
          <cell r="X46">
            <v>0.73025569520076883</v>
          </cell>
          <cell r="Y46" t="str">
            <v>Dương Minh Trung, Trần Nguyễn Hoàng Nam, Trần Thị Thu Trà</v>
          </cell>
        </row>
        <row r="47">
          <cell r="D47" t="str">
            <v>AGI11</v>
          </cell>
          <cell r="E47" t="str">
            <v>CTCP Cảng An Giang</v>
          </cell>
          <cell r="F47" t="str">
            <v>A2</v>
          </cell>
          <cell r="G47" t="str">
            <v>Tiếp nhận 2015</v>
          </cell>
          <cell r="H47" t="str">
            <v>CNPN</v>
          </cell>
          <cell r="I47" t="str">
            <v>Lê Văn Huy</v>
          </cell>
          <cell r="J47" t="str">
            <v>Bốc xếp, vận tải</v>
          </cell>
          <cell r="K47" t="str">
            <v>An Giang</v>
          </cell>
          <cell r="L47" t="str">
            <v>An Giang</v>
          </cell>
          <cell r="M47"/>
          <cell r="N47">
            <v>1600194461</v>
          </cell>
          <cell r="O47">
            <v>41774</v>
          </cell>
          <cell r="P47">
            <v>42360</v>
          </cell>
          <cell r="Q47" t="str">
            <v>203030 - Hàng Hải</v>
          </cell>
          <cell r="R47">
            <v>138000000000</v>
          </cell>
          <cell r="S47">
            <v>73116000000</v>
          </cell>
          <cell r="T47">
            <v>0.52982608695652178</v>
          </cell>
          <cell r="U47"/>
          <cell r="V47"/>
          <cell r="W47">
            <v>7311600</v>
          </cell>
          <cell r="X47">
            <v>0.52982608695652178</v>
          </cell>
          <cell r="Y47" t="str">
            <v>Lê Việt Thành, Bùi Thành Hiệp,  Trần Văn Cam, Trần Tấn Phong</v>
          </cell>
        </row>
        <row r="48">
          <cell r="D48" t="str">
            <v>BGT57</v>
          </cell>
          <cell r="E48" t="str">
            <v>CTCP Quản lý đường thủy nội địa số 11</v>
          </cell>
          <cell r="F48" t="str">
            <v>A2</v>
          </cell>
          <cell r="G48" t="str">
            <v>Tiếp nhận 11/2016</v>
          </cell>
          <cell r="H48" t="str">
            <v>CNPN</v>
          </cell>
          <cell r="I48" t="str">
            <v>Trần Thị Thu Trà</v>
          </cell>
          <cell r="J48" t="str">
            <v>Hạ tầng giao thông vận tải</v>
          </cell>
          <cell r="K48" t="str">
            <v>Tiền Giang</v>
          </cell>
          <cell r="L48" t="str">
            <v>Bộ GTVT</v>
          </cell>
          <cell r="M48"/>
          <cell r="N48">
            <v>1201492579</v>
          </cell>
          <cell r="O48">
            <v>42088</v>
          </cell>
          <cell r="P48">
            <v>42681</v>
          </cell>
          <cell r="Q48" t="str">
            <v>Hạ tầng giao thông vận tải</v>
          </cell>
          <cell r="R48">
            <v>10500000000</v>
          </cell>
          <cell r="S48">
            <v>5355000000</v>
          </cell>
          <cell r="T48">
            <v>0.51</v>
          </cell>
          <cell r="U48" t="str">
            <v>0273 3850 102</v>
          </cell>
          <cell r="V48" t="str">
            <v>313 Đinh Bộ Lĩnh, phường 9, tp Mỹ Tho, tỉnh Tiền Giang</v>
          </cell>
          <cell r="W48">
            <v>535500</v>
          </cell>
          <cell r="X48">
            <v>0.51</v>
          </cell>
          <cell r="Y48" t="str">
            <v>Nguyễn Thành Đồng; Nguyễn Thanh Sơn; Trần Văn Cường</v>
          </cell>
        </row>
        <row r="49">
          <cell r="D49" t="str">
            <v>BGT58</v>
          </cell>
          <cell r="E49" t="str">
            <v>CTCP Quản lý đường thủy nội địa số 12</v>
          </cell>
          <cell r="F49" t="str">
            <v>A2</v>
          </cell>
          <cell r="G49" t="str">
            <v>Tiếp nhận 11/2016</v>
          </cell>
          <cell r="H49" t="str">
            <v>CNPN</v>
          </cell>
          <cell r="I49" t="str">
            <v>Nguyễn Thị Huyền Trang</v>
          </cell>
          <cell r="J49" t="str">
            <v>Hạ tầng giao thông vận tải</v>
          </cell>
          <cell r="K49" t="str">
            <v>Cần Thơ</v>
          </cell>
          <cell r="L49" t="str">
            <v>Bộ GTVT</v>
          </cell>
          <cell r="M49"/>
          <cell r="N49">
            <v>1601968090</v>
          </cell>
          <cell r="O49">
            <v>42510</v>
          </cell>
          <cell r="P49">
            <v>42681</v>
          </cell>
          <cell r="Q49" t="str">
            <v>Hạ tầng giao thông vận tải</v>
          </cell>
          <cell r="R49">
            <v>10000000000</v>
          </cell>
          <cell r="S49">
            <v>5100000000</v>
          </cell>
          <cell r="T49">
            <v>0.51</v>
          </cell>
          <cell r="U49"/>
          <cell r="V49" t="str">
            <v>99A Tầm Vu, phường Hưng Lợi, quận Ninh Kiều, tp Cần Thơ</v>
          </cell>
          <cell r="W49">
            <v>510000</v>
          </cell>
          <cell r="X49">
            <v>0.51</v>
          </cell>
          <cell r="Y49" t="str">
            <v>Hồ Anh Đào, Nguyễn Thông Thạo, Nguyễn Hữu Tuấn</v>
          </cell>
        </row>
        <row r="50">
          <cell r="D50" t="str">
            <v>BGT59</v>
          </cell>
          <cell r="E50" t="str">
            <v>CTCP Quản lý đường thủy nội địa số 13</v>
          </cell>
          <cell r="F50" t="str">
            <v>B2</v>
          </cell>
          <cell r="G50" t="str">
            <v>Tiếp nhận 11/2016</v>
          </cell>
          <cell r="H50" t="str">
            <v>CNPN</v>
          </cell>
          <cell r="I50" t="str">
            <v>Trần Thị Thu Trà</v>
          </cell>
          <cell r="J50" t="str">
            <v>Hạ tầng giao thông vận tải</v>
          </cell>
          <cell r="K50" t="str">
            <v>An Giang</v>
          </cell>
          <cell r="L50" t="str">
            <v>Bộ GTVT</v>
          </cell>
          <cell r="M50"/>
          <cell r="N50">
            <v>1601968090</v>
          </cell>
          <cell r="O50">
            <v>42510</v>
          </cell>
          <cell r="P50">
            <v>42681</v>
          </cell>
          <cell r="Q50" t="str">
            <v>Hạ tầng giao thông vận tải</v>
          </cell>
          <cell r="R50">
            <v>8475580000</v>
          </cell>
          <cell r="S50">
            <v>4075580000</v>
          </cell>
          <cell r="T50">
            <v>0.4808614867655075</v>
          </cell>
          <cell r="U50"/>
          <cell r="V50" t="str">
            <v>01B Ngô Quyền, phường Mỹ Bình, tp Long Xuyên, tỉnh An Giang</v>
          </cell>
          <cell r="W50">
            <v>407558</v>
          </cell>
          <cell r="X50">
            <v>0.4808614867655075</v>
          </cell>
          <cell r="Y50" t="str">
            <v>Ngô Xuân Hà, Nguyễn Thanh Tòng, Phan Văn Bình</v>
          </cell>
        </row>
        <row r="51">
          <cell r="D51" t="str">
            <v>BGT60</v>
          </cell>
          <cell r="E51" t="str">
            <v>CTCP Quản lý đường thủy nội địa số 14</v>
          </cell>
          <cell r="F51" t="str">
            <v>A2</v>
          </cell>
          <cell r="G51" t="str">
            <v>Tiếp nhận 11/2016</v>
          </cell>
          <cell r="H51" t="str">
            <v>CNPN</v>
          </cell>
          <cell r="I51" t="str">
            <v>Trần Thanh Thủy</v>
          </cell>
          <cell r="J51" t="str">
            <v>Xây dựng, sản phẩm xây dựng</v>
          </cell>
          <cell r="K51" t="str">
            <v>Cần Thơ</v>
          </cell>
          <cell r="L51" t="str">
            <v>Bộ GTVT</v>
          </cell>
          <cell r="M51"/>
          <cell r="N51">
            <v>2001187428</v>
          </cell>
          <cell r="O51">
            <v>42100</v>
          </cell>
          <cell r="P51">
            <v>42681</v>
          </cell>
          <cell r="Q51" t="str">
            <v>Hạ tầng giao thông vận tải</v>
          </cell>
          <cell r="R51">
            <v>7143630000</v>
          </cell>
          <cell r="S51">
            <v>3643630000</v>
          </cell>
          <cell r="T51">
            <v>0.51005301226407307</v>
          </cell>
          <cell r="U51"/>
          <cell r="V51" t="str">
            <v>221 Lý Thường Kiệt, khóm 9, phường 6, tp Cà Mau</v>
          </cell>
          <cell r="W51">
            <v>364363</v>
          </cell>
          <cell r="X51">
            <v>0.51005301226407307</v>
          </cell>
          <cell r="Y51" t="str">
            <v>Mai Văn Toan, Nguyễn Văn Uts, Huỳnh Thị Thùy Linh</v>
          </cell>
        </row>
        <row r="52">
          <cell r="D52" t="str">
            <v>BGT61</v>
          </cell>
          <cell r="E52" t="str">
            <v>CTCP Quản lý đường thủy nội địa số 15</v>
          </cell>
          <cell r="F52" t="str">
            <v>A2</v>
          </cell>
          <cell r="G52" t="str">
            <v>Tiếp nhận 11/2016</v>
          </cell>
          <cell r="H52" t="str">
            <v>CNPN</v>
          </cell>
          <cell r="I52" t="str">
            <v>Đoàn Đặng Quí An</v>
          </cell>
          <cell r="J52" t="str">
            <v>Xây dựng, sản phẩm xây dựng</v>
          </cell>
          <cell r="K52" t="str">
            <v>Đồng Tháp</v>
          </cell>
          <cell r="L52" t="str">
            <v>Bộ GTVT</v>
          </cell>
          <cell r="M52"/>
          <cell r="N52">
            <v>1402006437</v>
          </cell>
          <cell r="O52">
            <v>42090</v>
          </cell>
          <cell r="P52">
            <v>42681</v>
          </cell>
          <cell r="Q52" t="str">
            <v>Hạ tầng giao thông vận tải</v>
          </cell>
          <cell r="R52">
            <v>7402566447</v>
          </cell>
          <cell r="S52">
            <v>3867226447</v>
          </cell>
          <cell r="T52">
            <v>0.52241698533719361</v>
          </cell>
          <cell r="U52" t="str">
            <v>0273 3850 102</v>
          </cell>
          <cell r="V52" t="str">
            <v>720 quốc lộ 30, xã Mỹ Tân, tp Cao Lãnh, tỉnh Đồng Tháp</v>
          </cell>
          <cell r="W52">
            <v>386722</v>
          </cell>
          <cell r="X52">
            <v>0.52241698533719361</v>
          </cell>
          <cell r="Y52" t="str">
            <v>Nguyễn Đình Thi, Đỗ Trần Phú, Võ Hoàng Tiểu Quyên</v>
          </cell>
        </row>
        <row r="53">
          <cell r="D53" t="str">
            <v>CTH25</v>
          </cell>
          <cell r="E53" t="str">
            <v>CTCP Xây dựng hạ tầng Khu công nghiệp Cần Thơ</v>
          </cell>
          <cell r="F53" t="str">
            <v>A1</v>
          </cell>
          <cell r="G53" t="str">
            <v>Tiếp nhận 2016</v>
          </cell>
          <cell r="H53" t="str">
            <v>CNPN</v>
          </cell>
          <cell r="I53" t="str">
            <v>Phạm Tường Vi</v>
          </cell>
          <cell r="J53" t="str">
            <v>Xây dựng, sản phẩm xây dựng</v>
          </cell>
          <cell r="K53" t="str">
            <v>Cần Thơ</v>
          </cell>
          <cell r="L53" t="str">
            <v>Cần Thơ</v>
          </cell>
          <cell r="M53"/>
          <cell r="N53" t="str">
            <v>1800617139</v>
          </cell>
          <cell r="O53">
            <v>42193</v>
          </cell>
          <cell r="P53">
            <v>42543</v>
          </cell>
          <cell r="Q53" t="str">
            <v>4040 - Bất động sản</v>
          </cell>
          <cell r="R53">
            <v>124856000000</v>
          </cell>
          <cell r="S53">
            <v>123301000000</v>
          </cell>
          <cell r="T53">
            <v>0.98754565259178573</v>
          </cell>
          <cell r="U53"/>
          <cell r="V53" t="str">
            <v>102 đường 30 tháng 4</v>
          </cell>
          <cell r="W53">
            <v>12330100</v>
          </cell>
          <cell r="X53">
            <v>0.98754565259178573</v>
          </cell>
          <cell r="Y53" t="str">
            <v>Đặng Miình Thừa, Võ Ngọc Hồ, Trần Dạ Thảo</v>
          </cell>
        </row>
        <row r="54">
          <cell r="D54" t="str">
            <v>BRV14</v>
          </cell>
          <cell r="E54" t="str">
            <v>CTCP Thủy sản và Xuất nhập khẩu Côn Đảo</v>
          </cell>
          <cell r="F54" t="str">
            <v>B2</v>
          </cell>
          <cell r="G54" t="str">
            <v>Tiếp nhận năm 2019</v>
          </cell>
          <cell r="H54" t="str">
            <v>CNPN</v>
          </cell>
          <cell r="I54" t="str">
            <v>Đoàn Đặng Quí An</v>
          </cell>
          <cell r="J54" t="str">
            <v>Sản xuất, chế biến thủy hải sản</v>
          </cell>
          <cell r="K54"/>
          <cell r="L54"/>
          <cell r="M54"/>
          <cell r="N54"/>
          <cell r="O54"/>
          <cell r="P54"/>
          <cell r="Q54"/>
          <cell r="R54">
            <v>80086200000</v>
          </cell>
          <cell r="S54">
            <v>27475490000</v>
          </cell>
          <cell r="T54">
            <v>0.34307396280507751</v>
          </cell>
          <cell r="U54"/>
          <cell r="V54"/>
          <cell r="W54"/>
          <cell r="X54">
            <v>0.34307396280507751</v>
          </cell>
          <cell r="Y54"/>
        </row>
        <row r="55">
          <cell r="D55" t="str">
            <v>BRV13</v>
          </cell>
          <cell r="E55" t="str">
            <v>CTCP Đóng tàu và dịch vụ dầu khí Vũng Tàu</v>
          </cell>
          <cell r="F55" t="str">
            <v>B2</v>
          </cell>
          <cell r="G55" t="str">
            <v>Tiếp nhận năm 2019</v>
          </cell>
          <cell r="H55" t="str">
            <v>CNPN</v>
          </cell>
          <cell r="I55" t="str">
            <v>Nguyễn Ngọc Vũ Chương</v>
          </cell>
          <cell r="J55" t="str">
            <v>sửa chữa tàu biển, dự án cảng biển</v>
          </cell>
          <cell r="K55"/>
          <cell r="L55"/>
          <cell r="M55"/>
          <cell r="N55"/>
          <cell r="O55"/>
          <cell r="P55"/>
          <cell r="Q55"/>
          <cell r="R55">
            <v>110000000000</v>
          </cell>
          <cell r="S55">
            <v>53500000000</v>
          </cell>
          <cell r="T55">
            <v>0.48636363636363639</v>
          </cell>
          <cell r="U55"/>
          <cell r="V55"/>
          <cell r="W55"/>
          <cell r="X55"/>
          <cell r="Y55"/>
        </row>
        <row r="56">
          <cell r="D56" t="str">
            <v>LAN08</v>
          </cell>
          <cell r="E56" t="str">
            <v>CTCP Địa ốc Long An</v>
          </cell>
          <cell r="F56" t="str">
            <v>B2</v>
          </cell>
          <cell r="G56"/>
          <cell r="H56" t="str">
            <v>CNPN</v>
          </cell>
          <cell r="I56" t="str">
            <v>Trần Thị Thu Trà</v>
          </cell>
          <cell r="J56" t="str">
            <v>Xây dựng, sản phẩm xây dựng</v>
          </cell>
          <cell r="K56"/>
          <cell r="L56"/>
          <cell r="M56"/>
          <cell r="N56"/>
          <cell r="O56"/>
          <cell r="P56"/>
          <cell r="Q56"/>
          <cell r="R56">
            <v>6076980000</v>
          </cell>
          <cell r="S56">
            <v>911547000</v>
          </cell>
          <cell r="T56">
            <v>0.15</v>
          </cell>
          <cell r="U56"/>
          <cell r="V56"/>
          <cell r="W56"/>
          <cell r="X56"/>
          <cell r="Y56"/>
        </row>
        <row r="57">
          <cell r="D57" t="str">
            <v>BGD02</v>
          </cell>
          <cell r="E57" t="str">
            <v>CTCP GP9</v>
          </cell>
          <cell r="F57" t="str">
            <v>B2</v>
          </cell>
          <cell r="G57" t="str">
            <v>Tiếp nhận 8/2016</v>
          </cell>
          <cell r="H57" t="str">
            <v>ĐT1</v>
          </cell>
          <cell r="I57" t="str">
            <v xml:space="preserve"> nguyenhoangquyen </v>
          </cell>
          <cell r="J57" t="str">
            <v>Xây dựng, sản phẩm xây dựng</v>
          </cell>
          <cell r="K57" t="str">
            <v>Hà Nội</v>
          </cell>
          <cell r="L57" t="str">
            <v>Bộ Gíao dục- đào tạo</v>
          </cell>
          <cell r="M57" t="str">
            <v>0100108649</v>
          </cell>
          <cell r="N57">
            <v>100108649</v>
          </cell>
          <cell r="O57" t="str">
            <v>4.1.2013</v>
          </cell>
          <cell r="P57" t="str">
            <v>9.8.2016</v>
          </cell>
          <cell r="Q57" t="str">
            <v>xây dựng công trình kỹ thuật dân dụng...</v>
          </cell>
          <cell r="R57">
            <v>16727860000</v>
          </cell>
          <cell r="S57">
            <v>2126290000</v>
          </cell>
          <cell r="T57">
            <v>0.12711070035258545</v>
          </cell>
          <cell r="U57"/>
          <cell r="V57" t="str">
            <v>Số 9 Giải Phóng Hai Bà Trưng  Hà Nội</v>
          </cell>
          <cell r="W57">
            <v>212629</v>
          </cell>
          <cell r="X57">
            <v>0.12711070035258545</v>
          </cell>
          <cell r="Y57" t="str">
            <v>Nguyễn Điệp Từ</v>
          </cell>
        </row>
        <row r="58">
          <cell r="D58" t="str">
            <v>DTV00012</v>
          </cell>
          <cell r="E58" t="str">
            <v>Ngân hàng TMCP Quân Đội</v>
          </cell>
          <cell r="F58" t="str">
            <v>B1</v>
          </cell>
          <cell r="G58" t="str">
            <v>ĐTM- mua cổ phiếu 2015</v>
          </cell>
          <cell r="H58" t="str">
            <v>ĐT1</v>
          </cell>
          <cell r="I58" t="str">
            <v>phamthanhhoa</v>
          </cell>
          <cell r="J58" t="str">
            <v>Tài chính, ngân hàng, bảo hiểm, BĐS</v>
          </cell>
          <cell r="K58" t="str">
            <v>Hà Nội</v>
          </cell>
          <cell r="L58" t="e">
            <v>#REF!</v>
          </cell>
          <cell r="M58" t="str">
            <v>0100283873</v>
          </cell>
          <cell r="N58" t="str">
            <v>0100283873</v>
          </cell>
          <cell r="O58">
            <v>34607</v>
          </cell>
          <cell r="P58"/>
          <cell r="Q58" t="str">
            <v>Ngân hàng</v>
          </cell>
          <cell r="R58">
            <v>27987568720000</v>
          </cell>
          <cell r="S58">
            <v>3061510020641.8301</v>
          </cell>
          <cell r="T58">
            <v>0.1093882091463724</v>
          </cell>
          <cell r="U58"/>
          <cell r="V58" t="str">
            <v>21 Cát Linh</v>
          </cell>
          <cell r="W58">
            <v>210440790</v>
          </cell>
          <cell r="X58">
            <v>9.74E-2</v>
          </cell>
          <cell r="Y58" t="str">
            <v>Nguyễn Chí Thành</v>
          </cell>
        </row>
        <row r="59">
          <cell r="D59" t="str">
            <v>BGI05</v>
          </cell>
          <cell r="E59" t="str">
            <v>CTCP Xây lắp thủy lợi Bắc Giang</v>
          </cell>
          <cell r="F59" t="str">
            <v>B2</v>
          </cell>
          <cell r="G59" t="str">
            <v>Tiếp nhận năm 2007</v>
          </cell>
          <cell r="H59" t="str">
            <v>ĐT1</v>
          </cell>
          <cell r="I59" t="str">
            <v>phamthanhhoa</v>
          </cell>
          <cell r="J59" t="str">
            <v>Xây dựng, sản phẩm xây dựng</v>
          </cell>
          <cell r="K59" t="str">
            <v>Bắc Giang</v>
          </cell>
          <cell r="L59" t="str">
            <v>Bắc Giang</v>
          </cell>
          <cell r="M59"/>
          <cell r="N59" t="str">
            <v>DN bị thu hồi giấy phép ĐKKD</v>
          </cell>
          <cell r="O59"/>
          <cell r="P59" t="str">
            <v>20.08.2007</v>
          </cell>
          <cell r="Q59" t="str">
            <v>201030 - Xây dựng &amp; Công trình</v>
          </cell>
          <cell r="R59">
            <v>4000000000</v>
          </cell>
          <cell r="S59">
            <v>1150000000</v>
          </cell>
          <cell r="T59">
            <v>0.28749999999999998</v>
          </cell>
          <cell r="U59">
            <v>0</v>
          </cell>
          <cell r="V59" t="str">
            <v>Phố Bãi Bò, xã Hồng Thái, huyện Việt Yên, Bắc Giang</v>
          </cell>
          <cell r="W59"/>
          <cell r="X59">
            <v>0.28999999999999998</v>
          </cell>
          <cell r="Y59"/>
        </row>
        <row r="60">
          <cell r="D60" t="str">
            <v>BGI16</v>
          </cell>
          <cell r="E60" t="str">
            <v>CTCP Thương mại Tổng hợp Bắc Giang</v>
          </cell>
          <cell r="F60" t="str">
            <v>B2</v>
          </cell>
          <cell r="G60" t="str">
            <v>Tiếp nhận năm 2007</v>
          </cell>
          <cell r="H60" t="str">
            <v>ĐT1</v>
          </cell>
          <cell r="I60" t="str">
            <v xml:space="preserve"> nguyenhoangquyen </v>
          </cell>
          <cell r="J60" t="str">
            <v>Dịch vụ, phân phối</v>
          </cell>
          <cell r="K60" t="str">
            <v>Bắc Giang</v>
          </cell>
          <cell r="L60" t="str">
            <v>Bắc Giang</v>
          </cell>
          <cell r="M60"/>
          <cell r="N60">
            <v>2400291501</v>
          </cell>
          <cell r="O60" t="str">
            <v>24.04.2017</v>
          </cell>
          <cell r="P60" t="str">
            <v>31.12.2008</v>
          </cell>
          <cell r="Q60" t="str">
            <v>255030 - Bán lẻ nhiều loại mặt hàng</v>
          </cell>
          <cell r="R60">
            <v>2800000000</v>
          </cell>
          <cell r="S60">
            <v>1237700000</v>
          </cell>
          <cell r="T60">
            <v>0.44203571428571431</v>
          </cell>
          <cell r="U60">
            <v>0</v>
          </cell>
          <cell r="V60" t="str">
            <v>2 Xương Giang, Tp. Bắc Giang</v>
          </cell>
          <cell r="W60">
            <v>12377</v>
          </cell>
          <cell r="X60">
            <v>0.44</v>
          </cell>
          <cell r="Y60" t="str">
            <v>Đỗ Danh Tuyên</v>
          </cell>
        </row>
        <row r="61">
          <cell r="D61" t="str">
            <v>BGI18</v>
          </cell>
          <cell r="E61" t="str">
            <v>CTCP Chế biến nông sản thực phẩm Bắc Giang</v>
          </cell>
          <cell r="F61" t="str">
            <v>B2</v>
          </cell>
          <cell r="G61" t="str">
            <v>Tiếp nhận năm 2007</v>
          </cell>
          <cell r="H61" t="str">
            <v>ĐT1</v>
          </cell>
          <cell r="I61" t="str">
            <v>phamthanhhoa</v>
          </cell>
          <cell r="J61" t="str">
            <v>Thực phẩm</v>
          </cell>
          <cell r="K61" t="str">
            <v>Bắc Giang</v>
          </cell>
          <cell r="L61" t="str">
            <v>Bắc Giang</v>
          </cell>
          <cell r="M61"/>
          <cell r="N61" t="str">
            <v>DN bị thu hồi giấy phép ĐKKD</v>
          </cell>
          <cell r="O61"/>
          <cell r="P61" t="str">
            <v>30.12.2008</v>
          </cell>
          <cell r="Q61" t="str">
            <v>302020 - Đồ ăn</v>
          </cell>
          <cell r="R61">
            <v>7000000000</v>
          </cell>
          <cell r="S61">
            <v>1527620000</v>
          </cell>
          <cell r="T61">
            <v>0.21823142857142858</v>
          </cell>
          <cell r="U61">
            <v>0</v>
          </cell>
          <cell r="V61" t="str">
            <v>Đã giải thể</v>
          </cell>
          <cell r="W61"/>
          <cell r="X61">
            <v>0.22</v>
          </cell>
          <cell r="Y61" t="str">
            <v>Không có đại diện vốn</v>
          </cell>
        </row>
        <row r="62">
          <cell r="D62" t="str">
            <v>BTC05</v>
          </cell>
          <cell r="E62" t="str">
            <v>TCT Cổ phần Tái bảo hiểm Quốc Gia Việt Nam</v>
          </cell>
          <cell r="F62" t="str">
            <v>B1</v>
          </cell>
          <cell r="G62" t="str">
            <v>Tiếp nhận năm 2007</v>
          </cell>
          <cell r="H62" t="str">
            <v>ĐT1</v>
          </cell>
          <cell r="I62" t="str">
            <v xml:space="preserve"> nguyenhoangquyen </v>
          </cell>
          <cell r="J62" t="str">
            <v>Tài chính, ngân hàng, bảo hiểm, BĐS</v>
          </cell>
          <cell r="K62" t="str">
            <v>Hà Nội</v>
          </cell>
          <cell r="L62" t="str">
            <v>Bộ Tài chính</v>
          </cell>
          <cell r="M62"/>
          <cell r="N62" t="str">
            <v>28GP/KDBH</v>
          </cell>
          <cell r="O62" t="str">
            <v>18.11.2004</v>
          </cell>
          <cell r="P62" t="str">
            <v>14.07.2006</v>
          </cell>
          <cell r="Q62" t="str">
            <v>403010 - Bảo hiểm</v>
          </cell>
          <cell r="R62">
            <v>1310759370000</v>
          </cell>
          <cell r="S62">
            <v>529060350000</v>
          </cell>
          <cell r="T62">
            <v>0.40362889032790206</v>
          </cell>
          <cell r="U62">
            <v>9422354</v>
          </cell>
          <cell r="V62" t="str">
            <v>141 Lê Duẩn, Hoàn Kiếm, Hà Nội</v>
          </cell>
          <cell r="W62">
            <v>52906035</v>
          </cell>
          <cell r="X62">
            <v>0.4</v>
          </cell>
          <cell r="Y62" t="str">
            <v>Lê Song Lai; Phạm Công Tứ;Mai Xuân Dũng</v>
          </cell>
        </row>
        <row r="63">
          <cell r="D63" t="str">
            <v>BTC06</v>
          </cell>
          <cell r="E63" t="str">
            <v>TCT Cổ phần Bảo Minh</v>
          </cell>
          <cell r="F63" t="str">
            <v>A1</v>
          </cell>
          <cell r="G63" t="str">
            <v>Tiếp nhận năm 2007</v>
          </cell>
          <cell r="H63" t="str">
            <v>ĐT1</v>
          </cell>
          <cell r="I63" t="str">
            <v>nguyenduchuy</v>
          </cell>
          <cell r="J63" t="str">
            <v>Tài chính, ngân hàng, bảo hiểm, BĐS</v>
          </cell>
          <cell r="K63" t="str">
            <v>TP HCM</v>
          </cell>
          <cell r="L63" t="str">
            <v>Bộ Tài chính</v>
          </cell>
          <cell r="M63">
            <v>300446973</v>
          </cell>
          <cell r="N63" t="str">
            <v>27/GD/KHBH do BTC cấp lần đầu và điều chỉnh số 27/GPDDC6/KDBH</v>
          </cell>
          <cell r="O63" t="str">
            <v>27.9.2007</v>
          </cell>
          <cell r="P63" t="str">
            <v>14.07.2006</v>
          </cell>
          <cell r="Q63" t="str">
            <v>403010 - Bảo hiểm</v>
          </cell>
          <cell r="R63">
            <v>913540370000</v>
          </cell>
          <cell r="S63">
            <v>463173480000</v>
          </cell>
          <cell r="T63">
            <v>0.50700931804469684</v>
          </cell>
          <cell r="U63">
            <v>0</v>
          </cell>
          <cell r="V63" t="str">
            <v>26 Tôn Thất Đạm, Quận 1, Thành phố Hồ Chí Minh</v>
          </cell>
          <cell r="W63">
            <v>46317348</v>
          </cell>
          <cell r="X63">
            <v>0.51</v>
          </cell>
          <cell r="Y63" t="str">
            <v>Lê Văn Thành;Lê Song Lai; Vũ Anh Tuấn</v>
          </cell>
        </row>
        <row r="64">
          <cell r="D64" t="str">
            <v>BTC12</v>
          </cell>
          <cell r="E64" t="str">
            <v>Tập đoàn Bảo Việt</v>
          </cell>
          <cell r="F64" t="str">
            <v>B1</v>
          </cell>
          <cell r="G64" t="str">
            <v>Tiếp nhận năm 2009</v>
          </cell>
          <cell r="H64" t="str">
            <v>ĐT1</v>
          </cell>
          <cell r="I64" t="str">
            <v>Phamthihuong</v>
          </cell>
          <cell r="J64" t="str">
            <v>Tài chính, ngân hàng, bảo hiểm, BĐS</v>
          </cell>
          <cell r="K64" t="str">
            <v>Hà Nội</v>
          </cell>
          <cell r="L64" t="str">
            <v>Bộ Tài chính</v>
          </cell>
          <cell r="M64"/>
          <cell r="N64">
            <v>100111761</v>
          </cell>
          <cell r="O64" t="str">
            <v>2.7.2014</v>
          </cell>
          <cell r="P64">
            <v>40057</v>
          </cell>
          <cell r="Q64" t="str">
            <v>403010 - Bảo hiểm</v>
          </cell>
          <cell r="R64">
            <v>7423227640000</v>
          </cell>
          <cell r="S64">
            <v>221544000000</v>
          </cell>
          <cell r="T64">
            <v>2.9844699737646738E-2</v>
          </cell>
          <cell r="U64" t="str">
            <v>043.9289.999</v>
          </cell>
          <cell r="V64" t="str">
            <v>8, Lê Thái Tổ, P.Hàng Trống, Q. Hoàn Kiếm, Hà Nội</v>
          </cell>
          <cell r="W64">
            <v>680471434</v>
          </cell>
          <cell r="X64">
            <v>3.2557428413666517E-2</v>
          </cell>
          <cell r="Y64" t="str">
            <v>Nguyễn Anh Tùng</v>
          </cell>
        </row>
        <row r="65">
          <cell r="D65" t="str">
            <v>DTV00003</v>
          </cell>
          <cell r="E65" t="str">
            <v>CTCP Đầu tư Việt Nam - Oman</v>
          </cell>
          <cell r="F65" t="str">
            <v>B2</v>
          </cell>
          <cell r="G65" t="str">
            <v>ĐTM  2008</v>
          </cell>
          <cell r="H65" t="str">
            <v>ĐT1</v>
          </cell>
          <cell r="I65" t="str">
            <v>dinhthingoctram</v>
          </cell>
          <cell r="J65" t="str">
            <v xml:space="preserve">cung cấp tư vấn dịch vụ đầu tư </v>
          </cell>
          <cell r="K65" t="str">
            <v>TP HCM</v>
          </cell>
          <cell r="L65" t="str">
            <v>TP Hồ Chí Minh</v>
          </cell>
          <cell r="M65">
            <v>103004398</v>
          </cell>
          <cell r="N65">
            <v>411032000136</v>
          </cell>
          <cell r="O65" t="str">
            <v>2.8.2014</v>
          </cell>
          <cell r="P65"/>
          <cell r="Q65" t="str">
            <v>402030 - Các thị trường vốn</v>
          </cell>
          <cell r="R65">
            <v>41209700000</v>
          </cell>
          <cell r="S65">
            <v>6320875000</v>
          </cell>
          <cell r="T65">
            <v>0.15338318405618095</v>
          </cell>
          <cell r="U65">
            <v>0</v>
          </cell>
          <cell r="V65" t="str">
            <v>Tòa nhà Bitexco Financial Tower, 02 Hải Triều, Quận 1, TP. HCM</v>
          </cell>
          <cell r="W65">
            <v>2500</v>
          </cell>
          <cell r="X65" t="str">
            <v>16,48%</v>
          </cell>
          <cell r="Y65" t="str">
            <v>Lại Trần Đông</v>
          </cell>
        </row>
        <row r="66">
          <cell r="D66" t="str">
            <v>HPH37</v>
          </cell>
          <cell r="E66" t="str">
            <v>CTCP Xây dựng và phát triển cơ sở hạ tầng Hải Phòng</v>
          </cell>
          <cell r="F66" t="str">
            <v>B2</v>
          </cell>
          <cell r="G66" t="str">
            <v>Tiếp nhận năm 2007</v>
          </cell>
          <cell r="H66" t="str">
            <v>ĐT1</v>
          </cell>
          <cell r="I66" t="str">
            <v>Phamthihuong</v>
          </cell>
          <cell r="J66" t="str">
            <v>Xây dựng, sản phẩm xây dựng</v>
          </cell>
          <cell r="K66" t="str">
            <v>Hải Phòng</v>
          </cell>
          <cell r="L66" t="str">
            <v>Hải Phòng</v>
          </cell>
          <cell r="M66"/>
          <cell r="N66" t="str">
            <v>055555</v>
          </cell>
          <cell r="O66">
            <v>37705</v>
          </cell>
          <cell r="P66">
            <v>39387</v>
          </cell>
          <cell r="Q66" t="str">
            <v>201030 - Xây dựng &amp; Công trình</v>
          </cell>
          <cell r="R66">
            <v>10820000000</v>
          </cell>
          <cell r="S66">
            <v>976320000</v>
          </cell>
          <cell r="T66">
            <v>9.0232902033271722E-2</v>
          </cell>
          <cell r="U66" t="str">
            <v>0313.870.577</v>
          </cell>
          <cell r="V66" t="str">
            <v>Cụm CN Vĩnh Niệm, Đường Nguyễn Sơn Hà, Quận Lê Chân, Hải Phòng</v>
          </cell>
          <cell r="W66"/>
          <cell r="X66">
            <v>9.0232902033271722E-2</v>
          </cell>
          <cell r="Y66"/>
        </row>
        <row r="67">
          <cell r="D67" t="str">
            <v>HPH48</v>
          </cell>
          <cell r="E67" t="str">
            <v>CTCP ACS Việt Nam</v>
          </cell>
          <cell r="F67" t="str">
            <v>B2</v>
          </cell>
          <cell r="G67" t="str">
            <v>Tiếp nhận năm 2010</v>
          </cell>
          <cell r="H67" t="str">
            <v>ĐT1</v>
          </cell>
          <cell r="I67" t="str">
            <v>Phamthihuong</v>
          </cell>
          <cell r="J67" t="str">
            <v>Thương mại</v>
          </cell>
          <cell r="K67" t="str">
            <v>Hải Phòng</v>
          </cell>
          <cell r="L67" t="str">
            <v>Hải Phòng</v>
          </cell>
          <cell r="M67">
            <v>200124348</v>
          </cell>
          <cell r="N67">
            <v>203001798</v>
          </cell>
          <cell r="O67" t="str">
            <v>19.02.2009</v>
          </cell>
          <cell r="P67" t="str">
            <v>24.05.2010</v>
          </cell>
          <cell r="Q67" t="str">
            <v>254010 - Truyền thông</v>
          </cell>
          <cell r="R67">
            <v>108000000000</v>
          </cell>
          <cell r="S67">
            <v>32633110000</v>
          </cell>
          <cell r="T67">
            <v>0.3021584259259259</v>
          </cell>
          <cell r="U67">
            <v>3133841999</v>
          </cell>
          <cell r="V67" t="str">
            <v>Số 5 Hồ Xuân Hương, phường Minh Khai, quận Hồng Bảng, TP. Hải Phòng</v>
          </cell>
          <cell r="W67">
            <v>3263311</v>
          </cell>
          <cell r="X67">
            <v>0.3</v>
          </cell>
          <cell r="Y67" t="str">
            <v>Lê Thị Hoài Thu, Phạm Thanh Hoa</v>
          </cell>
        </row>
        <row r="68">
          <cell r="D68" t="str">
            <v>THO11</v>
          </cell>
          <cell r="E68" t="str">
            <v>CTCP Mía đường Thanh Hoá</v>
          </cell>
          <cell r="F68" t="str">
            <v>B2</v>
          </cell>
          <cell r="G68" t="str">
            <v>Tiếp nhận năm 2007</v>
          </cell>
          <cell r="H68" t="str">
            <v>ĐT1</v>
          </cell>
          <cell r="I68" t="str">
            <v>Phamthihuong</v>
          </cell>
          <cell r="J68" t="str">
            <v>Vận tải</v>
          </cell>
          <cell r="K68" t="str">
            <v>Thanh Hoá</v>
          </cell>
          <cell r="L68" t="str">
            <v>Thanh Hoá</v>
          </cell>
          <cell r="M68"/>
          <cell r="N68">
            <v>2800773267</v>
          </cell>
          <cell r="O68" t="str">
            <v>6.6.2017</v>
          </cell>
          <cell r="P68">
            <v>39120</v>
          </cell>
          <cell r="Q68" t="str">
            <v>203040 - Đường bộ &amp; Đường sắt</v>
          </cell>
          <cell r="R68">
            <v>20000000000</v>
          </cell>
          <cell r="S68">
            <v>5686800000</v>
          </cell>
          <cell r="T68">
            <v>0.28433999999999998</v>
          </cell>
          <cell r="U68" t="str">
            <v>037.847018
037.847026</v>
          </cell>
          <cell r="V68" t="str">
            <v>Thị trấn Vân Du, huyện Thạch Thành, Thanh Hoá</v>
          </cell>
          <cell r="W68">
            <v>568680</v>
          </cell>
          <cell r="X68">
            <v>0.28433999999999998</v>
          </cell>
          <cell r="Y68" t="str">
            <v>Phạm Thị Hương</v>
          </cell>
        </row>
        <row r="69">
          <cell r="D69" t="str">
            <v>BLD02</v>
          </cell>
          <cell r="E69" t="str">
            <v>CTCP Cung ứng nhân lực quốc tế và thương mại</v>
          </cell>
          <cell r="F69" t="str">
            <v>A2</v>
          </cell>
          <cell r="G69">
            <v>2020</v>
          </cell>
          <cell r="H69" t="str">
            <v>ĐT1</v>
          </cell>
          <cell r="I69" t="str">
            <v xml:space="preserve"> leminhtuyet </v>
          </cell>
          <cell r="J69" t="str">
            <v>Xuất khẩu lao động</v>
          </cell>
          <cell r="K69" t="str">
            <v>Hà Nội</v>
          </cell>
          <cell r="L69" t="str">
            <v>Hà Nội</v>
          </cell>
          <cell r="M69"/>
          <cell r="N69"/>
          <cell r="O69"/>
          <cell r="P69"/>
          <cell r="Q69"/>
          <cell r="R69">
            <v>97300000000</v>
          </cell>
          <cell r="S69">
            <v>95660000000</v>
          </cell>
          <cell r="T69">
            <v>0.98314491264131554</v>
          </cell>
          <cell r="U69"/>
          <cell r="V69"/>
          <cell r="W69"/>
          <cell r="X69"/>
          <cell r="Y69"/>
        </row>
        <row r="70">
          <cell r="D70" t="str">
            <v>DTV00002</v>
          </cell>
          <cell r="E70" t="str">
            <v>CTCP Hạ tầng và Bất động sản Việt Nam</v>
          </cell>
          <cell r="F70" t="str">
            <v>B1</v>
          </cell>
          <cell r="G70" t="str">
            <v>ĐTM  2008</v>
          </cell>
          <cell r="H70" t="str">
            <v>ĐT5</v>
          </cell>
          <cell r="I70" t="str">
            <v>Nguyễn Hùng Thắng</v>
          </cell>
          <cell r="J70" t="str">
            <v>Xây dựng, sản phẩm xây dựng</v>
          </cell>
          <cell r="K70" t="str">
            <v>Hà Nội</v>
          </cell>
          <cell r="L70" t="str">
            <v>N/A</v>
          </cell>
          <cell r="M70"/>
          <cell r="N70">
            <v>102799293</v>
          </cell>
          <cell r="O70" t="str">
            <v>22.6.2015</v>
          </cell>
          <cell r="P70">
            <v>39633</v>
          </cell>
          <cell r="Q70" t="str">
            <v>201030 - Xây dựng &amp; Công trình</v>
          </cell>
          <cell r="R70">
            <v>410000000000</v>
          </cell>
          <cell r="S70">
            <v>195284090000</v>
          </cell>
          <cell r="T70">
            <v>0.47630265853658538</v>
          </cell>
          <cell r="U70" t="str">
            <v>+844-39386682</v>
          </cell>
          <cell r="V70" t="str">
            <v>Số 6 Nguyễn Công Hoan, Ba Đình , HN</v>
          </cell>
          <cell r="W70">
            <v>19528409</v>
          </cell>
          <cell r="X70">
            <v>0.47632054960113135</v>
          </cell>
          <cell r="Y70" t="str">
            <v>Trần Mạnh Hữu, Nguyễn Tuấn Linh</v>
          </cell>
        </row>
        <row r="71">
          <cell r="D71" t="str">
            <v>DTV00010</v>
          </cell>
          <cell r="E71" t="str">
            <v>CTCP Cảng quốc tế Lào Việt</v>
          </cell>
          <cell r="F71" t="str">
            <v>B2</v>
          </cell>
          <cell r="G71" t="str">
            <v>ĐTM-mua co phieu 2012</v>
          </cell>
          <cell r="H71" t="str">
            <v>ĐT2</v>
          </cell>
          <cell r="I71" t="str">
            <v>lecaokhanh</v>
          </cell>
          <cell r="J71" t="str">
            <v>Kinh doanh dịch vụ cảng biển, vận tải hàng hoá ven biển và viễn dương, kinh doanh vận tải đường biển trong và ngoài nước, khai thác, xếp dỡ và dịch vụ cảng biển, cung cấp đại lý và môi giới thuê tàu biển, buôn bán nhiên liệu</v>
          </cell>
          <cell r="K71" t="str">
            <v>Hà Tĩnh</v>
          </cell>
          <cell r="L71"/>
          <cell r="M71"/>
          <cell r="N71">
            <v>3000109210</v>
          </cell>
          <cell r="O71">
            <v>43084</v>
          </cell>
          <cell r="P71"/>
          <cell r="Q71" t="str">
            <v>203030 - Hàng Hải</v>
          </cell>
          <cell r="R71">
            <v>235000000000</v>
          </cell>
          <cell r="S71">
            <v>63450000000</v>
          </cell>
          <cell r="T71">
            <v>0.27</v>
          </cell>
          <cell r="U71" t="str">
            <v>0</v>
          </cell>
          <cell r="V71" t="str">
            <v>Xã Kỳ Lợi, Kỳ Anh, Hà Tĩnh</v>
          </cell>
          <cell r="W71" t="str">
            <v>6.345.000</v>
          </cell>
          <cell r="X71">
            <v>0.27</v>
          </cell>
          <cell r="Y71" t="str">
            <v>Nguyễn Tiến Long, Nguyễn Chí Thành</v>
          </cell>
        </row>
        <row r="72">
          <cell r="D72" t="str">
            <v>QNI40</v>
          </cell>
          <cell r="E72" t="str">
            <v>CTCP Bến xe Quảng Ninh</v>
          </cell>
          <cell r="F72" t="str">
            <v>B2</v>
          </cell>
          <cell r="G72" t="str">
            <v>Tiếp nhận 20/9/2017</v>
          </cell>
          <cell r="H72" t="str">
            <v>ĐT2</v>
          </cell>
          <cell r="I72" t="str">
            <v>thaithuytrang</v>
          </cell>
          <cell r="J72" t="str">
            <v>H52219 Hoạt động dịch vụ hỗ trợ trực tiếp cho vận tải đường bộ (</v>
          </cell>
          <cell r="K72" t="str">
            <v>Quảng Ninh</v>
          </cell>
          <cell r="L72" t="str">
            <v>Quảng Ninh</v>
          </cell>
          <cell r="M72">
            <v>5700100640</v>
          </cell>
          <cell r="N72" t="str">
            <v>5700100640</v>
          </cell>
          <cell r="O72">
            <v>42644</v>
          </cell>
          <cell r="P72" t="str">
            <v>20.9.2017</v>
          </cell>
          <cell r="Q72" t="str">
            <v>Hoạt động dịch vụ hỗ trợ khác liên quan đến vận tải</v>
          </cell>
          <cell r="R72">
            <v>65056500000</v>
          </cell>
          <cell r="S72">
            <v>8880250000</v>
          </cell>
          <cell r="T72">
            <v>0.13650058026484671</v>
          </cell>
          <cell r="U72" t="str">
            <v>0333846423</v>
          </cell>
          <cell r="V72" t="str">
            <v>Số 354 đường Hạ Long,  Bãi Cháy, Hạ Long, Quảng Ninh</v>
          </cell>
          <cell r="W72">
            <v>888025</v>
          </cell>
          <cell r="X72">
            <v>0.13650058026484671</v>
          </cell>
          <cell r="Y72" t="str">
            <v>(ông) Hà Thế Sơn - Trưởng phòng xây dựng kiêm Thành viên HĐQT</v>
          </cell>
        </row>
        <row r="73">
          <cell r="D73" t="str">
            <v>TNG16</v>
          </cell>
          <cell r="E73" t="str">
            <v>CTCP Phát triển hạ tầng khu công nghiệp Thái Nguyên</v>
          </cell>
          <cell r="F73" t="str">
            <v>A1</v>
          </cell>
          <cell r="G73" t="str">
            <v>Tiếp nhận tháng 2/2017</v>
          </cell>
          <cell r="H73" t="str">
            <v>ĐT2</v>
          </cell>
          <cell r="I73" t="str">
            <v>phamtiendung</v>
          </cell>
          <cell r="J73" t="str">
            <v>Kinh doanh hạ tầng KCN, xây dựng, xử lý nước thải, thu gom và vận chuyển rác thải sinh hoạt, chăm sóc cây xanh, cây cảnh</v>
          </cell>
          <cell r="K73" t="str">
            <v xml:space="preserve">Thái Nguyên </v>
          </cell>
          <cell r="L73" t="str">
            <v>UBND tỉnh Thái Nguyên</v>
          </cell>
          <cell r="M73">
            <v>4601143257</v>
          </cell>
          <cell r="N73">
            <v>4601143257</v>
          </cell>
          <cell r="O73" t="str">
            <v>31.12.2015</v>
          </cell>
          <cell r="P73" t="str">
            <v>15/02/2017</v>
          </cell>
          <cell r="Q73" t="str">
            <v>Kinh doanh hạ tầng KCN, xây dựng, xử lý nước thải, thu gom và vận chuyển rác thải sinh hoạt, chăm sóc cây xanh, cây cảnh</v>
          </cell>
          <cell r="R73">
            <v>140833570000</v>
          </cell>
          <cell r="S73">
            <v>139199570000</v>
          </cell>
          <cell r="T73">
            <v>0.98839765263353052</v>
          </cell>
          <cell r="U73" t="str">
            <v>02803845507</v>
          </cell>
          <cell r="V73" t="str">
            <v>TDP Cầu Sắt, phường Bách Quang, tp Sông Công, tỉnh Thái Nguyên</v>
          </cell>
          <cell r="W73" t="str">
            <v>13.919.957</v>
          </cell>
          <cell r="X73">
            <v>0.98839765263353052</v>
          </cell>
          <cell r="Y73" t="str">
            <v>Đinh Việt Tùng – CT HĐQT
Nguyễn Ngọc Hưng - GĐ
Đinh Thị Ngà - PGĐ</v>
          </cell>
        </row>
        <row r="74">
          <cell r="D74" t="str">
            <v>DTV00011</v>
          </cell>
          <cell r="E74" t="str">
            <v>Công ty TNHH MTV Đầu tư SCIC (SIC)</v>
          </cell>
          <cell r="F74" t="str">
            <v>A1</v>
          </cell>
          <cell r="G74" t="str">
            <v>ĐTM 2013</v>
          </cell>
          <cell r="H74" t="str">
            <v>ĐT2</v>
          </cell>
          <cell r="I74" t="str">
            <v>dothiphuonglan</v>
          </cell>
          <cell r="J74" t="str">
            <v>Tài chính, ngân hàng, bảo hiểm, BĐS</v>
          </cell>
          <cell r="K74" t="str">
            <v>Hà Nội</v>
          </cell>
          <cell r="L74"/>
          <cell r="M74"/>
          <cell r="N74">
            <v>106083197</v>
          </cell>
          <cell r="O74" t="str">
            <v>14.1.2016</v>
          </cell>
          <cell r="P74"/>
          <cell r="Q74" t="str">
            <v>Tài chính, ngân hàng, bảo hiểm, BĐS</v>
          </cell>
          <cell r="R74">
            <v>1000000000000</v>
          </cell>
          <cell r="S74">
            <v>1000000000000</v>
          </cell>
          <cell r="T74">
            <v>1</v>
          </cell>
          <cell r="U74"/>
          <cell r="V74"/>
          <cell r="W74">
            <v>100000000</v>
          </cell>
          <cell r="X74">
            <v>1</v>
          </cell>
          <cell r="Y74" t="str">
            <v>Ông Lê Song Lai, CT HĐTV; Ông Phạm Đức Hoàn,TV HĐTV, GĐ; Ông Tô Xuân Thanh,  TV HĐTV, PGĐ</v>
          </cell>
        </row>
        <row r="75">
          <cell r="D75" t="str">
            <v>DTV00006</v>
          </cell>
          <cell r="E75" t="str">
            <v>CTCP Nhiệt điện Hải Phòng</v>
          </cell>
          <cell r="F75" t="str">
            <v>B1</v>
          </cell>
          <cell r="G75" t="str">
            <v>ĐTM-mua co phieu 2009</v>
          </cell>
          <cell r="H75" t="str">
            <v>ĐT2</v>
          </cell>
          <cell r="I75" t="str">
            <v>nguyenngocanh</v>
          </cell>
          <cell r="J75" t="str">
            <v>551050 - Các nhà sản xuất điện độc lập và các nhà kinh doanh năng lượng</v>
          </cell>
          <cell r="K75" t="str">
            <v>Hải Phòng</v>
          </cell>
          <cell r="L75" t="str">
            <v>Hải Phòng</v>
          </cell>
          <cell r="M75"/>
          <cell r="N75" t="str">
            <v>0203000279</v>
          </cell>
          <cell r="O75">
            <v>37516</v>
          </cell>
          <cell r="P75">
            <v>40087</v>
          </cell>
          <cell r="Q75" t="str">
            <v>551050 - Các nhà sản xuất điện độc lập và các nhà kinh doanh năng lượng</v>
          </cell>
          <cell r="R75">
            <v>5000000000000</v>
          </cell>
          <cell r="S75">
            <v>450000000000</v>
          </cell>
          <cell r="T75">
            <v>0.09</v>
          </cell>
          <cell r="U75" t="str">
            <v>031.3775161</v>
          </cell>
          <cell r="V75" t="str">
            <v>Xã Tam Hưng, huyện Thủy Nguyên, thành phố Hải Phòng</v>
          </cell>
          <cell r="W75">
            <v>45000000</v>
          </cell>
          <cell r="X75">
            <v>0.09</v>
          </cell>
          <cell r="Y75" t="str">
            <v>Đinh Thị Ngà - PGĐ</v>
          </cell>
        </row>
        <row r="76">
          <cell r="D76" t="str">
            <v>DTV00008</v>
          </cell>
          <cell r="E76" t="str">
            <v>CTCP Nhiệt điện Quảng Ninh</v>
          </cell>
          <cell r="F76" t="str">
            <v>B1</v>
          </cell>
          <cell r="G76" t="str">
            <v>ĐTM-mua co phieu 2009</v>
          </cell>
          <cell r="H76" t="str">
            <v>ĐT2</v>
          </cell>
          <cell r="I76" t="str">
            <v>nguyenthingocdiep</v>
          </cell>
          <cell r="J76" t="str">
            <v>551050 - Các nhà sản xuất điện độc lập và các nhà kinh doanh năng lượng</v>
          </cell>
          <cell r="K76" t="str">
            <v>Quảng Nam</v>
          </cell>
          <cell r="L76" t="str">
            <v>Quảng Ninh</v>
          </cell>
          <cell r="M76"/>
          <cell r="N76" t="str">
            <v>2200300008</v>
          </cell>
          <cell r="O76">
            <v>40053</v>
          </cell>
          <cell r="P76">
            <v>40077</v>
          </cell>
          <cell r="Q76" t="str">
            <v>551050 - Các nhà sản xuất điện độc lập và các nhà kinh doanh năng lượng</v>
          </cell>
          <cell r="R76">
            <v>4500000000000</v>
          </cell>
          <cell r="S76">
            <v>514010890000</v>
          </cell>
          <cell r="T76">
            <v>0.11422464222222223</v>
          </cell>
          <cell r="U76" t="str">
            <v>0333657539</v>
          </cell>
          <cell r="V76" t="str">
            <v>Tổ 33 khu 5 phường Hà Khánh Tp Hạ Long Quảng Ninh</v>
          </cell>
          <cell r="W76" t="str">
            <v>51.401.089</v>
          </cell>
          <cell r="X76">
            <v>0.11422464222222223</v>
          </cell>
          <cell r="Y76" t="str">
            <v>Nguyễn Thị Hồng Loan</v>
          </cell>
        </row>
        <row r="77">
          <cell r="D77" t="str">
            <v>DTK00004</v>
          </cell>
          <cell r="E77" t="str">
            <v>CTCP Nhiệt điện Phả Lại</v>
          </cell>
          <cell r="F77" t="str">
            <v>B2</v>
          </cell>
          <cell r="G77" t="str">
            <v>ĐTM-mua cổ phiêu 2008</v>
          </cell>
          <cell r="H77" t="str">
            <v>ĐT2</v>
          </cell>
          <cell r="I77" t="str">
            <v>ngotiendat</v>
          </cell>
          <cell r="J77" t="str">
            <v>Sản xuất, kinh doanh điện năng</v>
          </cell>
          <cell r="K77" t="str">
            <v>Quảng Ninh</v>
          </cell>
          <cell r="L77" t="str">
            <v>Quảng Ninh</v>
          </cell>
          <cell r="M77"/>
          <cell r="N77">
            <v>800971089</v>
          </cell>
          <cell r="O77" t="str">
            <v>16.2.2012</v>
          </cell>
          <cell r="P77"/>
          <cell r="Q77" t="str">
            <v>10 - Năng lượng</v>
          </cell>
          <cell r="R77">
            <v>3262350000000</v>
          </cell>
          <cell r="S77">
            <v>627300000</v>
          </cell>
          <cell r="T77">
            <v>1.9228470274495379E-4</v>
          </cell>
          <cell r="U77" t="str">
            <v>(84) +320. 3881 338</v>
          </cell>
          <cell r="V77" t="str">
            <v>Phường Phả Lại</v>
          </cell>
          <cell r="W77">
            <v>62730</v>
          </cell>
          <cell r="X77">
            <v>1.9228470274495379E-4</v>
          </cell>
          <cell r="Y77" t="str">
            <v>Không có NĐD</v>
          </cell>
        </row>
        <row r="78">
          <cell r="D78" t="str">
            <v>DTV00013</v>
          </cell>
          <cell r="E78" t="str">
            <v>CTCP  Tư vấn đầu tư và đầu tư Việt Nam</v>
          </cell>
          <cell r="F78" t="str">
            <v>B2</v>
          </cell>
          <cell r="G78" t="str">
            <v>ĐTM-2016</v>
          </cell>
          <cell r="H78" t="str">
            <v>ĐT2</v>
          </cell>
          <cell r="I78" t="str">
            <v>phamtiendung</v>
          </cell>
          <cell r="J78" t="str">
            <v>Kinh doanh BĐS, Dịch vụ, phân phối</v>
          </cell>
          <cell r="K78" t="str">
            <v>Hà Nội</v>
          </cell>
          <cell r="L78"/>
          <cell r="M78"/>
          <cell r="N78" t="str">
            <v>0106459393</v>
          </cell>
          <cell r="O78">
            <v>41747</v>
          </cell>
          <cell r="P78"/>
          <cell r="Q78" t="str">
            <v>Dịch vụ, phân phối</v>
          </cell>
          <cell r="R78">
            <v>60000000000</v>
          </cell>
          <cell r="S78">
            <v>18000000000</v>
          </cell>
          <cell r="T78">
            <v>0.3</v>
          </cell>
          <cell r="U78"/>
          <cell r="V78"/>
          <cell r="W78" t="str">
            <v>1.800.000</v>
          </cell>
          <cell r="X78">
            <v>0.3</v>
          </cell>
          <cell r="Y78" t="str">
            <v>Trần Mạnh Hữu - Thành viên HĐQT</v>
          </cell>
        </row>
        <row r="79">
          <cell r="D79" t="str">
            <v>BGT67</v>
          </cell>
          <cell r="E79" t="str">
            <v>CTCP Quản lý và xây dựng đường bộ Quảng Nam - Đà Nẵng</v>
          </cell>
          <cell r="F79" t="str">
            <v>B2</v>
          </cell>
          <cell r="G79" t="str">
            <v>Tiếp nhận năm 2018</v>
          </cell>
          <cell r="H79" t="str">
            <v>CNMT</v>
          </cell>
          <cell r="I79" t="str">
            <v>vovandat</v>
          </cell>
          <cell r="J79" t="str">
            <v>Xây dựng công trình đường sắt và đường bộ </v>
          </cell>
          <cell r="K79" t="str">
            <v>Đà Nẵng</v>
          </cell>
          <cell r="L79" t="str">
            <v>Bộ Giao thông</v>
          </cell>
          <cell r="M79">
            <v>400102020</v>
          </cell>
          <cell r="N79">
            <v>400102020</v>
          </cell>
          <cell r="O79">
            <v>42923</v>
          </cell>
          <cell r="P79" t="str">
            <v>12.09.2918</v>
          </cell>
          <cell r="Q79" t="str">
            <v>Quản lý, khai thac, duy tu bảo dưỡng CSHT; Xây dựng công trinh công ích, công trình BO</v>
          </cell>
          <cell r="R79">
            <v>7000000000</v>
          </cell>
          <cell r="S79">
            <v>2030000000</v>
          </cell>
          <cell r="T79">
            <v>0.28999999999999998</v>
          </cell>
          <cell r="U79" t="str">
            <v xml:space="preserve">0236-3.889.091
</v>
          </cell>
          <cell r="V79" t="str">
            <v>10B Nguyễn Chí Thanh, P.Thạch Thang, Hải Châu, TP. Đà Nẵng</v>
          </cell>
          <cell r="W79">
            <v>203000</v>
          </cell>
          <cell r="X79">
            <v>0.28999999999999998</v>
          </cell>
          <cell r="Y79" t="str">
            <v>Nguyễn Duy Chiến</v>
          </cell>
        </row>
        <row r="80">
          <cell r="D80" t="str">
            <v>QNI41</v>
          </cell>
          <cell r="E80" t="str">
            <v>CTCP Cầu đường bộ I Quảng Ninh</v>
          </cell>
          <cell r="F80" t="str">
            <v>A2</v>
          </cell>
          <cell r="G80" t="str">
            <v>Tiếp nhận năm 2017</v>
          </cell>
          <cell r="H80" t="str">
            <v>ĐT2</v>
          </cell>
          <cell r="I80" t="str">
            <v>nguyenthingocdiep</v>
          </cell>
          <cell r="J80" t="str">
            <v>F4210 Xây dựng công trình đường sắt và đường bộ</v>
          </cell>
          <cell r="K80" t="str">
            <v>Quảng Ninh</v>
          </cell>
          <cell r="L80" t="str">
            <v>Quảng Ninh</v>
          </cell>
          <cell r="M80"/>
          <cell r="N80"/>
          <cell r="O80"/>
          <cell r="P80" t="str">
            <v>25.12.2017</v>
          </cell>
          <cell r="Q80" t="str">
            <v>quản lý đường bộ</v>
          </cell>
          <cell r="R80">
            <v>11378000000</v>
          </cell>
          <cell r="S80">
            <v>8533500000</v>
          </cell>
          <cell r="T80">
            <v>0.75</v>
          </cell>
          <cell r="U80"/>
          <cell r="V80" t="str">
            <v>Tổ 4, khu 1B, Nguyễn Văn Cừ, Hồng Hải, Hạ Long, Quảng Ninh</v>
          </cell>
          <cell r="W80">
            <v>853350</v>
          </cell>
          <cell r="X80">
            <v>0.75</v>
          </cell>
          <cell r="Y80" t="str">
            <v>Phạm Minh Ngọc - Giám đốc</v>
          </cell>
        </row>
        <row r="81">
          <cell r="D81" t="str">
            <v>QNI42</v>
          </cell>
          <cell r="E81" t="str">
            <v>CTCP Quản lý cầu đường bộ II Quảng Ninh</v>
          </cell>
          <cell r="F81" t="str">
            <v>A2</v>
          </cell>
          <cell r="G81" t="str">
            <v>Tiếp nhận năm 2017</v>
          </cell>
          <cell r="H81" t="str">
            <v>ĐT2</v>
          </cell>
          <cell r="I81" t="str">
            <v>nguyenngocanh</v>
          </cell>
          <cell r="J81" t="str">
            <v>F4210 Xây dựng công trình đường sắt và đường bộ</v>
          </cell>
          <cell r="K81" t="str">
            <v>Quảng Ninh</v>
          </cell>
          <cell r="L81" t="str">
            <v>Quảng Ninh</v>
          </cell>
          <cell r="M81">
            <v>5700479757</v>
          </cell>
          <cell r="N81">
            <v>5700479757</v>
          </cell>
          <cell r="O81" t="str">
            <v>13.10.2015</v>
          </cell>
          <cell r="P81" t="str">
            <v>25.12.2017</v>
          </cell>
          <cell r="Q81" t="str">
            <v>F4210 Xây dựng công trình đường sắt và đường bộ</v>
          </cell>
          <cell r="R81">
            <v>11785260000</v>
          </cell>
          <cell r="S81">
            <v>8838950000</v>
          </cell>
          <cell r="T81">
            <v>0.75000042425877744</v>
          </cell>
          <cell r="U81" t="str">
            <v>0333876276</v>
          </cell>
          <cell r="V81" t="str">
            <v>Thôn Xóm Nương, Xã Tiên Lãng, huyện Tiên Yên, Quảng Ninh</v>
          </cell>
          <cell r="W81">
            <v>883895</v>
          </cell>
          <cell r="X81">
            <v>0.75000042425877744</v>
          </cell>
          <cell r="Y81" t="str">
            <v>(ông) Lê Văn Đông - Tổng giám đốc; (ông) Nguyễn Đình Thông - Chủ tịch HĐQT; (ông) Vũ Đức Siêu - Phó Tổng Giám đốc</v>
          </cell>
        </row>
        <row r="82">
          <cell r="D82" t="str">
            <v>BKA03</v>
          </cell>
          <cell r="E82" t="str">
            <v>CTCP Tư vấn xây dựng Bắc Kạn</v>
          </cell>
          <cell r="F82" t="str">
            <v>B2</v>
          </cell>
          <cell r="G82" t="str">
            <v>Tiếp nhận năm 2007</v>
          </cell>
          <cell r="H82" t="str">
            <v>ĐT2</v>
          </cell>
          <cell r="I82" t="str">
            <v>nguyenngocanh</v>
          </cell>
          <cell r="J82" t="str">
            <v>202020 - Dịch vụ chuyên biệt</v>
          </cell>
          <cell r="K82" t="str">
            <v>Bắc Kạn</v>
          </cell>
          <cell r="L82" t="str">
            <v>Bắc Kạn</v>
          </cell>
          <cell r="M82" t="str">
            <v>4700144332</v>
          </cell>
          <cell r="N82">
            <v>2203000013</v>
          </cell>
          <cell r="O82" t="str">
            <v>10.6.2005</v>
          </cell>
          <cell r="P82">
            <v>38804</v>
          </cell>
          <cell r="Q82" t="str">
            <v>M7110 Hoạt động kiến trúc và tư vấn kỹ thuật có liên quan</v>
          </cell>
          <cell r="R82">
            <v>3855000000</v>
          </cell>
          <cell r="S82">
            <v>1156500000</v>
          </cell>
          <cell r="T82">
            <v>0.3</v>
          </cell>
          <cell r="U82" t="str">
            <v>0281871876</v>
          </cell>
          <cell r="V82" t="str">
            <v>Tổ 4 - Phường Đức Xuân, TX Bắc Kạn, tỉnh Bắc Kạn</v>
          </cell>
          <cell r="W82">
            <v>11565</v>
          </cell>
          <cell r="X82">
            <v>0.3</v>
          </cell>
          <cell r="Y82" t="str">
            <v>Ngô Hùng Thúy - Chủ tịch HĐQT</v>
          </cell>
        </row>
        <row r="83">
          <cell r="D83" t="str">
            <v>BKA04</v>
          </cell>
          <cell r="E83" t="str">
            <v>CTCP Vận tải, dịch vụ và xây dựng Bác Kạn</v>
          </cell>
          <cell r="F83" t="str">
            <v>B2</v>
          </cell>
          <cell r="G83" t="str">
            <v>Tiếp nhận năm 2007</v>
          </cell>
          <cell r="H83" t="str">
            <v>ĐT2</v>
          </cell>
          <cell r="I83" t="str">
            <v>nguyenngocanh</v>
          </cell>
          <cell r="J83" t="str">
            <v>Dịch vụ, phân phối</v>
          </cell>
          <cell r="K83" t="str">
            <v>Bắc Kạn</v>
          </cell>
          <cell r="L83" t="str">
            <v>Bắc Kạn</v>
          </cell>
          <cell r="M83">
            <v>4700144540</v>
          </cell>
          <cell r="N83">
            <v>4700144540</v>
          </cell>
          <cell r="O83" t="str">
            <v>16.1.2013</v>
          </cell>
          <cell r="P83">
            <v>38804</v>
          </cell>
          <cell r="Q83" t="str">
            <v>H493 Vận tải đường bộ khác</v>
          </cell>
          <cell r="R83">
            <v>2094700000</v>
          </cell>
          <cell r="S83">
            <v>300418000</v>
          </cell>
          <cell r="T83">
            <v>0.14341815057048743</v>
          </cell>
          <cell r="U83" t="str">
            <v>0280870838</v>
          </cell>
          <cell r="V83" t="str">
            <v>Tổ 11B, Phường Đức Xuân, TX BẮc Kạn, tỉnh Băc Kạn</v>
          </cell>
          <cell r="W83">
            <v>3004.18</v>
          </cell>
          <cell r="X83">
            <v>0.14341815057048743</v>
          </cell>
          <cell r="Y83" t="str">
            <v>(ông) Nông Văn Bào - Phó giám đốc kiêm Thành viên HĐQT</v>
          </cell>
        </row>
        <row r="84">
          <cell r="D84" t="str">
            <v>DTV00001</v>
          </cell>
          <cell r="E84" t="str">
            <v>Trường Đai học Công Nghiệp Vinh</v>
          </cell>
          <cell r="F84" t="str">
            <v>B2</v>
          </cell>
          <cell r="G84" t="str">
            <v>ĐTM  2008</v>
          </cell>
          <cell r="H84" t="str">
            <v>ĐT2</v>
          </cell>
          <cell r="I84" t="str">
            <v>thaithuytrang</v>
          </cell>
          <cell r="J84" t="str">
            <v>Đào tạo, giáo dục</v>
          </cell>
          <cell r="K84" t="str">
            <v>Nghệ An</v>
          </cell>
          <cell r="L84" t="str">
            <v>N/A</v>
          </cell>
          <cell r="M84"/>
          <cell r="N84" t="str">
            <v>2703001847</v>
          </cell>
          <cell r="O84">
            <v>39542</v>
          </cell>
          <cell r="P84">
            <v>39632</v>
          </cell>
          <cell r="Q84" t="str">
            <v>253020 - Dịch vu tiêu dùng đa dạng khác</v>
          </cell>
          <cell r="R84">
            <v>139500000000</v>
          </cell>
          <cell r="S84">
            <v>21900000000</v>
          </cell>
          <cell r="T84">
            <v>0.15698924731182795</v>
          </cell>
          <cell r="U84" t="str">
            <v>0383544225</v>
          </cell>
          <cell r="V84" t="str">
            <v>26 Nguyễn Thái Học- TP Vinh- Nghệ An</v>
          </cell>
          <cell r="W84" t="str">
            <v>2.190.000</v>
          </cell>
          <cell r="X84">
            <v>0.15698924731182795</v>
          </cell>
          <cell r="Y84" t="str">
            <v>Thái Thùy Trang</v>
          </cell>
        </row>
        <row r="85">
          <cell r="D85" t="str">
            <v>NAN30</v>
          </cell>
          <cell r="E85" t="str">
            <v>CTCP Đầu tư và Phát triển miền Trung</v>
          </cell>
          <cell r="F85" t="str">
            <v>B2</v>
          </cell>
          <cell r="G85" t="str">
            <v>Tiếp nhận năm 2008</v>
          </cell>
          <cell r="H85" t="str">
            <v>ĐT2</v>
          </cell>
          <cell r="I85" t="str">
            <v>thaithuytrang</v>
          </cell>
          <cell r="J85" t="str">
            <v>Đầu tư bất động sản, dịch vụ bến xe, đào tạo bằng lái xe</v>
          </cell>
          <cell r="K85" t="str">
            <v>Nghệ An</v>
          </cell>
          <cell r="L85" t="str">
            <v>Nghệ An</v>
          </cell>
          <cell r="M85"/>
          <cell r="N85" t="str">
            <v>055963</v>
          </cell>
          <cell r="O85">
            <v>39517</v>
          </cell>
          <cell r="P85">
            <v>39114</v>
          </cell>
          <cell r="Q85" t="str">
            <v>404030 - Quản lý và phát triển BĐS</v>
          </cell>
          <cell r="R85">
            <v>80000000000</v>
          </cell>
          <cell r="S85">
            <v>12161060000</v>
          </cell>
          <cell r="T85">
            <v>0.15201324999999999</v>
          </cell>
          <cell r="U85" t="str">
            <v>0383847901</v>
          </cell>
          <cell r="V85" t="str">
            <v>26 Nguyễn Thái Học- TP Vinh- Nghệ An</v>
          </cell>
          <cell r="W85" t="str">
            <v>1.216.106</v>
          </cell>
          <cell r="X85">
            <v>0.20268433333333333</v>
          </cell>
          <cell r="Y85" t="str">
            <v>(bà) Thái Thị Thùy Trang - chuyên viên ban ĐT 2 SCIC</v>
          </cell>
        </row>
        <row r="86">
          <cell r="D86" t="str">
            <v>BGT54</v>
          </cell>
          <cell r="E86" t="str">
            <v>CTCP Quản lý đường thủy nội địa số 4</v>
          </cell>
          <cell r="F86" t="str">
            <v>A2</v>
          </cell>
          <cell r="G86" t="str">
            <v>Tiếp nhận 11/2016</v>
          </cell>
          <cell r="H86" t="str">
            <v>ĐT2</v>
          </cell>
          <cell r="I86" t="str">
            <v>lecaokhanh</v>
          </cell>
          <cell r="J86" t="str">
            <v>Xây dựng, sản phẩm xây dựng</v>
          </cell>
          <cell r="K86" t="str">
            <v>Bắc Ninh</v>
          </cell>
          <cell r="L86" t="str">
            <v>Bộ GTVT</v>
          </cell>
          <cell r="M86"/>
          <cell r="N86">
            <v>2300882483</v>
          </cell>
          <cell r="O86" t="str">
            <v>27.4.2015</v>
          </cell>
          <cell r="P86"/>
          <cell r="Q86" t="str">
            <v>H5222 Hoạt động dịch vụ hỗ trợ trực tiếp cho vận tải đường thủy </v>
          </cell>
          <cell r="R86">
            <v>11600000000</v>
          </cell>
          <cell r="S86">
            <v>5916000000</v>
          </cell>
          <cell r="T86">
            <v>0.51</v>
          </cell>
          <cell r="U86"/>
          <cell r="V86" t="str">
            <v>Đường Huyền Quang, phường Đại Phúc, TP Bắc Ninh, Bắc Ninh</v>
          </cell>
          <cell r="W86">
            <v>591600</v>
          </cell>
          <cell r="X86">
            <v>0.51</v>
          </cell>
          <cell r="Y86" t="str">
            <v>Dương Hải Thanh, Nguyễn Phi Trường, Phạm Hồng Minh</v>
          </cell>
        </row>
        <row r="87">
          <cell r="D87" t="str">
            <v>BGT55</v>
          </cell>
          <cell r="E87" t="str">
            <v>CTCP Quản lý đường thủy nội địa số 7</v>
          </cell>
          <cell r="F87" t="str">
            <v>A2</v>
          </cell>
          <cell r="G87" t="str">
            <v>Tiếp nhận 11/2016</v>
          </cell>
          <cell r="H87" t="str">
            <v>ĐT2</v>
          </cell>
          <cell r="I87" t="str">
            <v>ngotiendat</v>
          </cell>
          <cell r="J87" t="str">
            <v>Xây dựng, sản phẩm xây dựng</v>
          </cell>
          <cell r="K87" t="str">
            <v>Hải Dương</v>
          </cell>
          <cell r="L87" t="str">
            <v>Bộ GTVT</v>
          </cell>
          <cell r="M87"/>
          <cell r="N87">
            <v>800012780</v>
          </cell>
          <cell r="O87" t="str">
            <v>9.5.2016</v>
          </cell>
          <cell r="P87"/>
          <cell r="Q87" t="str">
            <v>H5222 Hoạt động dịch vụ hỗ trợ trực tiếp cho vận tải đường thủy </v>
          </cell>
          <cell r="R87">
            <v>8000000000</v>
          </cell>
          <cell r="S87">
            <v>4080000000</v>
          </cell>
          <cell r="T87">
            <v>0.51</v>
          </cell>
          <cell r="U87"/>
          <cell r="V87" t="str">
            <v>Khu 9, phường Ngọc Châu, TP Hải Dương, tỉnh Hải Dương</v>
          </cell>
          <cell r="W87">
            <v>408600</v>
          </cell>
          <cell r="X87">
            <v>0.51</v>
          </cell>
          <cell r="Y87" t="str">
            <v>Vũ Cao Khải, Trần Văn Thanh, Nguyễn Đức Dậu</v>
          </cell>
        </row>
        <row r="88">
          <cell r="D88" t="str">
            <v>BGT56</v>
          </cell>
          <cell r="E88" t="str">
            <v>CTCP Quản lý đường thủy nội địa số 9</v>
          </cell>
          <cell r="F88" t="str">
            <v>A2</v>
          </cell>
          <cell r="G88" t="str">
            <v>Tiếp nhận 11/2016</v>
          </cell>
          <cell r="H88" t="str">
            <v>ĐT2</v>
          </cell>
          <cell r="I88" t="str">
            <v>ngotiendat</v>
          </cell>
          <cell r="J88" t="str">
            <v>H5222 Hoạt động dịch vụ hỗ trợ trực tiếp cho vận tải đường thủy </v>
          </cell>
          <cell r="K88" t="str">
            <v>Hòa Bình</v>
          </cell>
          <cell r="L88" t="str">
            <v>Bộ GTVT</v>
          </cell>
          <cell r="M88">
            <v>5400461251</v>
          </cell>
          <cell r="N88">
            <v>5400461251</v>
          </cell>
          <cell r="O88" t="str">
            <v>1.4.2015</v>
          </cell>
          <cell r="P88" t="str">
            <v>7.11.2016</v>
          </cell>
          <cell r="Q88" t="str">
            <v>H5222 Hoạt động dịch vụ hỗ trợ trực tiếp cho vận tải đường thủy </v>
          </cell>
          <cell r="R88">
            <v>6450000000</v>
          </cell>
          <cell r="S88">
            <v>3289500000</v>
          </cell>
          <cell r="T88">
            <v>0.51</v>
          </cell>
          <cell r="U88">
            <v>2183852255</v>
          </cell>
          <cell r="V88" t="str">
            <v>Số 59, Tổ 4 phường Tân Thịnh, tp Hòa Bình, tỉnh Hòa Bình</v>
          </cell>
          <cell r="W88">
            <v>328950</v>
          </cell>
          <cell r="X88">
            <v>0.51</v>
          </cell>
          <cell r="Y88" t="str">
            <v>(ông) Phạm Văn Thư - Chủ tịch HĐQT; (ông) Đặng Thư Điệp - GĐ kiêm TV HĐQT; (bà) Hoàng Thị Yến - Kế toán trưởng kiêm TV HĐQT</v>
          </cell>
        </row>
        <row r="89">
          <cell r="D89" t="str">
            <v>BGT62</v>
          </cell>
          <cell r="E89" t="str">
            <v>Tổng công ty XDCT Giao thông 8 (Cienco 8)</v>
          </cell>
          <cell r="F89" t="str">
            <v>B1</v>
          </cell>
          <cell r="G89" t="str">
            <v>Tiếp nhận 8/2017</v>
          </cell>
          <cell r="H89" t="str">
            <v>ĐT2</v>
          </cell>
          <cell r="I89" t="str">
            <v>dangngoctuanhiep</v>
          </cell>
          <cell r="J89" t="str">
            <v>Xây dựng, sản phẩm xây dựng</v>
          </cell>
          <cell r="K89" t="str">
            <v>Hà Nội</v>
          </cell>
          <cell r="L89" t="str">
            <v>Bộ GTVT</v>
          </cell>
          <cell r="M89"/>
          <cell r="N89">
            <v>100108247</v>
          </cell>
          <cell r="O89" t="str">
            <v>14.7.2016</v>
          </cell>
          <cell r="P89"/>
          <cell r="Q89"/>
          <cell r="R89">
            <v>589914260000</v>
          </cell>
          <cell r="S89">
            <v>108682380000</v>
          </cell>
          <cell r="T89">
            <v>0.18423419701703769</v>
          </cell>
          <cell r="U89"/>
          <cell r="V89"/>
          <cell r="W89">
            <v>10868238</v>
          </cell>
          <cell r="X89">
            <v>0.18423419701703769</v>
          </cell>
          <cell r="Y89" t="str">
            <v>Hồ Tuấn Sỹ</v>
          </cell>
        </row>
        <row r="90">
          <cell r="D90" t="str">
            <v>BGT65</v>
          </cell>
          <cell r="E90" t="str">
            <v>CTCP Quản lý bảo trì đường thủy nội địa số 10</v>
          </cell>
          <cell r="F90" t="str">
            <v>A2</v>
          </cell>
          <cell r="G90" t="str">
            <v>Tiếp nhận t6/2018</v>
          </cell>
          <cell r="H90" t="str">
            <v>ĐT2</v>
          </cell>
          <cell r="I90" t="str">
            <v>tongquangvinh</v>
          </cell>
          <cell r="J90" t="str">
            <v>Quản lý, bảo trì hệ thống báo hiệu đường thủy nội địa, điều tiết khống chế, thanh thải chướng ngại vật, chống va trôi các cầu đảm bảo an toàn giao thông đường thủy, hoa tiêu đường thủy nội địa…</v>
          </cell>
          <cell r="K90" t="str">
            <v>Tp. HCM</v>
          </cell>
          <cell r="L90" t="str">
            <v>Bộ GTVT</v>
          </cell>
          <cell r="M90">
            <v>313159937</v>
          </cell>
          <cell r="N90">
            <v>313159937</v>
          </cell>
          <cell r="O90" t="str">
            <v>13/3/2015</v>
          </cell>
          <cell r="P90" t="str">
            <v>30/6/2018</v>
          </cell>
          <cell r="Q90" t="str">
            <v>Quản lý, bảo trì hệ thống báo hiệu đường thủy nội địa, điều tiết khống chế, thanh thải chướng ngại vật, chống va trôi các cầu đảm bảo an toàn giao thông đường thủy, hoa tiêu đường thủy nội địa…</v>
          </cell>
          <cell r="R90">
            <v>15000000000</v>
          </cell>
          <cell r="S90">
            <v>7650000000</v>
          </cell>
          <cell r="T90">
            <v>0.51</v>
          </cell>
          <cell r="U90">
            <v>28.38720567</v>
          </cell>
          <cell r="V90" t="str">
            <v>187 Trần Xuân Soạn, phường Tân Thuận Tây, quận 7, Tp. HCM</v>
          </cell>
          <cell r="W90">
            <v>765000</v>
          </cell>
          <cell r="X90">
            <v>0.51</v>
          </cell>
          <cell r="Y90" t="str">
            <v>ông Vũ Trung Tá – Chủ tịch HĐQT kiêm TGĐ, Ngô Thanh Liêm, Phan Huy Tùng</v>
          </cell>
        </row>
        <row r="91">
          <cell r="D91" t="str">
            <v>BGT52</v>
          </cell>
          <cell r="E91" t="str">
            <v>Công ty TNHH 1TV Đầu tư và phát triển HPI</v>
          </cell>
          <cell r="F91" t="str">
            <v>A2</v>
          </cell>
          <cell r="G91" t="str">
            <v>Tiếp nhận 2014</v>
          </cell>
          <cell r="H91" t="str">
            <v>ĐT2</v>
          </cell>
          <cell r="I91" t="str">
            <v>lecaokhanh</v>
          </cell>
          <cell r="J91" t="str">
            <v>Dịch vụ, phân phối</v>
          </cell>
          <cell r="K91" t="str">
            <v>Hải Phòng</v>
          </cell>
          <cell r="L91" t="str">
            <v>Tổng công ty công nghiệp và tàu thủy</v>
          </cell>
          <cell r="M91" t="str">
            <v>0200105264</v>
          </cell>
          <cell r="N91" t="str">
            <v>0200105264</v>
          </cell>
          <cell r="O91">
            <v>34075</v>
          </cell>
          <cell r="P91" t="str">
            <v>Th 10.2014</v>
          </cell>
          <cell r="Q91" t="str">
            <v>Kinh doanh thương mại</v>
          </cell>
          <cell r="R91">
            <v>19115130391</v>
          </cell>
          <cell r="S91">
            <v>19115130391</v>
          </cell>
          <cell r="T91">
            <v>1</v>
          </cell>
          <cell r="U91" t="str">
            <v>0313842270</v>
          </cell>
          <cell r="V91" t="str">
            <v>Số 57 phố Bến Bính, Hồng Bàng, Hải Phòng</v>
          </cell>
          <cell r="W91" t="str">
            <v>1.911.513</v>
          </cell>
          <cell r="X91">
            <v>1</v>
          </cell>
          <cell r="Y91" t="str">
            <v>Đoàn Ngọc Đức</v>
          </cell>
        </row>
        <row r="92">
          <cell r="D92" t="str">
            <v>BGT63</v>
          </cell>
          <cell r="E92" t="str">
            <v>CTCP Xuất nhập khẩu và Hợp tác đầu tư giao thông vận tải</v>
          </cell>
          <cell r="F92" t="str">
            <v>A1</v>
          </cell>
          <cell r="G92" t="str">
            <v>Tiếp nhận tháng 4/ 2017</v>
          </cell>
          <cell r="H92" t="str">
            <v>ĐT2</v>
          </cell>
          <cell r="I92" t="str">
            <v>nguyentrunghieu</v>
          </cell>
          <cell r="J92" t="str">
            <v>Xuất nhập khẩu, Vận tải</v>
          </cell>
          <cell r="K92" t="str">
            <v>TP HCM</v>
          </cell>
          <cell r="L92" t="str">
            <v>Bộ Giao thông vận tải</v>
          </cell>
          <cell r="M92">
            <v>300450289</v>
          </cell>
          <cell r="N92">
            <v>300450289</v>
          </cell>
          <cell r="O92">
            <v>42038</v>
          </cell>
          <cell r="P92" t="str">
            <v>26/4/207</v>
          </cell>
          <cell r="Q92" t="str">
            <v>Kinh doanh xuất nhập khẩu hàng hóa; Cung ứng, quản lý nguồn lao động làm việc ở nước ngoài; Sản xuất lắp ráp bán buôn xe có động cơ; Kinh doanh vận tải hàng hóa, dịch vụ giao nhận hàng hóa</v>
          </cell>
          <cell r="R92">
            <v>237350000000</v>
          </cell>
          <cell r="S92">
            <v>231105000000</v>
          </cell>
          <cell r="T92">
            <v>0.97368864546029066</v>
          </cell>
          <cell r="U92" t="str">
            <v>(84.8)38442247 /38458195 - Fax: (84.8) 38445240</v>
          </cell>
          <cell r="V92" t="str">
            <v>36 Bạch Đằng, Phường 2, Q. Tân Bình, TP.HCM</v>
          </cell>
          <cell r="W92">
            <v>23110500</v>
          </cell>
          <cell r="X92">
            <v>0.97368864546029066</v>
          </cell>
          <cell r="Y92" t="str">
            <v>Ông Phạm Trần Khoa, chủ tịch HĐQT Công ty, người đại diện phụ trách chung.</v>
          </cell>
        </row>
        <row r="93">
          <cell r="D93" t="str">
            <v>BGT53</v>
          </cell>
          <cell r="E93" t="str">
            <v xml:space="preserve">Tổng công ty Thăng Long </v>
          </cell>
          <cell r="F93" t="str">
            <v>B1</v>
          </cell>
          <cell r="G93" t="str">
            <v>Tiếp nhận năm 2016</v>
          </cell>
          <cell r="H93" t="str">
            <v>ĐT2</v>
          </cell>
          <cell r="I93" t="str">
            <v>dangngoctuanhiep</v>
          </cell>
          <cell r="J93" t="str">
            <v>Xây dựng, sản phẩm xây dựng</v>
          </cell>
          <cell r="K93" t="str">
            <v>TP HCM</v>
          </cell>
          <cell r="L93" t="str">
            <v>BGTVT</v>
          </cell>
          <cell r="M93">
            <v>100105020</v>
          </cell>
          <cell r="N93" t="str">
            <v>6.7.2015</v>
          </cell>
          <cell r="O93"/>
          <cell r="P93">
            <v>42457</v>
          </cell>
          <cell r="Q93" t="str">
            <v>-     Xây dựng công trình đường sắt và đường bộ; Sản xuất bê tông và các sản phẩm từ xi măng và thạch cao; Xây dựng công trình kỹ thuật dân dụng khác; Sửa chữa máy móc, thiết bị; Sản xuất các cấu kiện kim loại; Xây dựng nhà các loại; Hoạt động dịch vụ hỗ trợ kinh doanh khác còn lại chưa được phân vào đâu; Kinh doanh bất động sản, quyền sử dụng đất thuộc chủ sở hữu, chủ sử dụng hoặc đi thuê; Vận tải hàng hóa bằng đường bộ; Hoạt động xây dựng chuyên dụng khác...</v>
          </cell>
          <cell r="R93">
            <v>419080000000</v>
          </cell>
          <cell r="S93">
            <v>105000000000</v>
          </cell>
          <cell r="T93">
            <v>0.25054882122745059</v>
          </cell>
          <cell r="U93"/>
          <cell r="V93" t="str">
            <v>72 Nguyễn Chí Thanh, Đống Đa, Hà Nội</v>
          </cell>
          <cell r="W93" t="str">
            <v>10.500.000</v>
          </cell>
          <cell r="X93">
            <v>0.25054882122745059</v>
          </cell>
          <cell r="Y93" t="str">
            <v>Đinh Việt Tùng</v>
          </cell>
        </row>
        <row r="94">
          <cell r="D94" t="str">
            <v>QNI37</v>
          </cell>
          <cell r="E94" t="str">
            <v>CTCP Giải trí quốc tế Lợi Lai</v>
          </cell>
          <cell r="F94" t="str">
            <v>B2</v>
          </cell>
          <cell r="G94" t="str">
            <v>Tiếp nhận tháng 12/2018</v>
          </cell>
          <cell r="H94" t="str">
            <v>ĐT2</v>
          </cell>
          <cell r="I94" t="str">
            <v>hoangkhanhduy</v>
          </cell>
          <cell r="J94" t="str">
            <v>Kinh doanh khách sạn, các trò chơi có thưởng</v>
          </cell>
          <cell r="K94" t="str">
            <v xml:space="preserve">Quảng Ninh </v>
          </cell>
          <cell r="L94"/>
          <cell r="M94"/>
          <cell r="N94"/>
          <cell r="O94">
            <v>39511</v>
          </cell>
          <cell r="P94" t="str">
            <v>28/12/2018</v>
          </cell>
          <cell r="Q94" t="str">
            <v>Kinh doanh khách sạn, nhà hàng, hoạt động vui chơi có thưởng, vận tải hành khách</v>
          </cell>
          <cell r="R94">
            <v>132960322036</v>
          </cell>
          <cell r="S94">
            <v>32495502706</v>
          </cell>
          <cell r="T94">
            <v>0.24440000000302045</v>
          </cell>
          <cell r="U94"/>
          <cell r="V94"/>
          <cell r="W94">
            <v>3493440</v>
          </cell>
          <cell r="X94">
            <v>0.24440000000000001</v>
          </cell>
          <cell r="Y94" t="str">
            <v>Nguyễn Văn Dương</v>
          </cell>
        </row>
        <row r="95">
          <cell r="D95" t="str">
            <v>BXD05</v>
          </cell>
          <cell r="E95" t="str">
            <v>Tổng công ty Licogi</v>
          </cell>
          <cell r="F95" t="str">
            <v>B1</v>
          </cell>
          <cell r="G95" t="str">
            <v>Tiếp nhận năm 2018</v>
          </cell>
          <cell r="H95" t="str">
            <v>ĐT2</v>
          </cell>
          <cell r="I95" t="str">
            <v>dothiphuonglan</v>
          </cell>
          <cell r="J95" t="str">
            <v>Xây lắp, Tư vấn</v>
          </cell>
          <cell r="K95" t="str">
            <v>Hà Nội</v>
          </cell>
          <cell r="L95"/>
          <cell r="M95"/>
          <cell r="N95"/>
          <cell r="O95" t="str">
            <v>11.01.2018</v>
          </cell>
          <cell r="P95" t="str">
            <v>26.12.2018</v>
          </cell>
          <cell r="Q95" t="str">
            <v>Thi công và xử lý nền móng các loại công trình, khoan nổ mìn, các công trình ngầm; Thi công xây lắp các công trình dân dụng, công nghiệp</v>
          </cell>
          <cell r="R95">
            <v>900000000000</v>
          </cell>
          <cell r="S95">
            <v>366406910000</v>
          </cell>
          <cell r="T95">
            <v>0.40711878888888892</v>
          </cell>
          <cell r="U95"/>
          <cell r="V95"/>
          <cell r="W95">
            <v>90000000</v>
          </cell>
          <cell r="X95">
            <v>0.40711878888888892</v>
          </cell>
          <cell r="Y95" t="str">
            <v>Nguyễn Danh Quân- Phó TGĐ</v>
          </cell>
        </row>
        <row r="96">
          <cell r="D96" t="str">
            <v>BGT68</v>
          </cell>
          <cell r="E96" t="str">
            <v>CTCP Quản lý và xây dựng đường bộ Quảng Ngãi</v>
          </cell>
          <cell r="F96" t="str">
            <v>B2</v>
          </cell>
          <cell r="G96" t="str">
            <v>Tiếp nhận năm 2019</v>
          </cell>
          <cell r="H96" t="str">
            <v>CNMT</v>
          </cell>
          <cell r="I96" t="str">
            <v>vuxuananhkiet</v>
          </cell>
          <cell r="J96" t="str">
            <v>Xây dựng công trình đường sắt và đường bộ </v>
          </cell>
          <cell r="K96" t="str">
            <v>Quảng Ngãi</v>
          </cell>
          <cell r="L96" t="str">
            <v>Bộ Giao thông</v>
          </cell>
          <cell r="M96">
            <v>4300223967</v>
          </cell>
          <cell r="N96">
            <v>4300223967</v>
          </cell>
          <cell r="O96">
            <v>40273</v>
          </cell>
          <cell r="P96" t="str">
            <v>28/6/2019</v>
          </cell>
          <cell r="Q96" t="str">
            <v>Quan lý, khai thác, duy tu bảo dưỡng CSHT; Xây dựng công trinh công ích, công trình BO</v>
          </cell>
          <cell r="R96">
            <v>5000000000</v>
          </cell>
          <cell r="S96">
            <v>1450000000</v>
          </cell>
          <cell r="T96">
            <v>0.28999999999999998</v>
          </cell>
          <cell r="U96" t="str">
            <v>0553823823</v>
          </cell>
          <cell r="V96" t="str">
            <v>984 Quang Trung, TP Quảng Ngãi</v>
          </cell>
          <cell r="W96">
            <v>145000</v>
          </cell>
          <cell r="X96">
            <v>0.28999999999999998</v>
          </cell>
          <cell r="Y96" t="str">
            <v>Nguyễn Hoàng</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DM "/>
      <sheetName val="MaDT TCKT"/>
      <sheetName val="BV"/>
      <sheetName val="TN"/>
      <sheetName val="Tong hop DT "/>
      <sheetName val="Đồ thị"/>
      <sheetName val="Trả tỉnh"/>
      <sheetName val="Giải thể-PS"/>
      <sheetName val="Sáp nhập"/>
      <sheetName val="Quỹ HTSXPTDN"/>
      <sheetName val="Phan loai DN moi"/>
    </sheetNames>
    <sheetDataSet>
      <sheetData sheetId="0"/>
      <sheetData sheetId="1">
        <row r="57">
          <cell r="R57">
            <v>16727860000</v>
          </cell>
          <cell r="S57">
            <v>2126290000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KE HOACH"/>
      <sheetName val="BV2019"/>
    </sheetNames>
    <sheetDataSet>
      <sheetData sheetId="0"/>
      <sheetData sheetId="1">
        <row r="13">
          <cell r="N13">
            <v>5033340000</v>
          </cell>
          <cell r="O13">
            <v>19604855600</v>
          </cell>
        </row>
        <row r="14">
          <cell r="N14">
            <v>9400000000</v>
          </cell>
          <cell r="O14">
            <v>14288000000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2)"/>
      <sheetName val="Ban von"/>
    </sheetNames>
    <sheetDataSet>
      <sheetData sheetId="0"/>
      <sheetData sheetId="1">
        <row r="17">
          <cell r="N17">
            <v>1000000000</v>
          </cell>
          <cell r="O17">
            <v>1010000000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 tuc"/>
      <sheetName val="BAN VON"/>
      <sheetName val="Đầu tư mới"/>
    </sheetNames>
    <sheetDataSet>
      <sheetData sheetId="0"/>
      <sheetData sheetId="1"/>
      <sheetData sheetId="2">
        <row r="5">
          <cell r="O5">
            <v>60613440000</v>
          </cell>
        </row>
        <row r="7">
          <cell r="N7">
            <v>29024480000</v>
          </cell>
          <cell r="O7">
            <v>62402532000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 tuc"/>
      <sheetName val="BAN VON"/>
      <sheetName val="Đầu tư mới"/>
    </sheetNames>
    <sheetDataSet>
      <sheetData sheetId="0"/>
      <sheetData sheetId="1"/>
      <sheetData sheetId="2">
        <row r="9">
          <cell r="N9">
            <v>175600000000</v>
          </cell>
          <cell r="O9">
            <v>342420000000</v>
          </cell>
        </row>
      </sheetData>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 tuc"/>
      <sheetName val="Sheet3"/>
      <sheetName val="BAN VON"/>
      <sheetName val="Đầu tư mới"/>
      <sheetName val="Sheet2"/>
    </sheetNames>
    <sheetDataSet>
      <sheetData sheetId="0"/>
      <sheetData sheetId="1"/>
      <sheetData sheetId="2"/>
      <sheetData sheetId="3">
        <row r="15">
          <cell r="N15">
            <v>49686000000</v>
          </cell>
          <cell r="O15">
            <v>105300000000</v>
          </cell>
        </row>
        <row r="16">
          <cell r="N16">
            <v>751060000</v>
          </cell>
          <cell r="O16">
            <v>7360388000</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BAN VON 2014"/>
      <sheetName val="so lieu tong hop ban het"/>
      <sheetName val="Tong hop"/>
      <sheetName val="2013"/>
      <sheetName val="2012"/>
      <sheetName val="2011 final "/>
      <sheetName val="31.12.2010 (final) c.Hoa"/>
      <sheetName val="2009final"/>
      <sheetName val="2006-2008 final"/>
    </sheetNames>
    <sheetDataSet>
      <sheetData sheetId="0"/>
      <sheetData sheetId="1">
        <row r="2">
          <cell r="A2" t="str">
            <v>BTM37</v>
          </cell>
          <cell r="B2" t="str">
            <v>QLVĐT4</v>
          </cell>
          <cell r="C2" t="str">
            <v>CTCP sản xuất kinh doanh XNK Prosimex</v>
          </cell>
          <cell r="D2" t="str">
            <v>T1</v>
          </cell>
        </row>
        <row r="3">
          <cell r="A3" t="str">
            <v>QNA19</v>
          </cell>
          <cell r="B3" t="str">
            <v>CNMT</v>
          </cell>
          <cell r="C3" t="str">
            <v>CTCP TM&amp;ĐT PT MN Quảng Nam</v>
          </cell>
          <cell r="D3" t="str">
            <v>T1</v>
          </cell>
        </row>
        <row r="4">
          <cell r="A4" t="str">
            <v>BMT01</v>
          </cell>
          <cell r="B4" t="str">
            <v>QLVĐT4</v>
          </cell>
          <cell r="C4" t="str">
            <v>CTCP TV và Dịch vụ Tài nguyên Môi trường</v>
          </cell>
          <cell r="D4" t="str">
            <v>T2</v>
          </cell>
        </row>
        <row r="5">
          <cell r="A5" t="str">
            <v>BVH01</v>
          </cell>
          <cell r="B5" t="str">
            <v>QLVĐT4</v>
          </cell>
          <cell r="C5" t="str">
            <v>CTCP Xây dựng Công trình Văn hóa</v>
          </cell>
          <cell r="D5" t="str">
            <v>T2</v>
          </cell>
        </row>
        <row r="6">
          <cell r="A6" t="str">
            <v>HCM04</v>
          </cell>
          <cell r="B6" t="str">
            <v>CNPN</v>
          </cell>
          <cell r="C6" t="str">
            <v>CTCP Du lịch Việt Nam tại TP. HCM</v>
          </cell>
          <cell r="D6" t="str">
            <v>T2</v>
          </cell>
        </row>
        <row r="7">
          <cell r="A7" t="str">
            <v>BNN16</v>
          </cell>
          <cell r="B7" t="str">
            <v>CNPN</v>
          </cell>
          <cell r="C7" t="str">
            <v>CTCP Nước ngầm II</v>
          </cell>
          <cell r="D7" t="str">
            <v>T2</v>
          </cell>
        </row>
        <row r="8">
          <cell r="A8" t="str">
            <v>SBV01</v>
          </cell>
          <cell r="B8" t="str">
            <v>CNPN</v>
          </cell>
          <cell r="C8" t="str">
            <v>CTCP Cơ khí Ngân hàng</v>
          </cell>
          <cell r="D8" t="str">
            <v>T2</v>
          </cell>
        </row>
        <row r="9">
          <cell r="A9" t="str">
            <v>SLA14</v>
          </cell>
          <cell r="B9" t="str">
            <v>QLVĐT3</v>
          </cell>
          <cell r="C9" t="str">
            <v>CTCP Xuất nhập khẩu tổng hợp</v>
          </cell>
          <cell r="D9" t="str">
            <v>T2</v>
          </cell>
        </row>
        <row r="10">
          <cell r="A10" t="str">
            <v>BKH05</v>
          </cell>
          <cell r="B10" t="str">
            <v>QLVĐT4</v>
          </cell>
          <cell r="C10" t="str">
            <v>CTCP Sở hữu Công nghiệp Investip</v>
          </cell>
          <cell r="D10" t="str">
            <v>T2</v>
          </cell>
        </row>
        <row r="11">
          <cell r="A11" t="str">
            <v>GLA06</v>
          </cell>
          <cell r="B11" t="str">
            <v>CNMT</v>
          </cell>
          <cell r="C11" t="str">
            <v>CTCP Xi măng Gia lai</v>
          </cell>
          <cell r="D11" t="str">
            <v>T3</v>
          </cell>
        </row>
        <row r="12">
          <cell r="A12" t="str">
            <v>BGT19</v>
          </cell>
          <cell r="B12" t="str">
            <v>CNPN</v>
          </cell>
          <cell r="C12" t="str">
            <v>CTCP vật liệu XD  720</v>
          </cell>
          <cell r="D12" t="str">
            <v>T3</v>
          </cell>
        </row>
        <row r="13">
          <cell r="A13" t="str">
            <v>HPH03</v>
          </cell>
          <cell r="B13" t="str">
            <v>QLVĐT1</v>
          </cell>
          <cell r="C13" t="str">
            <v xml:space="preserve">CTCP Điện nước lắp máy Hải Phòng </v>
          </cell>
          <cell r="D13" t="str">
            <v>T3</v>
          </cell>
        </row>
        <row r="14">
          <cell r="A14" t="str">
            <v>HBI02</v>
          </cell>
          <cell r="B14" t="str">
            <v>QLVĐT3</v>
          </cell>
          <cell r="C14" t="str">
            <v>CTCP Du lịch Hòa Bình</v>
          </cell>
          <cell r="D14" t="str">
            <v>T3</v>
          </cell>
        </row>
        <row r="15">
          <cell r="A15" t="str">
            <v>BTM10</v>
          </cell>
          <cell r="B15" t="str">
            <v>QLVĐT4</v>
          </cell>
          <cell r="C15" t="str">
            <v>CTCP Vải sợi May mặc Miền Bắc</v>
          </cell>
          <cell r="D15" t="str">
            <v>T4</v>
          </cell>
        </row>
        <row r="16">
          <cell r="A16" t="str">
            <v>CTH02</v>
          </cell>
          <cell r="B16" t="str">
            <v>QLVĐT3</v>
          </cell>
          <cell r="C16" t="str">
            <v>CTCP Vật tư Kỹ thuật NN Cần Thơ</v>
          </cell>
          <cell r="D16" t="str">
            <v>T3</v>
          </cell>
        </row>
        <row r="17">
          <cell r="A17" t="str">
            <v>BKH04</v>
          </cell>
          <cell r="B17" t="str">
            <v>QLVĐT4</v>
          </cell>
          <cell r="C17" t="str">
            <v>CTCP ứng dụng Khoa học và Công nghệ Mitec</v>
          </cell>
          <cell r="D17" t="str">
            <v>T4</v>
          </cell>
        </row>
        <row r="18">
          <cell r="A18" t="str">
            <v>BNN01</v>
          </cell>
          <cell r="B18" t="str">
            <v>QLVĐT4</v>
          </cell>
          <cell r="C18" t="str">
            <v>CTCP Giống cây trồng Trung Ương</v>
          </cell>
          <cell r="D18" t="str">
            <v>T4</v>
          </cell>
        </row>
        <row r="19">
          <cell r="A19" t="str">
            <v>BCN12</v>
          </cell>
          <cell r="B19" t="str">
            <v>QLVĐT1</v>
          </cell>
          <cell r="C19" t="str">
            <v>CTCP Sứ Hải Dương</v>
          </cell>
          <cell r="D19" t="str">
            <v>T4</v>
          </cell>
        </row>
        <row r="20">
          <cell r="A20" t="str">
            <v>TBC</v>
          </cell>
          <cell r="B20" t="str">
            <v>QLVĐT2</v>
          </cell>
          <cell r="C20" t="str">
            <v>CTCP Thủy điện Thác Bà</v>
          </cell>
          <cell r="D20" t="str">
            <v>T4</v>
          </cell>
        </row>
        <row r="21">
          <cell r="A21" t="str">
            <v>BNN08</v>
          </cell>
          <cell r="B21" t="str">
            <v>QLVĐT3</v>
          </cell>
          <cell r="C21" t="str">
            <v>CTCP Xây dựng 47</v>
          </cell>
          <cell r="D21" t="str">
            <v>T3</v>
          </cell>
        </row>
        <row r="22">
          <cell r="A22" t="str">
            <v>DNA10</v>
          </cell>
          <cell r="B22" t="str">
            <v>QLVĐT4</v>
          </cell>
          <cell r="C22" t="str">
            <v>CTCP Du lịch Đà Nẵng</v>
          </cell>
          <cell r="D22" t="str">
            <v>T5</v>
          </cell>
        </row>
        <row r="23">
          <cell r="A23" t="str">
            <v>DNA05</v>
          </cell>
          <cell r="B23" t="str">
            <v>CNMT</v>
          </cell>
          <cell r="C23" t="str">
            <v>CTCP Tư vấn Thiết kế XDGT Công chính Đà Nẵng</v>
          </cell>
          <cell r="D23" t="str">
            <v>T5</v>
          </cell>
        </row>
        <row r="24">
          <cell r="A24" t="str">
            <v>KHO19</v>
          </cell>
          <cell r="B24" t="str">
            <v>CNMT</v>
          </cell>
          <cell r="C24" t="str">
            <v>CTCP S¸ch &amp; thiÕt bÞ tr­êng häc Kh¸nh Hßa (KHO19)</v>
          </cell>
          <cell r="D24" t="str">
            <v>T5</v>
          </cell>
        </row>
        <row r="25">
          <cell r="A25" t="str">
            <v>HGI07</v>
          </cell>
          <cell r="B25" t="str">
            <v>QLVĐT4</v>
          </cell>
          <cell r="C25" t="str">
            <v>CTCP Xe khách Hà Giang</v>
          </cell>
          <cell r="D25" t="str">
            <v>T5</v>
          </cell>
        </row>
        <row r="26">
          <cell r="A26" t="str">
            <v>LAN07</v>
          </cell>
          <cell r="B26" t="str">
            <v>CNPN</v>
          </cell>
          <cell r="C26" t="str">
            <v>CTCP Chế biến hàng XNK Long An</v>
          </cell>
          <cell r="D26" t="str">
            <v>T6</v>
          </cell>
        </row>
        <row r="27">
          <cell r="A27" t="str">
            <v>DLI01</v>
          </cell>
          <cell r="B27" t="str">
            <v>QLVĐT4</v>
          </cell>
          <cell r="C27" t="str">
            <v>CTCP Du lịch Thương mại và Đầu tư</v>
          </cell>
          <cell r="D27" t="str">
            <v>T6</v>
          </cell>
        </row>
        <row r="28">
          <cell r="A28" t="str">
            <v>HUE02</v>
          </cell>
          <cell r="B28" t="str">
            <v>QLVĐT2</v>
          </cell>
          <cell r="C28" t="str">
            <v>CTCP XD Giao thông Thủy lợi Thừa Thiên Huế</v>
          </cell>
          <cell r="D28" t="str">
            <v>T6</v>
          </cell>
        </row>
        <row r="29">
          <cell r="A29" t="str">
            <v>QNA08</v>
          </cell>
          <cell r="B29" t="str">
            <v>CNMT</v>
          </cell>
          <cell r="C29" t="str">
            <v>CTCP Sách và TBTH Quảng Nam</v>
          </cell>
          <cell r="D29" t="str">
            <v>T6</v>
          </cell>
        </row>
        <row r="30">
          <cell r="A30" t="str">
            <v>DTH05</v>
          </cell>
          <cell r="B30" t="str">
            <v>CNPN</v>
          </cell>
          <cell r="C30" t="str">
            <v>CTCP Du lịch Đồng Tháp</v>
          </cell>
          <cell r="D30" t="str">
            <v>T3</v>
          </cell>
        </row>
        <row r="31">
          <cell r="A31" t="str">
            <v>CTH17</v>
          </cell>
          <cell r="B31" t="str">
            <v>CNPN</v>
          </cell>
          <cell r="C31" t="str">
            <v>CTCP XD Giao thông và Vận tải Cần Thơ</v>
          </cell>
          <cell r="D31" t="str">
            <v>T10</v>
          </cell>
        </row>
        <row r="32">
          <cell r="A32" t="str">
            <v>QNA14</v>
          </cell>
          <cell r="B32" t="str">
            <v>CNMT</v>
          </cell>
          <cell r="C32" t="str">
            <v>CTCP In PHS và TBTH Quảng Nam</v>
          </cell>
          <cell r="D32" t="str">
            <v>T10</v>
          </cell>
        </row>
        <row r="33">
          <cell r="A33" t="str">
            <v>AGI02</v>
          </cell>
          <cell r="B33" t="str">
            <v>CNPN</v>
          </cell>
          <cell r="C33" t="str">
            <v>CTCP Dược phẩm An Giang</v>
          </cell>
          <cell r="D33" t="str">
            <v>T10</v>
          </cell>
        </row>
        <row r="34">
          <cell r="A34" t="str">
            <v>LCH02</v>
          </cell>
          <cell r="B34" t="str">
            <v>QLVĐT3</v>
          </cell>
          <cell r="C34" t="str">
            <v>CTCP Than Trà Uyên</v>
          </cell>
          <cell r="D34" t="str">
            <v>T10</v>
          </cell>
        </row>
        <row r="35">
          <cell r="A35" t="str">
            <v>BTM03</v>
          </cell>
          <cell r="B35" t="str">
            <v>QLVĐT4</v>
          </cell>
          <cell r="C35" t="str">
            <v>CTCP Hóa chất</v>
          </cell>
          <cell r="D35" t="str">
            <v>T10</v>
          </cell>
        </row>
        <row r="36">
          <cell r="A36" t="str">
            <v>QNI23</v>
          </cell>
          <cell r="B36" t="str">
            <v>QLVĐT2</v>
          </cell>
          <cell r="C36" t="str">
            <v>CTCP Bia nước giải khát hạ Long</v>
          </cell>
          <cell r="D36" t="str">
            <v>T10</v>
          </cell>
        </row>
      </sheetData>
      <sheetData sheetId="2">
        <row r="3">
          <cell r="C3" t="str">
            <v>BTC02</v>
          </cell>
        </row>
      </sheetData>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4">
          <cell r="C14" t="str">
            <v>UBND tỉnh Bà Rịa Vũng Tàu</v>
          </cell>
          <cell r="D14" t="str">
            <v>CTCP Thủy sản và Xuất nhập khẩu Côn Đảo</v>
          </cell>
          <cell r="F14">
            <v>80086200000</v>
          </cell>
          <cell r="G14">
            <v>27475490000</v>
          </cell>
        </row>
      </sheetData>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Z1042"/>
  <sheetViews>
    <sheetView topLeftCell="B7" workbookViewId="0">
      <selection activeCell="R27" sqref="R27"/>
    </sheetView>
  </sheetViews>
  <sheetFormatPr defaultColWidth="12.625" defaultRowHeight="15" customHeight="1" x14ac:dyDescent="0.2"/>
  <cols>
    <col min="1" max="1" width="6.625" customWidth="1"/>
    <col min="2" max="2" width="21.25" customWidth="1"/>
    <col min="3" max="6" width="6.125" customWidth="1"/>
    <col min="7" max="7" width="4.875" customWidth="1"/>
    <col min="8" max="8" width="6.125" customWidth="1"/>
    <col min="9" max="9" width="4.875" customWidth="1"/>
    <col min="10" max="10" width="4.75" customWidth="1"/>
    <col min="11" max="12" width="6.125" customWidth="1"/>
    <col min="13" max="13" width="7" customWidth="1"/>
    <col min="14" max="14" width="6.125" customWidth="1"/>
    <col min="15" max="15" width="7.125" customWidth="1"/>
    <col min="16" max="16" width="8.5" customWidth="1"/>
    <col min="17" max="18" width="9.125" customWidth="1"/>
    <col min="19" max="19" width="7.375" customWidth="1"/>
    <col min="20" max="20" width="7.875" customWidth="1"/>
    <col min="21" max="21" width="10.5" customWidth="1"/>
    <col min="22" max="22" width="30.5" customWidth="1"/>
    <col min="23" max="26" width="7.625" customWidth="1"/>
  </cols>
  <sheetData>
    <row r="1" spans="1:26" ht="27.75" customHeight="1" x14ac:dyDescent="0.25">
      <c r="A1" s="445" t="s">
        <v>0</v>
      </c>
      <c r="B1" s="446"/>
      <c r="C1" s="446"/>
      <c r="D1" s="446"/>
      <c r="E1" s="446"/>
      <c r="F1" s="446"/>
      <c r="G1" s="446"/>
      <c r="H1" s="446"/>
      <c r="I1" s="446"/>
      <c r="J1" s="446"/>
      <c r="K1" s="446"/>
      <c r="L1" s="446"/>
      <c r="M1" s="446"/>
      <c r="N1" s="446"/>
      <c r="O1" s="446"/>
      <c r="P1" s="446"/>
      <c r="Q1" s="446"/>
      <c r="R1" s="446"/>
      <c r="S1" s="446"/>
      <c r="T1" s="1"/>
      <c r="U1" s="1"/>
      <c r="V1" s="1"/>
      <c r="W1" s="1"/>
      <c r="X1" s="1"/>
      <c r="Y1" s="1"/>
      <c r="Z1" s="1"/>
    </row>
    <row r="2" spans="1:26" ht="14.25" customHeight="1" x14ac:dyDescent="0.25">
      <c r="A2" s="2" t="s">
        <v>1</v>
      </c>
      <c r="B2" s="3" t="s">
        <v>2</v>
      </c>
      <c r="C2" s="4">
        <v>2006</v>
      </c>
      <c r="D2" s="4">
        <v>2007</v>
      </c>
      <c r="E2" s="4">
        <v>2008</v>
      </c>
      <c r="F2" s="4">
        <v>2009</v>
      </c>
      <c r="G2" s="4">
        <v>2010</v>
      </c>
      <c r="H2" s="4">
        <v>2011</v>
      </c>
      <c r="I2" s="4">
        <v>2012</v>
      </c>
      <c r="J2" s="5">
        <v>2013</v>
      </c>
      <c r="K2" s="4">
        <v>2014</v>
      </c>
      <c r="L2" s="4">
        <v>2015</v>
      </c>
      <c r="M2" s="4">
        <v>2016</v>
      </c>
      <c r="N2" s="4">
        <v>2017</v>
      </c>
      <c r="O2" s="4">
        <v>2018</v>
      </c>
      <c r="P2" s="4">
        <v>2019</v>
      </c>
      <c r="Q2" s="4">
        <v>2020</v>
      </c>
      <c r="R2" s="4">
        <v>2021</v>
      </c>
      <c r="S2" s="4" t="s">
        <v>3</v>
      </c>
      <c r="T2" s="1"/>
      <c r="U2" s="1"/>
      <c r="V2" s="1"/>
      <c r="W2" s="1"/>
      <c r="X2" s="1"/>
      <c r="Y2" s="1"/>
      <c r="Z2" s="1"/>
    </row>
    <row r="3" spans="1:26" ht="14.25" customHeight="1" x14ac:dyDescent="0.25">
      <c r="A3" s="6">
        <v>1</v>
      </c>
      <c r="B3" s="7" t="s">
        <v>4</v>
      </c>
      <c r="C3" s="8">
        <f t="shared" ref="C3:D3" si="0">C16</f>
        <v>222</v>
      </c>
      <c r="D3" s="8">
        <f t="shared" si="0"/>
        <v>622</v>
      </c>
      <c r="E3" s="8">
        <v>45</v>
      </c>
      <c r="F3" s="8">
        <f t="shared" ref="F3:K3" si="1">F16</f>
        <v>17</v>
      </c>
      <c r="G3" s="8">
        <f t="shared" si="1"/>
        <v>17</v>
      </c>
      <c r="H3" s="8">
        <f t="shared" si="1"/>
        <v>12</v>
      </c>
      <c r="I3" s="8">
        <f t="shared" si="1"/>
        <v>13</v>
      </c>
      <c r="J3" s="8">
        <f t="shared" si="1"/>
        <v>16</v>
      </c>
      <c r="K3" s="8">
        <f t="shared" si="1"/>
        <v>14</v>
      </c>
      <c r="L3" s="8">
        <v>12</v>
      </c>
      <c r="M3" s="8">
        <v>23</v>
      </c>
      <c r="N3" s="8">
        <v>26</v>
      </c>
      <c r="O3" s="8">
        <v>16</v>
      </c>
      <c r="P3" s="8">
        <f t="shared" ref="P3:R3" si="2">P16</f>
        <v>13</v>
      </c>
      <c r="Q3" s="8">
        <f t="shared" si="2"/>
        <v>8</v>
      </c>
      <c r="R3" s="8">
        <f t="shared" si="2"/>
        <v>3</v>
      </c>
      <c r="S3" s="9">
        <f t="shared" ref="S3:S12" si="3">SUM(C3:R3)</f>
        <v>1079</v>
      </c>
      <c r="T3" s="1"/>
      <c r="U3" s="1"/>
      <c r="V3" s="1"/>
      <c r="W3" s="1"/>
      <c r="X3" s="1"/>
      <c r="Y3" s="1"/>
      <c r="Z3" s="1"/>
    </row>
    <row r="4" spans="1:26" ht="14.25" customHeight="1" x14ac:dyDescent="0.25">
      <c r="A4" s="6">
        <v>2</v>
      </c>
      <c r="B4" s="7" t="s">
        <v>5</v>
      </c>
      <c r="C4" s="8">
        <v>2</v>
      </c>
      <c r="D4" s="8">
        <v>30</v>
      </c>
      <c r="E4" s="8">
        <v>51</v>
      </c>
      <c r="F4" s="10">
        <v>218</v>
      </c>
      <c r="G4" s="10">
        <v>97</v>
      </c>
      <c r="H4" s="10">
        <v>92</v>
      </c>
      <c r="I4" s="10">
        <v>35</v>
      </c>
      <c r="J4" s="10">
        <v>61</v>
      </c>
      <c r="K4" s="9">
        <v>74</v>
      </c>
      <c r="L4" s="9">
        <v>118</v>
      </c>
      <c r="M4" s="9">
        <v>71</v>
      </c>
      <c r="N4" s="9">
        <v>36</v>
      </c>
      <c r="O4" s="9">
        <v>7</v>
      </c>
      <c r="P4" s="9">
        <f>P20</f>
        <v>11</v>
      </c>
      <c r="Q4" s="9">
        <v>10</v>
      </c>
      <c r="R4" s="9">
        <f>R20</f>
        <v>4</v>
      </c>
      <c r="S4" s="9">
        <f t="shared" si="3"/>
        <v>917</v>
      </c>
      <c r="T4" s="1" t="s">
        <v>6</v>
      </c>
      <c r="U4" s="1"/>
      <c r="V4" s="1"/>
      <c r="W4" s="1"/>
      <c r="X4" s="1"/>
      <c r="Y4" s="1"/>
      <c r="Z4" s="1"/>
    </row>
    <row r="5" spans="1:26" ht="14.25" customHeight="1" x14ac:dyDescent="0.25">
      <c r="A5" s="6">
        <v>3</v>
      </c>
      <c r="B5" s="7" t="s">
        <v>7</v>
      </c>
      <c r="C5" s="8">
        <f t="shared" ref="C5:R5" si="4">C48</f>
        <v>0</v>
      </c>
      <c r="D5" s="8">
        <f t="shared" si="4"/>
        <v>0</v>
      </c>
      <c r="E5" s="8">
        <f t="shared" si="4"/>
        <v>3</v>
      </c>
      <c r="F5" s="8">
        <f t="shared" si="4"/>
        <v>0</v>
      </c>
      <c r="G5" s="8">
        <f t="shared" si="4"/>
        <v>13</v>
      </c>
      <c r="H5" s="8">
        <f t="shared" si="4"/>
        <v>8</v>
      </c>
      <c r="I5" s="8">
        <f t="shared" si="4"/>
        <v>4</v>
      </c>
      <c r="J5" s="8">
        <f t="shared" si="4"/>
        <v>2</v>
      </c>
      <c r="K5" s="8">
        <f t="shared" si="4"/>
        <v>0</v>
      </c>
      <c r="L5" s="8">
        <f t="shared" si="4"/>
        <v>1</v>
      </c>
      <c r="M5" s="8">
        <f t="shared" si="4"/>
        <v>1</v>
      </c>
      <c r="N5" s="8">
        <f t="shared" si="4"/>
        <v>0</v>
      </c>
      <c r="O5" s="8">
        <f t="shared" si="4"/>
        <v>0</v>
      </c>
      <c r="P5" s="8">
        <f t="shared" si="4"/>
        <v>0</v>
      </c>
      <c r="Q5" s="8">
        <f t="shared" si="4"/>
        <v>0</v>
      </c>
      <c r="R5" s="8">
        <f t="shared" si="4"/>
        <v>1</v>
      </c>
      <c r="S5" s="9">
        <f t="shared" si="3"/>
        <v>33</v>
      </c>
      <c r="T5" s="1" t="s">
        <v>6</v>
      </c>
      <c r="U5" s="1"/>
      <c r="V5" s="1"/>
      <c r="W5" s="1"/>
      <c r="X5" s="1"/>
      <c r="Y5" s="1"/>
      <c r="Z5" s="1"/>
    </row>
    <row r="6" spans="1:26" ht="14.25" customHeight="1" x14ac:dyDescent="0.25">
      <c r="A6" s="6">
        <v>4</v>
      </c>
      <c r="B6" s="7" t="s">
        <v>8</v>
      </c>
      <c r="C6" s="8"/>
      <c r="D6" s="8"/>
      <c r="E6" s="8">
        <v>3</v>
      </c>
      <c r="F6" s="9">
        <v>4</v>
      </c>
      <c r="G6" s="9"/>
      <c r="H6" s="9">
        <v>0</v>
      </c>
      <c r="I6" s="9"/>
      <c r="J6" s="9">
        <v>1</v>
      </c>
      <c r="K6" s="9"/>
      <c r="L6" s="9"/>
      <c r="M6" s="9">
        <v>2</v>
      </c>
      <c r="N6" s="9">
        <v>1</v>
      </c>
      <c r="O6" s="9"/>
      <c r="P6" s="9"/>
      <c r="Q6" s="9"/>
      <c r="R6" s="9"/>
      <c r="S6" s="9">
        <f t="shared" si="3"/>
        <v>11</v>
      </c>
      <c r="T6" s="1"/>
      <c r="U6" s="1"/>
      <c r="V6" s="1"/>
      <c r="W6" s="1"/>
      <c r="X6" s="1"/>
      <c r="Y6" s="1"/>
      <c r="Z6" s="1"/>
    </row>
    <row r="7" spans="1:26" ht="14.25" customHeight="1" x14ac:dyDescent="0.25">
      <c r="A7" s="6">
        <v>5</v>
      </c>
      <c r="B7" s="7" t="s">
        <v>9</v>
      </c>
      <c r="C7" s="8"/>
      <c r="D7" s="8"/>
      <c r="E7" s="8">
        <v>3</v>
      </c>
      <c r="F7" s="9">
        <v>2</v>
      </c>
      <c r="G7" s="9">
        <v>1</v>
      </c>
      <c r="H7" s="9"/>
      <c r="I7" s="9">
        <v>1</v>
      </c>
      <c r="J7" s="9"/>
      <c r="K7" s="9"/>
      <c r="L7" s="9">
        <v>1</v>
      </c>
      <c r="M7" s="9"/>
      <c r="N7" s="9"/>
      <c r="O7" s="9"/>
      <c r="P7" s="9"/>
      <c r="Q7" s="9"/>
      <c r="R7" s="9"/>
      <c r="S7" s="9">
        <f t="shared" si="3"/>
        <v>8</v>
      </c>
      <c r="T7" s="1"/>
      <c r="U7" s="1"/>
      <c r="V7" s="1"/>
      <c r="W7" s="1"/>
      <c r="X7" s="1"/>
      <c r="Y7" s="1"/>
      <c r="Z7" s="1"/>
    </row>
    <row r="8" spans="1:26" ht="14.25" customHeight="1" x14ac:dyDescent="0.25">
      <c r="A8" s="6">
        <v>6</v>
      </c>
      <c r="B8" s="7" t="s">
        <v>10</v>
      </c>
      <c r="C8" s="8"/>
      <c r="D8" s="8"/>
      <c r="E8" s="8"/>
      <c r="F8" s="11"/>
      <c r="G8" s="9"/>
      <c r="H8" s="9"/>
      <c r="I8" s="9"/>
      <c r="J8" s="9"/>
      <c r="K8" s="9"/>
      <c r="L8" s="9">
        <v>2</v>
      </c>
      <c r="M8" s="9"/>
      <c r="N8" s="9"/>
      <c r="O8" s="9"/>
      <c r="P8" s="9"/>
      <c r="Q8" s="9"/>
      <c r="R8" s="9">
        <v>1</v>
      </c>
      <c r="S8" s="9">
        <f t="shared" si="3"/>
        <v>3</v>
      </c>
      <c r="T8" s="1"/>
      <c r="U8" s="1"/>
      <c r="V8" s="1"/>
      <c r="W8" s="1"/>
      <c r="X8" s="1"/>
      <c r="Y8" s="1"/>
      <c r="Z8" s="1"/>
    </row>
    <row r="9" spans="1:26" ht="14.25" customHeight="1" x14ac:dyDescent="0.25">
      <c r="A9" s="6">
        <v>7</v>
      </c>
      <c r="B9" s="7" t="s">
        <v>11</v>
      </c>
      <c r="C9" s="8"/>
      <c r="D9" s="8"/>
      <c r="E9" s="8"/>
      <c r="F9" s="9"/>
      <c r="G9" s="9"/>
      <c r="H9" s="9"/>
      <c r="I9" s="9">
        <v>1</v>
      </c>
      <c r="J9" s="9"/>
      <c r="K9" s="9"/>
      <c r="L9" s="9"/>
      <c r="M9" s="9"/>
      <c r="N9" s="9"/>
      <c r="O9" s="9"/>
      <c r="P9" s="9"/>
      <c r="Q9" s="9"/>
      <c r="R9" s="9"/>
      <c r="S9" s="9">
        <f t="shared" si="3"/>
        <v>1</v>
      </c>
      <c r="T9" s="1" t="s">
        <v>6</v>
      </c>
      <c r="U9" s="1"/>
      <c r="V9" s="1"/>
      <c r="W9" s="1"/>
      <c r="X9" s="1"/>
      <c r="Y9" s="1"/>
      <c r="Z9" s="1"/>
    </row>
    <row r="10" spans="1:26" ht="14.25" customHeight="1" x14ac:dyDescent="0.25">
      <c r="A10" s="6">
        <v>8</v>
      </c>
      <c r="B10" s="7" t="s">
        <v>12</v>
      </c>
      <c r="C10" s="8"/>
      <c r="D10" s="8"/>
      <c r="E10" s="8">
        <v>1</v>
      </c>
      <c r="F10" s="9"/>
      <c r="G10" s="9"/>
      <c r="H10" s="9">
        <v>2</v>
      </c>
      <c r="I10" s="9"/>
      <c r="J10" s="9"/>
      <c r="K10" s="9"/>
      <c r="L10" s="9"/>
      <c r="M10" s="9"/>
      <c r="N10" s="9"/>
      <c r="O10" s="9"/>
      <c r="P10" s="9"/>
      <c r="Q10" s="9"/>
      <c r="R10" s="9"/>
      <c r="S10" s="9">
        <f t="shared" si="3"/>
        <v>3</v>
      </c>
      <c r="T10" s="1" t="s">
        <v>6</v>
      </c>
      <c r="U10" s="1"/>
      <c r="V10" s="1"/>
      <c r="W10" s="1"/>
      <c r="X10" s="1"/>
      <c r="Y10" s="1"/>
      <c r="Z10" s="1"/>
    </row>
    <row r="11" spans="1:26" ht="14.25" customHeight="1" x14ac:dyDescent="0.25">
      <c r="A11" s="6">
        <v>9</v>
      </c>
      <c r="B11" s="7" t="s">
        <v>13</v>
      </c>
      <c r="C11" s="8"/>
      <c r="D11" s="8"/>
      <c r="E11" s="8"/>
      <c r="F11" s="9"/>
      <c r="G11" s="9"/>
      <c r="H11" s="9"/>
      <c r="I11" s="9"/>
      <c r="J11" s="9"/>
      <c r="K11" s="9"/>
      <c r="L11" s="9"/>
      <c r="M11" s="9">
        <v>1</v>
      </c>
      <c r="N11" s="9">
        <v>1</v>
      </c>
      <c r="O11" s="9"/>
      <c r="P11" s="9">
        <v>1</v>
      </c>
      <c r="Q11" s="9"/>
      <c r="R11" s="9"/>
      <c r="S11" s="9">
        <f t="shared" si="3"/>
        <v>3</v>
      </c>
      <c r="T11" s="1" t="s">
        <v>14</v>
      </c>
      <c r="U11" s="1"/>
      <c r="V11" s="1"/>
      <c r="W11" s="1"/>
      <c r="X11" s="1"/>
      <c r="Y11" s="1"/>
      <c r="Z11" s="1"/>
    </row>
    <row r="12" spans="1:26" ht="14.25" customHeight="1" x14ac:dyDescent="0.25">
      <c r="A12" s="6">
        <v>10</v>
      </c>
      <c r="B12" s="7" t="s">
        <v>15</v>
      </c>
      <c r="C12" s="8"/>
      <c r="D12" s="8"/>
      <c r="E12" s="8"/>
      <c r="F12" s="9">
        <v>1</v>
      </c>
      <c r="G12" s="9"/>
      <c r="H12" s="9"/>
      <c r="I12" s="9"/>
      <c r="J12" s="9"/>
      <c r="K12" s="9"/>
      <c r="L12" s="9"/>
      <c r="M12" s="9"/>
      <c r="N12" s="9"/>
      <c r="O12" s="9"/>
      <c r="P12" s="9"/>
      <c r="Q12" s="9"/>
      <c r="R12" s="9"/>
      <c r="S12" s="9">
        <f t="shared" si="3"/>
        <v>1</v>
      </c>
      <c r="T12" s="1"/>
      <c r="U12" s="1"/>
      <c r="V12" s="1"/>
      <c r="W12" s="1"/>
      <c r="X12" s="1"/>
      <c r="Y12" s="1"/>
      <c r="Z12" s="1"/>
    </row>
    <row r="13" spans="1:26" ht="14.25" customHeight="1" x14ac:dyDescent="0.25">
      <c r="A13" s="6">
        <v>11</v>
      </c>
      <c r="B13" s="12" t="s">
        <v>16</v>
      </c>
      <c r="C13" s="8"/>
      <c r="D13" s="8"/>
      <c r="E13" s="8"/>
      <c r="F13" s="10"/>
      <c r="G13" s="10"/>
      <c r="H13" s="10"/>
      <c r="I13" s="10"/>
      <c r="J13" s="10"/>
      <c r="K13" s="10"/>
      <c r="L13" s="10"/>
      <c r="M13" s="10"/>
      <c r="N13" s="10"/>
      <c r="O13" s="10"/>
      <c r="P13" s="10"/>
      <c r="Q13" s="10"/>
      <c r="R13" s="10"/>
      <c r="S13" s="13">
        <f>S3-S4-S5+S6+S7+S8-S9-S10-S11+S12</f>
        <v>145</v>
      </c>
      <c r="T13" s="1"/>
      <c r="U13" s="1"/>
      <c r="V13" s="1"/>
      <c r="W13" s="1"/>
      <c r="X13" s="1"/>
      <c r="Y13" s="1"/>
      <c r="Z13" s="1"/>
    </row>
    <row r="14" spans="1:26" ht="21" customHeight="1" x14ac:dyDescent="0.25">
      <c r="A14" s="14" t="s">
        <v>17</v>
      </c>
      <c r="B14" s="15"/>
      <c r="C14" s="10"/>
      <c r="D14" s="10"/>
      <c r="E14" s="10"/>
      <c r="F14" s="10"/>
      <c r="G14" s="10"/>
      <c r="H14" s="10"/>
      <c r="I14" s="10"/>
      <c r="J14" s="10"/>
      <c r="K14" s="10"/>
      <c r="L14" s="10"/>
      <c r="M14" s="10"/>
      <c r="N14" s="10"/>
      <c r="O14" s="10"/>
      <c r="P14" s="10"/>
      <c r="Q14" s="10"/>
      <c r="R14" s="10"/>
      <c r="S14" s="10"/>
      <c r="T14" s="1"/>
      <c r="U14" s="1"/>
      <c r="V14" s="11"/>
      <c r="W14" s="1"/>
      <c r="X14" s="1"/>
      <c r="Y14" s="1"/>
      <c r="Z14" s="1"/>
    </row>
    <row r="15" spans="1:26" ht="14.25" customHeight="1" x14ac:dyDescent="0.25">
      <c r="A15" s="14" t="s">
        <v>1</v>
      </c>
      <c r="B15" s="14" t="s">
        <v>2</v>
      </c>
      <c r="C15" s="14">
        <v>2006</v>
      </c>
      <c r="D15" s="14">
        <v>2007</v>
      </c>
      <c r="E15" s="14">
        <v>2008</v>
      </c>
      <c r="F15" s="14">
        <v>2009</v>
      </c>
      <c r="G15" s="14">
        <v>2010</v>
      </c>
      <c r="H15" s="14">
        <v>2011</v>
      </c>
      <c r="I15" s="14">
        <v>2012</v>
      </c>
      <c r="J15" s="14">
        <v>2013</v>
      </c>
      <c r="K15" s="14">
        <v>2014</v>
      </c>
      <c r="L15" s="14">
        <v>2015</v>
      </c>
      <c r="M15" s="14">
        <v>2016</v>
      </c>
      <c r="N15" s="14">
        <v>2017</v>
      </c>
      <c r="O15" s="14">
        <v>2018</v>
      </c>
      <c r="P15" s="14">
        <v>2019</v>
      </c>
      <c r="Q15" s="14">
        <v>2020</v>
      </c>
      <c r="R15" s="14">
        <v>2021</v>
      </c>
      <c r="S15" s="14" t="s">
        <v>3</v>
      </c>
      <c r="T15" s="16"/>
      <c r="U15" s="16"/>
      <c r="V15" s="16"/>
      <c r="W15" s="16"/>
      <c r="X15" s="16"/>
      <c r="Y15" s="16"/>
      <c r="Z15" s="16"/>
    </row>
    <row r="16" spans="1:26" ht="14.25" customHeight="1" x14ac:dyDescent="0.25">
      <c r="A16" s="15">
        <v>1</v>
      </c>
      <c r="B16" s="15" t="s">
        <v>18</v>
      </c>
      <c r="C16" s="10">
        <v>222</v>
      </c>
      <c r="D16" s="10">
        <v>622</v>
      </c>
      <c r="E16" s="10">
        <v>45</v>
      </c>
      <c r="F16" s="10">
        <v>17</v>
      </c>
      <c r="G16" s="10">
        <v>17</v>
      </c>
      <c r="H16" s="10">
        <v>12</v>
      </c>
      <c r="I16" s="10">
        <v>13</v>
      </c>
      <c r="J16" s="10">
        <v>16</v>
      </c>
      <c r="K16" s="10">
        <v>14</v>
      </c>
      <c r="L16" s="10">
        <v>12</v>
      </c>
      <c r="M16" s="10">
        <v>23</v>
      </c>
      <c r="N16" s="10">
        <v>26</v>
      </c>
      <c r="O16" s="10">
        <v>16</v>
      </c>
      <c r="P16" s="10">
        <v>13</v>
      </c>
      <c r="Q16" s="10">
        <v>8</v>
      </c>
      <c r="R16" s="10">
        <v>3</v>
      </c>
      <c r="S16" s="10">
        <f t="shared" ref="S16:S17" si="5">SUM(C16:R16)</f>
        <v>1079</v>
      </c>
      <c r="T16" s="1"/>
      <c r="U16" s="1"/>
      <c r="V16" s="11"/>
      <c r="W16" s="1"/>
      <c r="X16" s="1"/>
      <c r="Y16" s="1"/>
      <c r="Z16" s="1"/>
    </row>
    <row r="17" spans="1:26" ht="14.25" customHeight="1" x14ac:dyDescent="0.25">
      <c r="A17" s="15">
        <v>2</v>
      </c>
      <c r="B17" s="15" t="s">
        <v>19</v>
      </c>
      <c r="C17" s="10">
        <v>1155.5189042131001</v>
      </c>
      <c r="D17" s="10">
        <v>5543.2577904250002</v>
      </c>
      <c r="E17" s="10">
        <v>225.16914960599999</v>
      </c>
      <c r="F17" s="10">
        <v>91.608656116999995</v>
      </c>
      <c r="G17" s="10">
        <v>175.955023133</v>
      </c>
      <c r="H17" s="10">
        <v>63.469945965999997</v>
      </c>
      <c r="I17" s="10">
        <v>92.793660000000003</v>
      </c>
      <c r="J17" s="10">
        <v>363.73507350900002</v>
      </c>
      <c r="K17" s="10">
        <v>708.18241764899994</v>
      </c>
      <c r="L17" s="10">
        <v>438.01423999999997</v>
      </c>
      <c r="M17" s="10">
        <v>818.44777447000001</v>
      </c>
      <c r="N17" s="10">
        <v>996.26789617400004</v>
      </c>
      <c r="O17" s="10">
        <v>4136.2665071219999</v>
      </c>
      <c r="P17" s="17">
        <f>TN!H1061/10^9+TN!H1062/10^9+TN!H1063/10^9+1450000000/10^9+TN!H1064/10^9+TN!H1066/10^9+TN!H1067/10^9+TN!H1068/10^9+TN!H1069/10^9+TN!H1070/10^9+SUM(TN!H1071:H1072)/10^9+TN!H1073/10^9</f>
        <v>7160.0822900000003</v>
      </c>
      <c r="Q17" s="17">
        <f>8305.789075+'DM '!S154/10^9</f>
        <v>8584.2327828230009</v>
      </c>
      <c r="R17" s="17">
        <f>TN!T21</f>
        <v>218.05654000000001</v>
      </c>
      <c r="S17" s="10">
        <f t="shared" si="5"/>
        <v>30771.058651207102</v>
      </c>
      <c r="T17" s="1"/>
      <c r="U17" s="1"/>
      <c r="V17" s="1"/>
      <c r="W17" s="1"/>
      <c r="X17" s="1"/>
      <c r="Y17" s="1"/>
      <c r="Z17" s="1"/>
    </row>
    <row r="18" spans="1:26" ht="21" customHeight="1" x14ac:dyDescent="0.25">
      <c r="A18" s="14" t="s">
        <v>20</v>
      </c>
      <c r="B18" s="15"/>
      <c r="C18" s="18"/>
      <c r="D18" s="18"/>
      <c r="E18" s="18"/>
      <c r="F18" s="18"/>
      <c r="G18" s="18"/>
      <c r="H18" s="18"/>
      <c r="I18" s="18"/>
      <c r="J18" s="18"/>
      <c r="K18" s="18"/>
      <c r="L18" s="18"/>
      <c r="M18" s="18"/>
      <c r="N18" s="18"/>
      <c r="O18" s="18"/>
      <c r="P18" s="18"/>
      <c r="Q18" s="18"/>
      <c r="R18" s="18"/>
      <c r="S18" s="15"/>
      <c r="T18" s="1"/>
      <c r="U18" s="1"/>
      <c r="V18" s="1"/>
      <c r="W18" s="1"/>
      <c r="X18" s="1"/>
      <c r="Y18" s="1"/>
      <c r="Z18" s="1"/>
    </row>
    <row r="19" spans="1:26" ht="69" customHeight="1" x14ac:dyDescent="0.25">
      <c r="A19" s="19" t="s">
        <v>21</v>
      </c>
      <c r="B19" s="19" t="s">
        <v>22</v>
      </c>
      <c r="C19" s="15"/>
      <c r="D19" s="15"/>
      <c r="E19" s="19" t="s">
        <v>23</v>
      </c>
      <c r="F19" s="19">
        <v>2009</v>
      </c>
      <c r="G19" s="19">
        <v>2010</v>
      </c>
      <c r="H19" s="19">
        <v>2011</v>
      </c>
      <c r="I19" s="19">
        <v>2012</v>
      </c>
      <c r="J19" s="19">
        <v>2013</v>
      </c>
      <c r="K19" s="19">
        <v>2014</v>
      </c>
      <c r="L19" s="20">
        <v>2015</v>
      </c>
      <c r="M19" s="20">
        <v>2016</v>
      </c>
      <c r="N19" s="20">
        <v>2017</v>
      </c>
      <c r="O19" s="4">
        <v>2018</v>
      </c>
      <c r="P19" s="4">
        <v>2019</v>
      </c>
      <c r="Q19" s="4">
        <v>2020</v>
      </c>
      <c r="R19" s="4">
        <v>2021</v>
      </c>
      <c r="S19" s="19" t="s">
        <v>24</v>
      </c>
      <c r="T19" s="1"/>
      <c r="U19" s="1"/>
      <c r="V19" s="1"/>
      <c r="W19" s="1"/>
      <c r="X19" s="1"/>
      <c r="Y19" s="1"/>
      <c r="Z19" s="1"/>
    </row>
    <row r="20" spans="1:26" ht="14.25" customHeight="1" x14ac:dyDescent="0.25">
      <c r="A20" s="21">
        <v>1</v>
      </c>
      <c r="B20" s="22" t="s">
        <v>25</v>
      </c>
      <c r="C20" s="15"/>
      <c r="D20" s="15"/>
      <c r="E20" s="10">
        <v>83</v>
      </c>
      <c r="F20" s="10">
        <v>218</v>
      </c>
      <c r="G20" s="10">
        <v>97</v>
      </c>
      <c r="H20" s="10">
        <v>92</v>
      </c>
      <c r="I20" s="10">
        <v>35</v>
      </c>
      <c r="J20" s="10">
        <v>61</v>
      </c>
      <c r="K20" s="10">
        <v>74</v>
      </c>
      <c r="L20" s="10">
        <v>118</v>
      </c>
      <c r="M20" s="10">
        <v>71</v>
      </c>
      <c r="N20" s="10">
        <v>36</v>
      </c>
      <c r="O20" s="10">
        <v>7</v>
      </c>
      <c r="P20" s="10">
        <v>11</v>
      </c>
      <c r="Q20" s="10">
        <v>10</v>
      </c>
      <c r="R20" s="10">
        <v>4</v>
      </c>
      <c r="S20" s="13">
        <f>SUM(E20:R20)</f>
        <v>917</v>
      </c>
      <c r="T20" s="11"/>
      <c r="U20" s="11"/>
      <c r="V20" s="1"/>
      <c r="W20" s="1"/>
      <c r="X20" s="1"/>
      <c r="Y20" s="1"/>
      <c r="Z20" s="1"/>
    </row>
    <row r="21" spans="1:26" ht="14.25" customHeight="1" x14ac:dyDescent="0.25">
      <c r="A21" s="21">
        <v>2</v>
      </c>
      <c r="B21" s="22" t="s">
        <v>26</v>
      </c>
      <c r="C21" s="15"/>
      <c r="D21" s="15"/>
      <c r="E21" s="10">
        <v>15</v>
      </c>
      <c r="F21" s="10">
        <v>23</v>
      </c>
      <c r="G21" s="10">
        <v>10</v>
      </c>
      <c r="H21" s="10">
        <v>8</v>
      </c>
      <c r="I21" s="10">
        <v>3</v>
      </c>
      <c r="J21" s="10">
        <v>6</v>
      </c>
      <c r="K21" s="10">
        <v>6</v>
      </c>
      <c r="L21" s="10">
        <v>7</v>
      </c>
      <c r="M21" s="10">
        <v>2</v>
      </c>
      <c r="N21" s="10">
        <v>2</v>
      </c>
      <c r="O21" s="10">
        <v>2</v>
      </c>
      <c r="P21" s="10">
        <v>1</v>
      </c>
      <c r="Q21" s="10"/>
      <c r="R21" s="10"/>
      <c r="S21" s="13">
        <f>SUM(E21:R22)</f>
        <v>104</v>
      </c>
      <c r="T21" s="11"/>
      <c r="U21" s="1"/>
      <c r="V21" s="1"/>
      <c r="W21" s="1"/>
      <c r="X21" s="1"/>
      <c r="Y21" s="1"/>
      <c r="Z21" s="1"/>
    </row>
    <row r="22" spans="1:26" ht="14.25" customHeight="1" x14ac:dyDescent="0.25">
      <c r="A22" s="21">
        <v>3</v>
      </c>
      <c r="B22" s="22" t="s">
        <v>27</v>
      </c>
      <c r="C22" s="15"/>
      <c r="D22" s="15"/>
      <c r="E22" s="10">
        <v>17</v>
      </c>
      <c r="F22" s="10"/>
      <c r="G22" s="10"/>
      <c r="H22" s="10"/>
      <c r="I22" s="10"/>
      <c r="J22" s="10"/>
      <c r="K22" s="10">
        <v>2</v>
      </c>
      <c r="L22" s="10"/>
      <c r="M22" s="10"/>
      <c r="N22" s="10"/>
      <c r="O22" s="10"/>
      <c r="P22" s="10"/>
      <c r="Q22" s="10"/>
      <c r="R22" s="10"/>
      <c r="S22" s="13">
        <f t="shared" ref="S22:S31" si="6">SUM(E22:R22)</f>
        <v>19</v>
      </c>
      <c r="T22" s="1"/>
      <c r="U22" s="1"/>
      <c r="V22" s="23"/>
      <c r="W22" s="1"/>
      <c r="X22" s="1"/>
      <c r="Y22" s="1"/>
      <c r="Z22" s="1"/>
    </row>
    <row r="23" spans="1:26" ht="14.25" customHeight="1" x14ac:dyDescent="0.25">
      <c r="A23" s="21">
        <v>4</v>
      </c>
      <c r="B23" s="22" t="s">
        <v>28</v>
      </c>
      <c r="C23" s="15"/>
      <c r="D23" s="15"/>
      <c r="E23" s="10">
        <f t="shared" ref="E23:M23" si="7">SUM(E20:E22)</f>
        <v>115</v>
      </c>
      <c r="F23" s="10">
        <f t="shared" si="7"/>
        <v>241</v>
      </c>
      <c r="G23" s="10">
        <f t="shared" si="7"/>
        <v>107</v>
      </c>
      <c r="H23" s="10">
        <f t="shared" si="7"/>
        <v>100</v>
      </c>
      <c r="I23" s="10">
        <f t="shared" si="7"/>
        <v>38</v>
      </c>
      <c r="J23" s="10">
        <f t="shared" si="7"/>
        <v>67</v>
      </c>
      <c r="K23" s="10">
        <f t="shared" si="7"/>
        <v>82</v>
      </c>
      <c r="L23" s="10">
        <f t="shared" si="7"/>
        <v>125</v>
      </c>
      <c r="M23" s="10">
        <f t="shared" si="7"/>
        <v>73</v>
      </c>
      <c r="N23" s="10">
        <f>N20+N21+N22</f>
        <v>38</v>
      </c>
      <c r="O23" s="10">
        <f t="shared" ref="O23:R23" si="8">SUM(O20:O22)</f>
        <v>9</v>
      </c>
      <c r="P23" s="10">
        <f t="shared" si="8"/>
        <v>12</v>
      </c>
      <c r="Q23" s="10">
        <f t="shared" si="8"/>
        <v>10</v>
      </c>
      <c r="R23" s="10">
        <f t="shared" si="8"/>
        <v>4</v>
      </c>
      <c r="S23" s="13">
        <f t="shared" si="6"/>
        <v>1021</v>
      </c>
      <c r="T23" s="11"/>
      <c r="U23" s="1"/>
      <c r="V23" s="1"/>
      <c r="W23" s="1"/>
      <c r="X23" s="1"/>
      <c r="Y23" s="1"/>
      <c r="Z23" s="1"/>
    </row>
    <row r="24" spans="1:26" ht="14.25" customHeight="1" x14ac:dyDescent="0.25">
      <c r="A24" s="21">
        <v>5</v>
      </c>
      <c r="B24" s="22" t="s">
        <v>29</v>
      </c>
      <c r="C24" s="15"/>
      <c r="D24" s="15"/>
      <c r="E24" s="10">
        <v>84.7</v>
      </c>
      <c r="F24" s="10">
        <v>65.599999999999994</v>
      </c>
      <c r="G24" s="10">
        <v>22</v>
      </c>
      <c r="H24" s="17">
        <v>16.399999999999999</v>
      </c>
      <c r="I24" s="10">
        <v>4.2</v>
      </c>
      <c r="J24" s="10">
        <v>45.9</v>
      </c>
      <c r="K24" s="10">
        <v>32.869999999999997</v>
      </c>
      <c r="L24" s="10">
        <v>100.2</v>
      </c>
      <c r="M24" s="10">
        <f>0.6+401</f>
        <v>401.6</v>
      </c>
      <c r="N24" s="10">
        <f>250.885476115</f>
        <v>250.88547611499999</v>
      </c>
      <c r="O24" s="10">
        <f>145085103996.5/10^9</f>
        <v>145.08510399650001</v>
      </c>
      <c r="P24" s="10">
        <f>[1]Sheet1!$E$744</f>
        <v>5</v>
      </c>
      <c r="Q24" s="10"/>
      <c r="R24" s="10"/>
      <c r="S24" s="13">
        <f t="shared" si="6"/>
        <v>1174.4405801115001</v>
      </c>
      <c r="T24" s="1"/>
      <c r="U24" s="1"/>
      <c r="V24" s="1"/>
      <c r="W24" s="1"/>
      <c r="X24" s="1"/>
      <c r="Y24" s="1"/>
      <c r="Z24" s="1"/>
    </row>
    <row r="25" spans="1:26" ht="14.25" customHeight="1" x14ac:dyDescent="0.25">
      <c r="A25" s="21">
        <v>6</v>
      </c>
      <c r="B25" s="22" t="s">
        <v>30</v>
      </c>
      <c r="C25" s="15"/>
      <c r="D25" s="15"/>
      <c r="E25" s="10">
        <v>315.2</v>
      </c>
      <c r="F25" s="10">
        <v>114.1</v>
      </c>
      <c r="G25" s="10">
        <v>79</v>
      </c>
      <c r="H25" s="10">
        <v>34.200000000000003</v>
      </c>
      <c r="I25" s="10">
        <v>13.7</v>
      </c>
      <c r="J25" s="10">
        <v>66.900000000000006</v>
      </c>
      <c r="K25" s="10">
        <v>89.66</v>
      </c>
      <c r="L25" s="10">
        <v>176.6</v>
      </c>
      <c r="M25" s="10">
        <v>11289</v>
      </c>
      <c r="N25" s="10">
        <v>8998.9724000000006</v>
      </c>
      <c r="O25" s="10">
        <f>2338856721500/10^9</f>
        <v>2338.8567214999998</v>
      </c>
      <c r="P25" s="10">
        <f>[1]Sheet1!$E$739</f>
        <v>20</v>
      </c>
      <c r="Q25" s="10"/>
      <c r="R25" s="10"/>
      <c r="S25" s="13">
        <f t="shared" si="6"/>
        <v>23536.1891215</v>
      </c>
      <c r="T25" s="1"/>
      <c r="U25" s="1"/>
      <c r="V25" s="1"/>
      <c r="W25" s="1"/>
      <c r="X25" s="1"/>
      <c r="Y25" s="1"/>
      <c r="Z25" s="1"/>
    </row>
    <row r="26" spans="1:26" ht="14.25" customHeight="1" x14ac:dyDescent="0.25">
      <c r="A26" s="21">
        <v>7</v>
      </c>
      <c r="B26" s="22" t="s">
        <v>31</v>
      </c>
      <c r="C26" s="15"/>
      <c r="D26" s="15"/>
      <c r="E26" s="10">
        <v>124.7</v>
      </c>
      <c r="F26" s="10">
        <v>425.8</v>
      </c>
      <c r="G26" s="10">
        <v>255.7</v>
      </c>
      <c r="H26" s="17">
        <v>396.3</v>
      </c>
      <c r="I26" s="10">
        <v>148.6</v>
      </c>
      <c r="J26" s="10">
        <v>252.5</v>
      </c>
      <c r="K26" s="10">
        <v>953.2</v>
      </c>
      <c r="L26" s="10">
        <v>1640.6</v>
      </c>
      <c r="M26" s="10">
        <v>2681</v>
      </c>
      <c r="N26" s="10">
        <f>420424191529/10^9</f>
        <v>420.42419152899998</v>
      </c>
      <c r="O26" s="10">
        <v>2616.3382210000004</v>
      </c>
      <c r="P26" s="10">
        <v>77</v>
      </c>
      <c r="Q26" s="10">
        <f>572+30</f>
        <v>602</v>
      </c>
      <c r="R26" s="10">
        <v>457.486585784</v>
      </c>
      <c r="S26" s="13">
        <f t="shared" si="6"/>
        <v>11051.648998313</v>
      </c>
      <c r="T26" s="1"/>
      <c r="U26" s="1"/>
      <c r="V26" s="23"/>
      <c r="W26" s="1"/>
      <c r="X26" s="1"/>
      <c r="Y26" s="1"/>
      <c r="Z26" s="1"/>
    </row>
    <row r="27" spans="1:26" ht="14.25" customHeight="1" x14ac:dyDescent="0.25">
      <c r="A27" s="21">
        <v>8</v>
      </c>
      <c r="B27" s="22" t="s">
        <v>32</v>
      </c>
      <c r="C27" s="15"/>
      <c r="D27" s="15"/>
      <c r="E27" s="10">
        <v>294.10000000000002</v>
      </c>
      <c r="F27" s="10">
        <v>839.2</v>
      </c>
      <c r="G27" s="10">
        <v>562.29999999999995</v>
      </c>
      <c r="H27" s="10">
        <v>749.3</v>
      </c>
      <c r="I27" s="10">
        <v>307.89999999999998</v>
      </c>
      <c r="J27" s="10">
        <v>710.4</v>
      </c>
      <c r="K27" s="10">
        <v>2088.4</v>
      </c>
      <c r="L27" s="10">
        <v>4462.75</v>
      </c>
      <c r="M27" s="10">
        <v>4821</v>
      </c>
      <c r="N27" s="10">
        <f>899765137330/10^9</f>
        <v>899.76513733000002</v>
      </c>
      <c r="O27" s="10">
        <v>7671.6996729000002</v>
      </c>
      <c r="P27" s="10">
        <v>294</v>
      </c>
      <c r="Q27" s="10">
        <f>1172+347.7</f>
        <v>1519.7</v>
      </c>
      <c r="R27" s="10">
        <v>1390.193920467</v>
      </c>
      <c r="S27" s="13">
        <f t="shared" si="6"/>
        <v>26610.708730697002</v>
      </c>
      <c r="T27" s="1"/>
      <c r="U27" s="1"/>
      <c r="V27" s="1"/>
      <c r="W27" s="1"/>
      <c r="X27" s="1"/>
      <c r="Y27" s="1"/>
      <c r="Z27" s="1"/>
    </row>
    <row r="28" spans="1:26" ht="14.25" customHeight="1" x14ac:dyDescent="0.25">
      <c r="A28" s="21">
        <v>9</v>
      </c>
      <c r="B28" s="22" t="s">
        <v>33</v>
      </c>
      <c r="C28" s="15"/>
      <c r="D28" s="15"/>
      <c r="E28" s="10">
        <v>21.9</v>
      </c>
      <c r="F28" s="10"/>
      <c r="G28" s="10"/>
      <c r="H28" s="10"/>
      <c r="I28" s="10"/>
      <c r="J28" s="10"/>
      <c r="K28" s="10">
        <v>15.1</v>
      </c>
      <c r="L28" s="10"/>
      <c r="M28" s="10"/>
      <c r="N28" s="10"/>
      <c r="O28" s="10"/>
      <c r="P28" s="10"/>
      <c r="Q28" s="10"/>
      <c r="R28" s="10"/>
      <c r="S28" s="13">
        <f t="shared" si="6"/>
        <v>37</v>
      </c>
      <c r="T28" s="1"/>
      <c r="U28" s="1"/>
      <c r="V28" s="1"/>
      <c r="W28" s="1"/>
      <c r="X28" s="1"/>
      <c r="Y28" s="1"/>
      <c r="Z28" s="1"/>
    </row>
    <row r="29" spans="1:26" ht="14.25" customHeight="1" x14ac:dyDescent="0.25">
      <c r="A29" s="21">
        <v>10</v>
      </c>
      <c r="B29" s="22" t="s">
        <v>34</v>
      </c>
      <c r="C29" s="15"/>
      <c r="D29" s="15"/>
      <c r="E29" s="10"/>
      <c r="F29" s="10"/>
      <c r="G29" s="10"/>
      <c r="H29" s="10"/>
      <c r="I29" s="10"/>
      <c r="J29" s="10"/>
      <c r="K29" s="10">
        <v>3.38</v>
      </c>
      <c r="L29" s="10">
        <f>3.2+3.67</f>
        <v>6.87</v>
      </c>
      <c r="M29" s="10">
        <f>793320000/10^9</f>
        <v>0.79332000000000003</v>
      </c>
      <c r="N29" s="10">
        <v>23.030672790000001</v>
      </c>
      <c r="O29" s="10">
        <v>12.13160025</v>
      </c>
      <c r="P29" s="10">
        <v>0.5</v>
      </c>
      <c r="Q29" s="10"/>
      <c r="R29" s="10"/>
      <c r="S29" s="13">
        <f t="shared" si="6"/>
        <v>46.705593039999997</v>
      </c>
      <c r="T29" s="1"/>
      <c r="U29" s="1"/>
      <c r="V29" s="1"/>
      <c r="W29" s="1"/>
      <c r="X29" s="1"/>
      <c r="Y29" s="1"/>
      <c r="Z29" s="1"/>
    </row>
    <row r="30" spans="1:26" ht="14.25" customHeight="1" x14ac:dyDescent="0.25">
      <c r="A30" s="21">
        <v>11</v>
      </c>
      <c r="B30" s="22" t="s">
        <v>35</v>
      </c>
      <c r="C30" s="15"/>
      <c r="D30" s="15"/>
      <c r="E30" s="10">
        <v>4</v>
      </c>
      <c r="F30" s="10"/>
      <c r="G30" s="10"/>
      <c r="H30" s="17"/>
      <c r="I30" s="10"/>
      <c r="J30" s="10"/>
      <c r="K30" s="10">
        <v>0.79</v>
      </c>
      <c r="L30" s="10">
        <v>3</v>
      </c>
      <c r="M30" s="10"/>
      <c r="N30" s="10"/>
      <c r="O30" s="10"/>
      <c r="P30" s="10"/>
      <c r="Q30" s="10"/>
      <c r="R30" s="10"/>
      <c r="S30" s="13">
        <f t="shared" si="6"/>
        <v>7.79</v>
      </c>
      <c r="T30" s="1"/>
      <c r="U30" s="1"/>
      <c r="V30" s="1"/>
      <c r="W30" s="1"/>
      <c r="X30" s="1"/>
      <c r="Y30" s="1"/>
      <c r="Z30" s="1"/>
    </row>
    <row r="31" spans="1:26" ht="14.25" customHeight="1" x14ac:dyDescent="0.25">
      <c r="A31" s="21">
        <v>12</v>
      </c>
      <c r="B31" s="22" t="s">
        <v>36</v>
      </c>
      <c r="C31" s="15"/>
      <c r="D31" s="15"/>
      <c r="E31" s="10">
        <v>4.5999999999999996</v>
      </c>
      <c r="F31" s="10"/>
      <c r="G31" s="10"/>
      <c r="H31" s="10"/>
      <c r="I31" s="10"/>
      <c r="J31" s="10"/>
      <c r="K31" s="10">
        <v>0.85</v>
      </c>
      <c r="L31" s="10"/>
      <c r="M31" s="10"/>
      <c r="N31" s="10"/>
      <c r="O31" s="10"/>
      <c r="P31" s="10"/>
      <c r="Q31" s="10"/>
      <c r="R31" s="10"/>
      <c r="S31" s="13">
        <f t="shared" si="6"/>
        <v>5.4499999999999993</v>
      </c>
      <c r="T31" s="1"/>
      <c r="U31" s="1"/>
      <c r="V31" s="1"/>
      <c r="W31" s="1"/>
      <c r="X31" s="1"/>
      <c r="Y31" s="1"/>
      <c r="Z31" s="1"/>
    </row>
    <row r="32" spans="1:26" ht="14.25" customHeight="1" x14ac:dyDescent="0.25">
      <c r="A32" s="21">
        <v>15</v>
      </c>
      <c r="B32" s="22" t="s">
        <v>37</v>
      </c>
      <c r="C32" s="15"/>
      <c r="D32" s="15"/>
      <c r="E32" s="13">
        <f t="shared" ref="E32:M32" si="9">E24+E26+E30</f>
        <v>213.4</v>
      </c>
      <c r="F32" s="13">
        <f t="shared" si="9"/>
        <v>491.4</v>
      </c>
      <c r="G32" s="13">
        <f t="shared" si="9"/>
        <v>277.7</v>
      </c>
      <c r="H32" s="13">
        <f t="shared" si="9"/>
        <v>412.7</v>
      </c>
      <c r="I32" s="13">
        <f t="shared" si="9"/>
        <v>152.79999999999998</v>
      </c>
      <c r="J32" s="13">
        <f t="shared" si="9"/>
        <v>298.39999999999998</v>
      </c>
      <c r="K32" s="13">
        <f t="shared" si="9"/>
        <v>986.86</v>
      </c>
      <c r="L32" s="13">
        <f t="shared" si="9"/>
        <v>1743.8</v>
      </c>
      <c r="M32" s="13">
        <f t="shared" si="9"/>
        <v>3082.6</v>
      </c>
      <c r="N32" s="13">
        <f t="shared" ref="N32:O32" si="10">N24+N26</f>
        <v>671.309667644</v>
      </c>
      <c r="O32" s="13">
        <f t="shared" si="10"/>
        <v>2761.4233249965005</v>
      </c>
      <c r="P32" s="13">
        <f>P26+P24</f>
        <v>82</v>
      </c>
      <c r="Q32" s="13">
        <f>Q24+Q26</f>
        <v>602</v>
      </c>
      <c r="R32" s="13">
        <f>R24+R26</f>
        <v>457.486585784</v>
      </c>
      <c r="S32" s="13">
        <f>S24+S26+S30</f>
        <v>12233.879578424501</v>
      </c>
      <c r="T32" s="1"/>
      <c r="U32" s="1"/>
      <c r="V32" s="1"/>
      <c r="W32" s="1"/>
      <c r="X32" s="1"/>
      <c r="Y32" s="1"/>
      <c r="Z32" s="1"/>
    </row>
    <row r="33" spans="1:26" ht="14.25" customHeight="1" x14ac:dyDescent="0.25">
      <c r="A33" s="21">
        <v>16</v>
      </c>
      <c r="B33" s="22" t="s">
        <v>38</v>
      </c>
      <c r="C33" s="15"/>
      <c r="D33" s="15"/>
      <c r="E33" s="13">
        <f t="shared" ref="E33:L33" si="11">E25+E27+E28+E29+E31</f>
        <v>635.79999999999995</v>
      </c>
      <c r="F33" s="13">
        <f t="shared" si="11"/>
        <v>953.30000000000007</v>
      </c>
      <c r="G33" s="13">
        <f t="shared" si="11"/>
        <v>641.29999999999995</v>
      </c>
      <c r="H33" s="13">
        <f t="shared" si="11"/>
        <v>783.5</v>
      </c>
      <c r="I33" s="13">
        <f t="shared" si="11"/>
        <v>321.59999999999997</v>
      </c>
      <c r="J33" s="13">
        <f t="shared" si="11"/>
        <v>777.3</v>
      </c>
      <c r="K33" s="13">
        <f t="shared" si="11"/>
        <v>2197.39</v>
      </c>
      <c r="L33" s="13">
        <f t="shared" si="11"/>
        <v>4646.22</v>
      </c>
      <c r="M33" s="13">
        <f>M25+M27+M31+M28+M29</f>
        <v>16110.793320000001</v>
      </c>
      <c r="N33" s="13">
        <f t="shared" ref="N33:O33" si="12">N25+N27+N29</f>
        <v>9921.7682101200007</v>
      </c>
      <c r="O33" s="13">
        <f t="shared" si="12"/>
        <v>10022.687994650001</v>
      </c>
      <c r="P33" s="13">
        <f>P27+P25+P29</f>
        <v>314.5</v>
      </c>
      <c r="Q33" s="13">
        <f>Q25+Q27+Q29</f>
        <v>1519.7</v>
      </c>
      <c r="R33" s="13">
        <f>R25+R27+R29</f>
        <v>1390.193920467</v>
      </c>
      <c r="S33" s="13">
        <f>S31+S29+S28+S27+S25</f>
        <v>50236.053445237005</v>
      </c>
      <c r="T33" s="11"/>
      <c r="U33" s="11"/>
      <c r="V33" s="1"/>
      <c r="W33" s="1"/>
      <c r="X33" s="1"/>
      <c r="Y33" s="1"/>
      <c r="Z33" s="1"/>
    </row>
    <row r="34" spans="1:26" ht="14.25" customHeight="1" x14ac:dyDescent="0.25">
      <c r="A34" s="21">
        <v>17</v>
      </c>
      <c r="B34" s="22" t="s">
        <v>39</v>
      </c>
      <c r="C34" s="15"/>
      <c r="D34" s="15"/>
      <c r="E34" s="13">
        <f t="shared" ref="E34:Q34" si="13">E33-E32</f>
        <v>422.4</v>
      </c>
      <c r="F34" s="13">
        <f t="shared" si="13"/>
        <v>461.90000000000009</v>
      </c>
      <c r="G34" s="13">
        <f t="shared" si="13"/>
        <v>363.59999999999997</v>
      </c>
      <c r="H34" s="13">
        <f t="shared" si="13"/>
        <v>370.8</v>
      </c>
      <c r="I34" s="13">
        <f t="shared" si="13"/>
        <v>168.79999999999998</v>
      </c>
      <c r="J34" s="13">
        <f t="shared" si="13"/>
        <v>478.9</v>
      </c>
      <c r="K34" s="13">
        <f t="shared" si="13"/>
        <v>1210.5299999999997</v>
      </c>
      <c r="L34" s="13">
        <f t="shared" si="13"/>
        <v>2902.42</v>
      </c>
      <c r="M34" s="13">
        <f t="shared" si="13"/>
        <v>13028.19332</v>
      </c>
      <c r="N34" s="13">
        <f t="shared" si="13"/>
        <v>9250.4585424760007</v>
      </c>
      <c r="O34" s="13">
        <f t="shared" si="13"/>
        <v>7261.2646696535012</v>
      </c>
      <c r="P34" s="13">
        <f t="shared" si="13"/>
        <v>232.5</v>
      </c>
      <c r="Q34" s="13">
        <f t="shared" si="13"/>
        <v>917.7</v>
      </c>
      <c r="R34" s="13">
        <f t="shared" ref="R34" si="14">R33-R32</f>
        <v>932.707334683</v>
      </c>
      <c r="S34" s="13">
        <f>S33-S32</f>
        <v>38002.173866812504</v>
      </c>
      <c r="T34" s="1"/>
      <c r="U34" s="1"/>
      <c r="V34" s="1"/>
      <c r="W34" s="1"/>
      <c r="X34" s="1"/>
      <c r="Y34" s="1"/>
      <c r="Z34" s="1"/>
    </row>
    <row r="35" spans="1:26" ht="14.25" customHeight="1" x14ac:dyDescent="0.25">
      <c r="A35" s="21">
        <v>18</v>
      </c>
      <c r="B35" s="22" t="s">
        <v>40</v>
      </c>
      <c r="C35" s="15"/>
      <c r="D35" s="15"/>
      <c r="E35" s="24">
        <f t="shared" ref="E35:Q35" si="15">E33/E32</f>
        <v>2.9793814432989687</v>
      </c>
      <c r="F35" s="24">
        <f t="shared" si="15"/>
        <v>1.9399674399674403</v>
      </c>
      <c r="G35" s="24">
        <f t="shared" si="15"/>
        <v>2.3093266114512061</v>
      </c>
      <c r="H35" s="24">
        <f t="shared" si="15"/>
        <v>1.8984734674097408</v>
      </c>
      <c r="I35" s="24">
        <f t="shared" si="15"/>
        <v>2.1047120418848166</v>
      </c>
      <c r="J35" s="24">
        <f t="shared" si="15"/>
        <v>2.604892761394102</v>
      </c>
      <c r="K35" s="24">
        <f t="shared" si="15"/>
        <v>2.2266481567800902</v>
      </c>
      <c r="L35" s="24">
        <f t="shared" si="15"/>
        <v>2.6644225255189817</v>
      </c>
      <c r="M35" s="24">
        <f t="shared" si="15"/>
        <v>5.2263651852332451</v>
      </c>
      <c r="N35" s="24">
        <f t="shared" si="15"/>
        <v>14.779718940948696</v>
      </c>
      <c r="O35" s="24">
        <f t="shared" si="15"/>
        <v>3.6295369507182325</v>
      </c>
      <c r="P35" s="24">
        <f t="shared" si="15"/>
        <v>3.8353658536585367</v>
      </c>
      <c r="Q35" s="24">
        <f t="shared" si="15"/>
        <v>2.5244186046511627</v>
      </c>
      <c r="R35" s="24">
        <f t="shared" ref="R35" si="16">R33/R32</f>
        <v>3.0387643346626412</v>
      </c>
      <c r="S35" s="24">
        <f>S33/S32</f>
        <v>4.1063060268986629</v>
      </c>
      <c r="T35" s="1"/>
      <c r="U35" s="1"/>
      <c r="V35" s="1"/>
      <c r="W35" s="1"/>
      <c r="X35" s="1"/>
      <c r="Y35" s="1"/>
      <c r="Z35" s="1"/>
    </row>
    <row r="36" spans="1:26" ht="14.25" customHeight="1" x14ac:dyDescent="0.25">
      <c r="A36" s="21"/>
      <c r="B36" s="22"/>
      <c r="C36" s="24"/>
      <c r="D36" s="24"/>
      <c r="E36" s="24"/>
      <c r="F36" s="24"/>
      <c r="G36" s="24"/>
      <c r="H36" s="24"/>
      <c r="I36" s="24"/>
      <c r="J36" s="24"/>
      <c r="K36" s="24"/>
      <c r="L36" s="24"/>
      <c r="M36" s="24"/>
      <c r="N36" s="24"/>
      <c r="O36" s="15"/>
      <c r="P36" s="15"/>
      <c r="Q36" s="15"/>
      <c r="R36" s="15"/>
      <c r="S36" s="25"/>
      <c r="T36" s="1"/>
      <c r="U36" s="1"/>
      <c r="V36" s="1"/>
      <c r="W36" s="1"/>
      <c r="X36" s="1"/>
      <c r="Y36" s="1"/>
      <c r="Z36" s="1"/>
    </row>
    <row r="37" spans="1:26" ht="14.25" customHeight="1" x14ac:dyDescent="0.25">
      <c r="A37" s="21"/>
      <c r="B37" s="22"/>
      <c r="C37" s="24"/>
      <c r="D37" s="24"/>
      <c r="E37" s="24"/>
      <c r="F37" s="24"/>
      <c r="G37" s="24"/>
      <c r="H37" s="24"/>
      <c r="I37" s="24"/>
      <c r="J37" s="24"/>
      <c r="K37" s="24"/>
      <c r="L37" s="24"/>
      <c r="M37" s="24"/>
      <c r="N37" s="24"/>
      <c r="O37" s="15"/>
      <c r="P37" s="15"/>
      <c r="Q37" s="15"/>
      <c r="R37" s="15"/>
      <c r="S37" s="25"/>
      <c r="T37" s="1"/>
      <c r="U37" s="1"/>
      <c r="V37" s="1"/>
      <c r="W37" s="1"/>
      <c r="X37" s="1"/>
      <c r="Y37" s="1"/>
      <c r="Z37" s="1"/>
    </row>
    <row r="38" spans="1:26" ht="14.25" customHeight="1" x14ac:dyDescent="0.25">
      <c r="A38" s="5" t="s">
        <v>41</v>
      </c>
      <c r="B38" s="22"/>
      <c r="C38" s="24"/>
      <c r="D38" s="26"/>
      <c r="E38" s="26"/>
      <c r="F38" s="26"/>
      <c r="G38" s="26"/>
      <c r="H38" s="26"/>
      <c r="I38" s="26"/>
      <c r="J38" s="26"/>
      <c r="K38" s="15"/>
      <c r="L38" s="15"/>
      <c r="M38" s="26">
        <v>2016</v>
      </c>
      <c r="N38" s="26">
        <v>2017</v>
      </c>
      <c r="O38" s="26">
        <v>2018</v>
      </c>
      <c r="P38" s="26" t="s">
        <v>42</v>
      </c>
      <c r="Q38" s="26" t="s">
        <v>43</v>
      </c>
      <c r="R38" s="26" t="s">
        <v>44</v>
      </c>
      <c r="S38" s="24" t="s">
        <v>45</v>
      </c>
      <c r="T38" s="1"/>
      <c r="U38" s="1"/>
      <c r="V38" s="1"/>
      <c r="W38" s="1"/>
      <c r="X38" s="1"/>
      <c r="Y38" s="1"/>
      <c r="Z38" s="1"/>
    </row>
    <row r="39" spans="1:26" ht="14.25" customHeight="1" x14ac:dyDescent="0.25">
      <c r="A39" s="21" t="s">
        <v>46</v>
      </c>
      <c r="B39" s="27" t="s">
        <v>47</v>
      </c>
      <c r="C39" s="24"/>
      <c r="D39" s="24"/>
      <c r="E39" s="24"/>
      <c r="F39" s="24"/>
      <c r="G39" s="24"/>
      <c r="H39" s="24"/>
      <c r="I39" s="24"/>
      <c r="J39" s="24"/>
      <c r="K39" s="15"/>
      <c r="L39" s="15"/>
      <c r="M39" s="10">
        <f>401140139400/10^9</f>
        <v>401.14013940000001</v>
      </c>
      <c r="N39" s="10">
        <f>247385476115.171/10^9</f>
        <v>247.385476115171</v>
      </c>
      <c r="O39" s="10">
        <f>144627503997/10^9</f>
        <v>144.62750399699999</v>
      </c>
      <c r="P39" s="10"/>
      <c r="Q39" s="10">
        <v>29.714659999999999</v>
      </c>
      <c r="R39" s="10"/>
      <c r="S39" s="13">
        <f t="shared" ref="S39:S40" si="17">SUM(C39:O39)</f>
        <v>793.15311951217097</v>
      </c>
      <c r="T39" s="1"/>
      <c r="U39" s="1"/>
      <c r="V39" s="1"/>
      <c r="W39" s="1"/>
      <c r="X39" s="1"/>
      <c r="Y39" s="1"/>
      <c r="Z39" s="1"/>
    </row>
    <row r="40" spans="1:26" ht="14.25" customHeight="1" x14ac:dyDescent="0.25">
      <c r="A40" s="21" t="s">
        <v>46</v>
      </c>
      <c r="B40" s="27" t="s">
        <v>48</v>
      </c>
      <c r="C40" s="24"/>
      <c r="D40" s="24"/>
      <c r="E40" s="24"/>
      <c r="F40" s="24"/>
      <c r="G40" s="24"/>
      <c r="H40" s="24"/>
      <c r="I40" s="24"/>
      <c r="J40" s="24"/>
      <c r="K40" s="15"/>
      <c r="L40" s="15"/>
      <c r="M40" s="10">
        <f>11286475200000/10^9</f>
        <v>11286.475200000001</v>
      </c>
      <c r="N40" s="10">
        <f>8990012400000/10^9</f>
        <v>8990.0123999999996</v>
      </c>
      <c r="O40" s="10">
        <f>2329695569500/10^9</f>
        <v>2329.6955695000001</v>
      </c>
      <c r="P40" s="10"/>
      <c r="Q40" s="10">
        <v>347.66150249999998</v>
      </c>
      <c r="R40" s="10"/>
      <c r="S40" s="13">
        <f t="shared" si="17"/>
        <v>22606.1831695</v>
      </c>
      <c r="T40" s="1"/>
      <c r="U40" s="1"/>
      <c r="V40" s="1"/>
      <c r="W40" s="1"/>
      <c r="X40" s="1"/>
      <c r="Y40" s="1"/>
      <c r="Z40" s="1"/>
    </row>
    <row r="41" spans="1:26" ht="14.25" customHeight="1" x14ac:dyDescent="0.25">
      <c r="A41" s="21" t="s">
        <v>46</v>
      </c>
      <c r="B41" s="27" t="s">
        <v>49</v>
      </c>
      <c r="C41" s="24"/>
      <c r="D41" s="24"/>
      <c r="E41" s="24"/>
      <c r="F41" s="24"/>
      <c r="G41" s="24"/>
      <c r="H41" s="24"/>
      <c r="I41" s="24"/>
      <c r="J41" s="24"/>
      <c r="K41" s="15"/>
      <c r="L41" s="15"/>
      <c r="M41" s="10">
        <f t="shared" ref="M41:Q41" si="18">M40-M39</f>
        <v>10885.3350606</v>
      </c>
      <c r="N41" s="10">
        <f t="shared" si="18"/>
        <v>8742.626923884829</v>
      </c>
      <c r="O41" s="10">
        <f t="shared" si="18"/>
        <v>2185.0680655030001</v>
      </c>
      <c r="P41" s="10"/>
      <c r="Q41" s="10">
        <f t="shared" si="18"/>
        <v>317.9468425</v>
      </c>
      <c r="R41" s="10"/>
      <c r="S41" s="13">
        <f>S40-S39</f>
        <v>21813.030049987829</v>
      </c>
      <c r="T41" s="1"/>
      <c r="U41" s="1"/>
      <c r="V41" s="1"/>
      <c r="W41" s="1"/>
      <c r="X41" s="1"/>
      <c r="Y41" s="1"/>
      <c r="Z41" s="1"/>
    </row>
    <row r="42" spans="1:26" ht="14.25" customHeight="1" x14ac:dyDescent="0.25">
      <c r="A42" s="21" t="s">
        <v>50</v>
      </c>
      <c r="B42" s="27" t="s">
        <v>51</v>
      </c>
      <c r="C42" s="24"/>
      <c r="D42" s="24"/>
      <c r="E42" s="24"/>
      <c r="F42" s="24"/>
      <c r="G42" s="24"/>
      <c r="H42" s="24"/>
      <c r="I42" s="24"/>
      <c r="J42" s="24"/>
      <c r="K42" s="15"/>
      <c r="L42" s="15"/>
      <c r="M42" s="10">
        <f t="shared" ref="M42:O42" si="19">M32-M39</f>
        <v>2681.4598606</v>
      </c>
      <c r="N42" s="10">
        <f t="shared" si="19"/>
        <v>423.924191528829</v>
      </c>
      <c r="O42" s="10">
        <f t="shared" si="19"/>
        <v>2616.7958209995004</v>
      </c>
      <c r="P42" s="10"/>
      <c r="Q42" s="10">
        <f t="shared" ref="Q42" si="20">Q32-Q39</f>
        <v>572.28534000000002</v>
      </c>
      <c r="R42" s="10"/>
      <c r="S42" s="13">
        <f t="shared" ref="S42:S43" si="21">S32-S39</f>
        <v>11440.72645891233</v>
      </c>
      <c r="T42" s="1"/>
      <c r="U42" s="1"/>
      <c r="V42" s="1"/>
      <c r="W42" s="1"/>
      <c r="X42" s="1"/>
      <c r="Y42" s="1"/>
      <c r="Z42" s="1"/>
    </row>
    <row r="43" spans="1:26" ht="14.25" customHeight="1" x14ac:dyDescent="0.25">
      <c r="A43" s="21" t="s">
        <v>50</v>
      </c>
      <c r="B43" s="27" t="s">
        <v>52</v>
      </c>
      <c r="C43" s="24"/>
      <c r="D43" s="24"/>
      <c r="E43" s="24"/>
      <c r="F43" s="24"/>
      <c r="G43" s="24"/>
      <c r="H43" s="24"/>
      <c r="I43" s="24"/>
      <c r="J43" s="24"/>
      <c r="K43" s="15"/>
      <c r="L43" s="15"/>
      <c r="M43" s="10">
        <f t="shared" ref="M43:O43" si="22">M33-M40</f>
        <v>4824.3181199999999</v>
      </c>
      <c r="N43" s="10">
        <f t="shared" si="22"/>
        <v>931.75581012000112</v>
      </c>
      <c r="O43" s="10">
        <f t="shared" si="22"/>
        <v>7692.9924251500015</v>
      </c>
      <c r="P43" s="10"/>
      <c r="Q43" s="10">
        <f t="shared" ref="Q43" si="23">Q33-Q40</f>
        <v>1172.0384975000002</v>
      </c>
      <c r="R43" s="10"/>
      <c r="S43" s="13">
        <f t="shared" si="21"/>
        <v>27629.870275737005</v>
      </c>
      <c r="T43" s="1"/>
      <c r="U43" s="1"/>
      <c r="V43" s="1"/>
      <c r="W43" s="1"/>
      <c r="X43" s="1"/>
      <c r="Y43" s="1"/>
      <c r="Z43" s="1"/>
    </row>
    <row r="44" spans="1:26" ht="14.25" customHeight="1" x14ac:dyDescent="0.25">
      <c r="A44" s="21" t="s">
        <v>50</v>
      </c>
      <c r="B44" s="27" t="s">
        <v>53</v>
      </c>
      <c r="C44" s="24"/>
      <c r="D44" s="24"/>
      <c r="E44" s="24"/>
      <c r="F44" s="24"/>
      <c r="G44" s="24"/>
      <c r="H44" s="24"/>
      <c r="I44" s="24"/>
      <c r="J44" s="24"/>
      <c r="K44" s="15"/>
      <c r="L44" s="15"/>
      <c r="M44" s="10">
        <f t="shared" ref="M44:O44" si="24">M34-M41</f>
        <v>2142.8582594</v>
      </c>
      <c r="N44" s="10">
        <f t="shared" si="24"/>
        <v>507.83161859117172</v>
      </c>
      <c r="O44" s="10">
        <f t="shared" si="24"/>
        <v>5076.1966041505011</v>
      </c>
      <c r="P44" s="10"/>
      <c r="Q44" s="10">
        <f t="shared" ref="Q44" si="25">Q34-Q41</f>
        <v>599.75315750000004</v>
      </c>
      <c r="R44" s="10"/>
      <c r="S44" s="13">
        <f>SUM(C44:O44)</f>
        <v>7726.8864821416728</v>
      </c>
      <c r="T44" s="1"/>
      <c r="U44" s="1"/>
      <c r="V44" s="1"/>
      <c r="W44" s="1"/>
      <c r="X44" s="1"/>
      <c r="Y44" s="1"/>
      <c r="Z44" s="1"/>
    </row>
    <row r="45" spans="1:26" ht="14.25" customHeight="1" x14ac:dyDescent="0.25">
      <c r="A45" s="21" t="s">
        <v>50</v>
      </c>
      <c r="B45" s="27" t="s">
        <v>54</v>
      </c>
      <c r="C45" s="24"/>
      <c r="D45" s="24"/>
      <c r="E45" s="24"/>
      <c r="F45" s="24"/>
      <c r="G45" s="24"/>
      <c r="H45" s="24"/>
      <c r="I45" s="24"/>
      <c r="J45" s="24"/>
      <c r="K45" s="15"/>
      <c r="L45" s="15"/>
      <c r="M45" s="17">
        <f t="shared" ref="M45:O45" si="26">M43/M42</f>
        <v>1.7991386672931651</v>
      </c>
      <c r="N45" s="17">
        <f t="shared" si="26"/>
        <v>2.197930263804341</v>
      </c>
      <c r="O45" s="17">
        <f t="shared" si="26"/>
        <v>2.9398519989273058</v>
      </c>
      <c r="P45" s="17"/>
      <c r="Q45" s="17">
        <f t="shared" ref="Q45" si="27">Q43/Q42</f>
        <v>2.047996716987369</v>
      </c>
      <c r="R45" s="17"/>
      <c r="S45" s="24">
        <f>S43/S42</f>
        <v>2.4150450913205188</v>
      </c>
      <c r="T45" s="1"/>
      <c r="U45" s="1"/>
      <c r="V45" s="1"/>
      <c r="W45" s="1"/>
      <c r="X45" s="1"/>
      <c r="Y45" s="1"/>
      <c r="Z45" s="1"/>
    </row>
    <row r="46" spans="1:26" ht="18.75" customHeight="1" x14ac:dyDescent="0.25">
      <c r="A46" s="28" t="s">
        <v>55</v>
      </c>
      <c r="B46" s="1"/>
      <c r="C46" s="29"/>
      <c r="D46" s="29"/>
      <c r="E46" s="29"/>
      <c r="F46" s="29"/>
      <c r="G46" s="29"/>
      <c r="H46" s="29"/>
      <c r="I46" s="29"/>
      <c r="J46" s="29"/>
      <c r="K46" s="29"/>
      <c r="L46" s="29"/>
      <c r="M46" s="29"/>
      <c r="N46" s="29"/>
      <c r="O46" s="30"/>
      <c r="P46" s="30"/>
      <c r="Q46" s="30"/>
      <c r="R46" s="30"/>
      <c r="S46" s="30"/>
      <c r="T46" s="1"/>
      <c r="U46" s="1"/>
      <c r="V46" s="1"/>
      <c r="W46" s="1"/>
      <c r="X46" s="1"/>
      <c r="Y46" s="1"/>
      <c r="Z46" s="1"/>
    </row>
    <row r="47" spans="1:26" ht="14.25" customHeight="1" x14ac:dyDescent="0.25">
      <c r="A47" s="15" t="s">
        <v>1</v>
      </c>
      <c r="B47" s="15" t="s">
        <v>2</v>
      </c>
      <c r="C47" s="15">
        <v>2006</v>
      </c>
      <c r="D47" s="15">
        <v>2007</v>
      </c>
      <c r="E47" s="15">
        <v>2008</v>
      </c>
      <c r="F47" s="15">
        <v>2009</v>
      </c>
      <c r="G47" s="15">
        <v>2010</v>
      </c>
      <c r="H47" s="15">
        <v>2011</v>
      </c>
      <c r="I47" s="15">
        <v>2012</v>
      </c>
      <c r="J47" s="15">
        <v>2013</v>
      </c>
      <c r="K47" s="15">
        <v>2014</v>
      </c>
      <c r="L47" s="15">
        <v>2015</v>
      </c>
      <c r="M47" s="15">
        <v>2016</v>
      </c>
      <c r="N47" s="15">
        <v>2017</v>
      </c>
      <c r="O47" s="15">
        <v>2018</v>
      </c>
      <c r="P47" s="15">
        <v>2019</v>
      </c>
      <c r="Q47" s="15">
        <v>2020</v>
      </c>
      <c r="R47" s="15">
        <v>2021</v>
      </c>
      <c r="S47" s="15" t="s">
        <v>3</v>
      </c>
      <c r="T47" s="1"/>
      <c r="U47" s="1"/>
      <c r="V47" s="1"/>
      <c r="W47" s="1"/>
      <c r="X47" s="1"/>
      <c r="Y47" s="1"/>
      <c r="Z47" s="1"/>
    </row>
    <row r="48" spans="1:26" ht="14.25" customHeight="1" x14ac:dyDescent="0.25">
      <c r="A48" s="15">
        <v>1</v>
      </c>
      <c r="B48" s="15" t="s">
        <v>56</v>
      </c>
      <c r="C48" s="15"/>
      <c r="D48" s="15"/>
      <c r="E48" s="15">
        <v>3</v>
      </c>
      <c r="F48" s="15"/>
      <c r="G48" s="15">
        <v>13</v>
      </c>
      <c r="H48" s="15">
        <v>8</v>
      </c>
      <c r="I48" s="15">
        <v>4</v>
      </c>
      <c r="J48" s="15">
        <v>2</v>
      </c>
      <c r="K48" s="15">
        <v>0</v>
      </c>
      <c r="L48" s="15">
        <v>1</v>
      </c>
      <c r="M48" s="15">
        <v>1</v>
      </c>
      <c r="N48" s="15"/>
      <c r="O48" s="15"/>
      <c r="P48" s="15"/>
      <c r="Q48" s="15"/>
      <c r="R48" s="15">
        <v>1</v>
      </c>
      <c r="S48" s="15">
        <f t="shared" ref="S48:S49" si="28">SUM(C48:R48)</f>
        <v>33</v>
      </c>
      <c r="T48" s="1" t="s">
        <v>57</v>
      </c>
      <c r="U48" s="1"/>
      <c r="V48" s="1"/>
      <c r="W48" s="1"/>
      <c r="X48" s="1"/>
      <c r="Y48" s="1"/>
      <c r="Z48" s="1"/>
    </row>
    <row r="49" spans="1:26" ht="14.25" customHeight="1" x14ac:dyDescent="0.25">
      <c r="A49" s="15">
        <v>2</v>
      </c>
      <c r="B49" s="15" t="s">
        <v>58</v>
      </c>
      <c r="C49" s="15"/>
      <c r="D49" s="15"/>
      <c r="E49" s="10">
        <v>49.003</v>
      </c>
      <c r="F49" s="10"/>
      <c r="G49" s="10">
        <v>27.953028457999999</v>
      </c>
      <c r="H49" s="10">
        <v>88.993098797000002</v>
      </c>
      <c r="I49" s="10">
        <v>945.59724374699999</v>
      </c>
      <c r="J49" s="10">
        <v>197.6583</v>
      </c>
      <c r="K49" s="10">
        <v>0</v>
      </c>
      <c r="L49" s="10">
        <v>24.23</v>
      </c>
      <c r="M49" s="10">
        <v>23.3733</v>
      </c>
      <c r="N49" s="10"/>
      <c r="O49" s="10"/>
      <c r="P49" s="10"/>
      <c r="Q49" s="10"/>
      <c r="R49" s="10">
        <v>110.176</v>
      </c>
      <c r="S49" s="31">
        <f t="shared" si="28"/>
        <v>1466.9839710019999</v>
      </c>
      <c r="T49" s="1"/>
      <c r="U49" s="1" t="s">
        <v>59</v>
      </c>
      <c r="V49" s="1"/>
      <c r="W49" s="1"/>
      <c r="X49" s="1"/>
      <c r="Y49" s="1"/>
      <c r="Z49" s="1"/>
    </row>
    <row r="50" spans="1:26" ht="14.25" customHeight="1" x14ac:dyDescent="0.25">
      <c r="A50" s="32" t="s">
        <v>60</v>
      </c>
      <c r="B50" s="33"/>
      <c r="C50" s="33"/>
      <c r="D50" s="33"/>
      <c r="E50" s="34"/>
      <c r="F50" s="34"/>
      <c r="G50" s="34"/>
      <c r="H50" s="34"/>
      <c r="I50" s="34"/>
      <c r="J50" s="34"/>
      <c r="K50" s="34"/>
      <c r="L50" s="34"/>
      <c r="M50" s="34"/>
      <c r="N50" s="34"/>
      <c r="O50" s="34"/>
      <c r="P50" s="34"/>
      <c r="Q50" s="34"/>
      <c r="R50" s="34"/>
      <c r="S50" s="35"/>
      <c r="T50" s="1"/>
      <c r="U50" s="1"/>
      <c r="V50" s="1"/>
      <c r="W50" s="1"/>
      <c r="X50" s="1"/>
      <c r="Y50" s="1"/>
      <c r="Z50" s="1"/>
    </row>
    <row r="51" spans="1:26" ht="14.25" customHeight="1" x14ac:dyDescent="0.25">
      <c r="A51" s="33"/>
      <c r="B51" s="33"/>
      <c r="C51" s="15">
        <v>2006</v>
      </c>
      <c r="D51" s="15">
        <v>2007</v>
      </c>
      <c r="E51" s="15">
        <v>2008</v>
      </c>
      <c r="F51" s="15">
        <v>2009</v>
      </c>
      <c r="G51" s="15">
        <v>2010</v>
      </c>
      <c r="H51" s="15">
        <v>2011</v>
      </c>
      <c r="I51" s="15">
        <v>2012</v>
      </c>
      <c r="J51" s="15">
        <v>2013</v>
      </c>
      <c r="K51" s="15">
        <v>2014</v>
      </c>
      <c r="L51" s="15">
        <v>2015</v>
      </c>
      <c r="M51" s="15">
        <v>2016</v>
      </c>
      <c r="N51" s="15">
        <v>2017</v>
      </c>
      <c r="O51" s="15"/>
      <c r="P51" s="15">
        <v>2019</v>
      </c>
      <c r="Q51" s="15"/>
      <c r="R51" s="15"/>
      <c r="S51" s="15" t="s">
        <v>3</v>
      </c>
      <c r="T51" s="1"/>
      <c r="U51" s="1"/>
      <c r="V51" s="1"/>
      <c r="W51" s="1"/>
      <c r="X51" s="1"/>
      <c r="Y51" s="1"/>
      <c r="Z51" s="1"/>
    </row>
    <row r="52" spans="1:26" ht="14.25" customHeight="1" x14ac:dyDescent="0.25">
      <c r="A52" s="33"/>
      <c r="B52" s="33"/>
      <c r="C52" s="33"/>
      <c r="D52" s="33"/>
      <c r="E52" s="33"/>
      <c r="F52" s="33"/>
      <c r="G52" s="33"/>
      <c r="H52" s="33"/>
      <c r="I52" s="33"/>
      <c r="J52" s="33"/>
      <c r="K52" s="33"/>
      <c r="L52" s="33"/>
      <c r="M52" s="33">
        <v>1</v>
      </c>
      <c r="N52" s="33">
        <v>1</v>
      </c>
      <c r="O52" s="33"/>
      <c r="P52" s="33">
        <v>1</v>
      </c>
      <c r="Q52" s="33"/>
      <c r="R52" s="33"/>
      <c r="S52" s="33">
        <f>SUM(C52:P52)</f>
        <v>3</v>
      </c>
      <c r="T52" s="1"/>
      <c r="U52" s="1"/>
      <c r="V52" s="1"/>
      <c r="W52" s="1"/>
      <c r="X52" s="1"/>
      <c r="Y52" s="1"/>
      <c r="Z52" s="1"/>
    </row>
    <row r="53" spans="1:26" ht="31.5" customHeight="1" x14ac:dyDescent="0.25">
      <c r="A53" s="32" t="s">
        <v>61</v>
      </c>
      <c r="B53" s="33"/>
      <c r="C53" s="33"/>
      <c r="D53" s="33"/>
      <c r="E53" s="33"/>
      <c r="F53" s="33"/>
      <c r="G53" s="33"/>
      <c r="H53" s="33"/>
      <c r="I53" s="33"/>
      <c r="J53" s="33"/>
      <c r="K53" s="33"/>
      <c r="L53" s="33"/>
      <c r="M53" s="33"/>
      <c r="N53" s="33"/>
      <c r="O53" s="33"/>
      <c r="P53" s="33"/>
      <c r="Q53" s="33"/>
      <c r="R53" s="33"/>
      <c r="S53" s="33"/>
      <c r="T53" s="1"/>
      <c r="U53" s="1"/>
      <c r="V53" s="1"/>
      <c r="W53" s="1"/>
      <c r="X53" s="1"/>
      <c r="Y53" s="1"/>
      <c r="Z53" s="1"/>
    </row>
    <row r="54" spans="1:26" ht="14.25" customHeight="1" x14ac:dyDescent="0.25">
      <c r="A54" s="15" t="s">
        <v>1</v>
      </c>
      <c r="B54" s="15" t="s">
        <v>2</v>
      </c>
      <c r="C54" s="15">
        <v>2006</v>
      </c>
      <c r="D54" s="15">
        <v>2007</v>
      </c>
      <c r="E54" s="15">
        <v>2008</v>
      </c>
      <c r="F54" s="15">
        <v>2009</v>
      </c>
      <c r="G54" s="15">
        <v>2010</v>
      </c>
      <c r="H54" s="15">
        <v>2011</v>
      </c>
      <c r="I54" s="15">
        <v>2012</v>
      </c>
      <c r="J54" s="15">
        <v>2013</v>
      </c>
      <c r="K54" s="15">
        <v>2014</v>
      </c>
      <c r="L54" s="15">
        <v>2015</v>
      </c>
      <c r="M54" s="15">
        <v>2016</v>
      </c>
      <c r="N54" s="15">
        <v>2017</v>
      </c>
      <c r="O54" s="15">
        <v>2018</v>
      </c>
      <c r="P54" s="15">
        <v>2019</v>
      </c>
      <c r="Q54" s="15">
        <v>2020</v>
      </c>
      <c r="R54" s="15">
        <v>2021</v>
      </c>
      <c r="S54" s="15" t="s">
        <v>3</v>
      </c>
      <c r="T54" s="1"/>
      <c r="U54" s="1"/>
      <c r="V54" s="1"/>
      <c r="W54" s="1"/>
      <c r="X54" s="1"/>
      <c r="Y54" s="1"/>
      <c r="Z54" s="1"/>
    </row>
    <row r="55" spans="1:26" ht="14.25" customHeight="1" x14ac:dyDescent="0.25">
      <c r="A55" s="15">
        <v>1</v>
      </c>
      <c r="B55" s="15" t="s">
        <v>62</v>
      </c>
      <c r="C55" s="10">
        <f t="shared" ref="C55:K55" si="29">C6+C7+C8</f>
        <v>0</v>
      </c>
      <c r="D55" s="10">
        <f t="shared" si="29"/>
        <v>0</v>
      </c>
      <c r="E55" s="10">
        <f t="shared" si="29"/>
        <v>6</v>
      </c>
      <c r="F55" s="10">
        <f t="shared" si="29"/>
        <v>6</v>
      </c>
      <c r="G55" s="10">
        <f t="shared" si="29"/>
        <v>1</v>
      </c>
      <c r="H55" s="10">
        <f t="shared" si="29"/>
        <v>0</v>
      </c>
      <c r="I55" s="10">
        <f t="shared" si="29"/>
        <v>1</v>
      </c>
      <c r="J55" s="10">
        <f t="shared" si="29"/>
        <v>1</v>
      </c>
      <c r="K55" s="10">
        <f t="shared" si="29"/>
        <v>0</v>
      </c>
      <c r="L55" s="10">
        <v>2</v>
      </c>
      <c r="M55" s="10">
        <v>2</v>
      </c>
      <c r="N55" s="10">
        <v>1</v>
      </c>
      <c r="O55" s="10"/>
      <c r="P55" s="10"/>
      <c r="Q55" s="10"/>
      <c r="R55" s="10">
        <v>1</v>
      </c>
      <c r="S55" s="10">
        <f t="shared" ref="S55:S56" si="30">SUM(C55:R55)</f>
        <v>21</v>
      </c>
      <c r="T55" s="1"/>
      <c r="U55" s="1"/>
      <c r="V55" s="1"/>
      <c r="W55" s="1"/>
      <c r="X55" s="1"/>
      <c r="Y55" s="1"/>
      <c r="Z55" s="1"/>
    </row>
    <row r="56" spans="1:26" ht="14.25" customHeight="1" x14ac:dyDescent="0.25">
      <c r="A56" s="15">
        <v>2</v>
      </c>
      <c r="B56" s="15" t="s">
        <v>63</v>
      </c>
      <c r="C56" s="15">
        <v>0</v>
      </c>
      <c r="D56" s="15">
        <v>0</v>
      </c>
      <c r="E56" s="10">
        <v>1165.8380814229999</v>
      </c>
      <c r="F56" s="10">
        <v>1057.761</v>
      </c>
      <c r="G56" s="10">
        <v>517.14</v>
      </c>
      <c r="H56" s="10">
        <v>87.111999999999995</v>
      </c>
      <c r="I56" s="10">
        <v>63.5</v>
      </c>
      <c r="J56" s="10">
        <v>557.89760000000001</v>
      </c>
      <c r="K56" s="10">
        <v>30</v>
      </c>
      <c r="L56" s="10">
        <v>2864</v>
      </c>
      <c r="M56" s="10">
        <f>18+49.5+501.89</f>
        <v>569.39</v>
      </c>
      <c r="N56" s="10">
        <f>29000000000/10^9+3.0063+35.21149</f>
        <v>67.217790000000008</v>
      </c>
      <c r="O56" s="10"/>
      <c r="P56" s="10"/>
      <c r="Q56" s="10"/>
      <c r="R56" s="10">
        <v>6894.8807999999999</v>
      </c>
      <c r="S56" s="10">
        <f t="shared" si="30"/>
        <v>13874.737271423</v>
      </c>
      <c r="T56" s="1"/>
      <c r="U56" s="1"/>
      <c r="V56" s="1"/>
      <c r="W56" s="1"/>
      <c r="X56" s="1"/>
      <c r="Y56" s="1"/>
      <c r="Z56" s="1"/>
    </row>
    <row r="57" spans="1:26" ht="14.25" customHeight="1" x14ac:dyDescent="0.25">
      <c r="A57" s="16" t="s">
        <v>64</v>
      </c>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25">
      <c r="A58" s="15" t="s">
        <v>1</v>
      </c>
      <c r="B58" s="15" t="s">
        <v>2</v>
      </c>
      <c r="C58" s="15">
        <v>2006</v>
      </c>
      <c r="D58" s="15">
        <v>2007</v>
      </c>
      <c r="E58" s="15">
        <v>2008</v>
      </c>
      <c r="F58" s="15">
        <v>2009</v>
      </c>
      <c r="G58" s="15">
        <v>2010</v>
      </c>
      <c r="H58" s="15">
        <v>2011</v>
      </c>
      <c r="I58" s="15">
        <v>2012</v>
      </c>
      <c r="J58" s="15">
        <v>2013</v>
      </c>
      <c r="K58" s="15">
        <v>2014</v>
      </c>
      <c r="L58" s="15">
        <v>2015</v>
      </c>
      <c r="M58" s="15">
        <v>2016</v>
      </c>
      <c r="N58" s="15">
        <v>2017</v>
      </c>
      <c r="O58" s="15">
        <v>2018</v>
      </c>
      <c r="P58" s="15">
        <v>2019</v>
      </c>
      <c r="Q58" s="15">
        <v>2020</v>
      </c>
      <c r="R58" s="15">
        <v>2021</v>
      </c>
      <c r="S58" s="15" t="s">
        <v>3</v>
      </c>
      <c r="T58" s="1"/>
      <c r="U58" s="1"/>
      <c r="V58" s="1"/>
      <c r="W58" s="1"/>
      <c r="X58" s="1"/>
      <c r="Y58" s="1"/>
      <c r="Z58" s="1"/>
    </row>
    <row r="59" spans="1:26" ht="14.25" customHeight="1" x14ac:dyDescent="0.25">
      <c r="A59" s="15">
        <v>1</v>
      </c>
      <c r="B59" s="15" t="s">
        <v>62</v>
      </c>
      <c r="C59" s="15"/>
      <c r="D59" s="15"/>
      <c r="E59" s="15"/>
      <c r="F59" s="15"/>
      <c r="G59" s="15"/>
      <c r="H59" s="15"/>
      <c r="I59" s="15">
        <v>1</v>
      </c>
      <c r="J59" s="15"/>
      <c r="K59" s="15">
        <v>1</v>
      </c>
      <c r="L59" s="15"/>
      <c r="M59" s="15"/>
      <c r="N59" s="15"/>
      <c r="O59" s="15"/>
      <c r="P59" s="15"/>
      <c r="Q59" s="15"/>
      <c r="R59" s="15"/>
      <c r="S59" s="15">
        <f t="shared" ref="S59:S60" si="31">SUM(C59:M59)</f>
        <v>2</v>
      </c>
      <c r="T59" s="1"/>
      <c r="U59" s="1"/>
      <c r="V59" s="1"/>
      <c r="W59" s="1"/>
      <c r="X59" s="1"/>
      <c r="Y59" s="1"/>
      <c r="Z59" s="1"/>
    </row>
    <row r="60" spans="1:26" ht="14.25" customHeight="1" x14ac:dyDescent="0.25">
      <c r="A60" s="15">
        <v>2</v>
      </c>
      <c r="B60" s="15" t="s">
        <v>63</v>
      </c>
      <c r="C60" s="15"/>
      <c r="D60" s="15"/>
      <c r="E60" s="15"/>
      <c r="F60" s="15"/>
      <c r="G60" s="15"/>
      <c r="H60" s="15"/>
      <c r="I60" s="15">
        <v>0</v>
      </c>
      <c r="J60" s="15"/>
      <c r="K60" s="15">
        <v>0.4</v>
      </c>
      <c r="L60" s="15"/>
      <c r="M60" s="15"/>
      <c r="N60" s="15"/>
      <c r="O60" s="15"/>
      <c r="P60" s="15"/>
      <c r="Q60" s="15"/>
      <c r="R60" s="15"/>
      <c r="S60" s="15">
        <f t="shared" si="31"/>
        <v>0.4</v>
      </c>
      <c r="T60" s="1"/>
      <c r="U60" s="1"/>
      <c r="V60" s="1"/>
      <c r="W60" s="1"/>
      <c r="X60" s="1"/>
      <c r="Y60" s="1"/>
      <c r="Z60" s="1"/>
    </row>
    <row r="61" spans="1:26" ht="14.25" customHeight="1" x14ac:dyDescent="0.25">
      <c r="A61" s="16" t="s">
        <v>65</v>
      </c>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25">
      <c r="A62" s="15" t="s">
        <v>1</v>
      </c>
      <c r="B62" s="15" t="s">
        <v>2</v>
      </c>
      <c r="C62" s="15">
        <v>2006</v>
      </c>
      <c r="D62" s="15">
        <v>2007</v>
      </c>
      <c r="E62" s="15">
        <v>2008</v>
      </c>
      <c r="F62" s="15">
        <v>2009</v>
      </c>
      <c r="G62" s="15">
        <v>2010</v>
      </c>
      <c r="H62" s="15">
        <v>2011</v>
      </c>
      <c r="I62" s="15">
        <v>2012</v>
      </c>
      <c r="J62" s="15">
        <v>2013</v>
      </c>
      <c r="K62" s="15">
        <v>2014</v>
      </c>
      <c r="L62" s="15">
        <v>2015</v>
      </c>
      <c r="M62" s="15">
        <v>2016</v>
      </c>
      <c r="N62" s="15">
        <v>2017</v>
      </c>
      <c r="O62" s="15">
        <v>2018</v>
      </c>
      <c r="P62" s="15">
        <v>2019</v>
      </c>
      <c r="Q62" s="15">
        <v>2020</v>
      </c>
      <c r="R62" s="15">
        <v>2021</v>
      </c>
      <c r="S62" s="15" t="s">
        <v>3</v>
      </c>
      <c r="T62" s="1"/>
      <c r="U62" s="1"/>
      <c r="V62" s="1"/>
      <c r="W62" s="1"/>
      <c r="X62" s="1"/>
      <c r="Y62" s="1"/>
      <c r="Z62" s="1"/>
    </row>
    <row r="63" spans="1:26" ht="14.25" customHeight="1" x14ac:dyDescent="0.25">
      <c r="A63" s="15">
        <v>1</v>
      </c>
      <c r="B63" s="15" t="s">
        <v>62</v>
      </c>
      <c r="C63" s="15"/>
      <c r="D63" s="15"/>
      <c r="E63" s="15">
        <v>1</v>
      </c>
      <c r="F63" s="15"/>
      <c r="G63" s="15"/>
      <c r="H63" s="15">
        <v>2</v>
      </c>
      <c r="I63" s="15"/>
      <c r="J63" s="15"/>
      <c r="K63" s="15"/>
      <c r="L63" s="15"/>
      <c r="M63" s="15"/>
      <c r="N63" s="15"/>
      <c r="O63" s="15"/>
      <c r="P63" s="15"/>
      <c r="Q63" s="15"/>
      <c r="R63" s="15"/>
      <c r="S63" s="15">
        <f t="shared" ref="S63:S64" si="32">SUM(C63:M63)</f>
        <v>3</v>
      </c>
      <c r="T63" s="1"/>
      <c r="U63" s="1"/>
      <c r="V63" s="1"/>
      <c r="W63" s="1"/>
      <c r="X63" s="1"/>
      <c r="Y63" s="1"/>
      <c r="Z63" s="1"/>
    </row>
    <row r="64" spans="1:26" ht="14.25" customHeight="1" x14ac:dyDescent="0.25">
      <c r="A64" s="15">
        <v>2</v>
      </c>
      <c r="B64" s="15" t="s">
        <v>63</v>
      </c>
      <c r="C64" s="15"/>
      <c r="D64" s="15"/>
      <c r="E64" s="15">
        <v>2.5</v>
      </c>
      <c r="F64" s="15"/>
      <c r="G64" s="15"/>
      <c r="H64" s="15">
        <v>5.3</v>
      </c>
      <c r="I64" s="15"/>
      <c r="J64" s="15"/>
      <c r="K64" s="15"/>
      <c r="L64" s="15"/>
      <c r="M64" s="15"/>
      <c r="N64" s="15"/>
      <c r="O64" s="15"/>
      <c r="P64" s="15"/>
      <c r="Q64" s="15"/>
      <c r="R64" s="15"/>
      <c r="S64" s="15">
        <f t="shared" si="32"/>
        <v>7.8</v>
      </c>
      <c r="T64" s="1"/>
      <c r="U64" s="1"/>
      <c r="V64" s="1"/>
      <c r="W64" s="1"/>
      <c r="X64" s="1"/>
      <c r="Y64" s="1"/>
      <c r="Z64" s="1"/>
    </row>
    <row r="65" spans="1:26" ht="14.25" customHeight="1" x14ac:dyDescent="0.25">
      <c r="A65" s="16" t="s">
        <v>66</v>
      </c>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25">
      <c r="A66" s="15" t="s">
        <v>1</v>
      </c>
      <c r="B66" s="15" t="s">
        <v>2</v>
      </c>
      <c r="C66" s="15">
        <v>2006</v>
      </c>
      <c r="D66" s="15">
        <v>2007</v>
      </c>
      <c r="E66" s="15">
        <v>2008</v>
      </c>
      <c r="F66" s="15">
        <v>2009</v>
      </c>
      <c r="G66" s="15">
        <v>2010</v>
      </c>
      <c r="H66" s="15">
        <v>2011</v>
      </c>
      <c r="I66" s="15">
        <v>2012</v>
      </c>
      <c r="J66" s="15">
        <v>2013</v>
      </c>
      <c r="K66" s="15">
        <v>2014</v>
      </c>
      <c r="L66" s="15">
        <v>2015</v>
      </c>
      <c r="M66" s="15">
        <v>2016</v>
      </c>
      <c r="N66" s="15">
        <v>2017</v>
      </c>
      <c r="O66" s="15">
        <v>2018</v>
      </c>
      <c r="P66" s="15">
        <v>2019</v>
      </c>
      <c r="Q66" s="15">
        <v>2020</v>
      </c>
      <c r="R66" s="15">
        <v>2021</v>
      </c>
      <c r="S66" s="15" t="s">
        <v>3</v>
      </c>
      <c r="T66" s="1"/>
      <c r="U66" s="1"/>
      <c r="V66" s="1"/>
      <c r="W66" s="1"/>
      <c r="X66" s="1"/>
      <c r="Y66" s="1"/>
      <c r="Z66" s="1"/>
    </row>
    <row r="67" spans="1:26" ht="14.25" customHeight="1" x14ac:dyDescent="0.25">
      <c r="A67" s="15">
        <v>1</v>
      </c>
      <c r="B67" s="15" t="s">
        <v>62</v>
      </c>
      <c r="C67" s="15"/>
      <c r="D67" s="15"/>
      <c r="E67" s="15"/>
      <c r="F67" s="15">
        <v>1</v>
      </c>
      <c r="G67" s="15"/>
      <c r="H67" s="15"/>
      <c r="I67" s="15"/>
      <c r="J67" s="15"/>
      <c r="K67" s="15"/>
      <c r="L67" s="15"/>
      <c r="M67" s="15"/>
      <c r="N67" s="15"/>
      <c r="O67" s="15"/>
      <c r="P67" s="15"/>
      <c r="Q67" s="15"/>
      <c r="R67" s="15"/>
      <c r="S67" s="15">
        <f t="shared" ref="S67:S68" si="33">SUM(C67:M67)</f>
        <v>1</v>
      </c>
      <c r="T67" s="1"/>
      <c r="U67" s="1"/>
      <c r="V67" s="1"/>
      <c r="W67" s="1"/>
      <c r="X67" s="1"/>
      <c r="Y67" s="1"/>
      <c r="Z67" s="1"/>
    </row>
    <row r="68" spans="1:26" ht="14.25" customHeight="1" x14ac:dyDescent="0.25">
      <c r="A68" s="15">
        <v>2</v>
      </c>
      <c r="B68" s="15" t="s">
        <v>63</v>
      </c>
      <c r="C68" s="15"/>
      <c r="D68" s="15"/>
      <c r="E68" s="15"/>
      <c r="F68" s="15">
        <v>204</v>
      </c>
      <c r="G68" s="15"/>
      <c r="H68" s="15"/>
      <c r="I68" s="15"/>
      <c r="J68" s="15"/>
      <c r="K68" s="15"/>
      <c r="L68" s="15"/>
      <c r="M68" s="15"/>
      <c r="N68" s="15"/>
      <c r="O68" s="15"/>
      <c r="P68" s="15"/>
      <c r="Q68" s="15"/>
      <c r="R68" s="15"/>
      <c r="S68" s="15">
        <f t="shared" si="33"/>
        <v>204</v>
      </c>
      <c r="T68" s="1"/>
      <c r="U68" s="1"/>
      <c r="V68" s="1"/>
      <c r="W68" s="1"/>
      <c r="X68" s="1"/>
      <c r="Y68" s="1"/>
      <c r="Z68" s="1"/>
    </row>
    <row r="69" spans="1:26" ht="14.2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4.25" customHeight="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4.25" customHeight="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4.25" customHeight="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4.25" customHeight="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4.25" customHeight="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4.25" customHeight="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4.25" customHeight="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4.25" customHeight="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4.25" customHeight="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4.25" customHeight="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4.25" customHeight="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4.25" customHeight="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4.25" customHeight="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4.25" customHeight="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4.25" customHeight="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4.25" customHeight="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4.25" customHeight="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4.25" customHeight="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4.25" customHeight="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4.25" customHeight="1" x14ac:dyDescent="0.25">
      <c r="A1033" s="1"/>
      <c r="B1033" s="1"/>
      <c r="C1033" s="1"/>
      <c r="D1033" s="1"/>
      <c r="E1033" s="1"/>
      <c r="F1033" s="1"/>
      <c r="G1033" s="10">
        <v>29424000000</v>
      </c>
      <c r="H1033" s="1"/>
      <c r="I1033" s="1"/>
      <c r="J1033" s="1"/>
      <c r="K1033" s="1"/>
      <c r="L1033" s="1"/>
      <c r="M1033" s="1"/>
      <c r="N1033" s="1"/>
      <c r="O1033" s="1"/>
      <c r="P1033" s="1"/>
      <c r="Q1033" s="1"/>
      <c r="R1033" s="1"/>
      <c r="S1033" s="1"/>
      <c r="T1033" s="1"/>
      <c r="U1033" s="1"/>
      <c r="V1033" s="1"/>
      <c r="W1033" s="1"/>
      <c r="X1033" s="1"/>
      <c r="Y1033" s="1"/>
      <c r="Z1033" s="1"/>
    </row>
    <row r="1034" spans="1:26" ht="14.25" customHeight="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4.25" customHeight="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4.25" customHeight="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4.25" customHeight="1" x14ac:dyDescent="0.25">
      <c r="A1037" s="1"/>
      <c r="B1037" s="6" t="s">
        <v>67</v>
      </c>
      <c r="C1037" s="1" t="s">
        <v>68</v>
      </c>
      <c r="D1037" s="6" t="s">
        <v>69</v>
      </c>
      <c r="E1037" s="1"/>
      <c r="F1037" s="1"/>
      <c r="G1037" s="1">
        <v>1322000000</v>
      </c>
      <c r="H1037" s="1">
        <v>4283280000</v>
      </c>
      <c r="I1037" s="1"/>
      <c r="J1037" s="1"/>
      <c r="K1037" s="1"/>
      <c r="L1037" s="1"/>
      <c r="M1037" s="1"/>
      <c r="N1037" s="1"/>
      <c r="O1037" s="1"/>
      <c r="P1037" s="1"/>
      <c r="Q1037" s="1"/>
      <c r="R1037" s="1"/>
      <c r="S1037" s="1"/>
      <c r="T1037" s="1"/>
      <c r="U1037" s="1"/>
      <c r="V1037" s="1"/>
      <c r="W1037" s="1"/>
      <c r="X1037" s="1"/>
      <c r="Y1037" s="1"/>
      <c r="Z1037" s="1"/>
    </row>
    <row r="1038" spans="1:26" ht="14.25" customHeight="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4.25" customHeight="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4.25" customHeight="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4.25" customHeight="1" x14ac:dyDescent="0.25">
      <c r="A1041" s="1"/>
      <c r="B1041" s="1"/>
      <c r="C1041" s="1"/>
      <c r="D1041" s="1"/>
      <c r="E1041" s="1"/>
      <c r="F1041" s="1"/>
      <c r="G1041" s="10">
        <v>29714660000</v>
      </c>
      <c r="H1041" s="10">
        <v>347661502500</v>
      </c>
      <c r="I1041" s="1"/>
      <c r="J1041" s="1"/>
      <c r="K1041" s="1"/>
      <c r="L1041" s="1"/>
      <c r="M1041" s="1"/>
      <c r="N1041" s="1"/>
      <c r="O1041" s="1"/>
      <c r="P1041" s="1"/>
      <c r="Q1041" s="1"/>
      <c r="R1041" s="1"/>
      <c r="S1041" s="1"/>
      <c r="T1041" s="1"/>
      <c r="U1041" s="1"/>
      <c r="V1041" s="1"/>
      <c r="W1041" s="1"/>
      <c r="X1041" s="1"/>
      <c r="Y1041" s="1"/>
      <c r="Z1041" s="1"/>
    </row>
    <row r="1042" spans="1:26" ht="14.25" customHeight="1" x14ac:dyDescent="0.25">
      <c r="A1042" s="1"/>
      <c r="B1042" s="1"/>
      <c r="C1042" s="1"/>
      <c r="D1042" s="1"/>
      <c r="E1042" s="1"/>
      <c r="F1042" s="1"/>
      <c r="G1042" s="10">
        <v>178500000000</v>
      </c>
      <c r="H1042" s="10">
        <v>339150000000</v>
      </c>
      <c r="I1042" s="1"/>
      <c r="J1042" s="1"/>
      <c r="K1042" s="1"/>
      <c r="L1042" s="1"/>
      <c r="M1042" s="1"/>
      <c r="N1042" s="1"/>
      <c r="O1042" s="1"/>
      <c r="P1042" s="1"/>
      <c r="Q1042" s="1"/>
      <c r="R1042" s="1"/>
      <c r="S1042" s="1"/>
      <c r="T1042" s="1"/>
      <c r="U1042" s="1"/>
      <c r="V1042" s="1"/>
      <c r="W1042" s="1"/>
      <c r="X1042" s="1"/>
      <c r="Y1042" s="1"/>
      <c r="Z1042" s="1"/>
    </row>
  </sheetData>
  <mergeCells count="1">
    <mergeCell ref="A1:S1"/>
  </mergeCells>
  <pageMargins left="0.19685039370078741" right="0.19685039370078741" top="0.31496062992125984" bottom="0.23622047244094491" header="0" footer="0"/>
  <pageSetup paperSize="9" scale="9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000"/>
  <sheetViews>
    <sheetView workbookViewId="0"/>
  </sheetViews>
  <sheetFormatPr defaultColWidth="12.625" defaultRowHeight="15" customHeight="1" x14ac:dyDescent="0.2"/>
  <cols>
    <col min="1" max="3" width="7.625" customWidth="1"/>
    <col min="4" max="4" width="38" customWidth="1"/>
    <col min="5" max="5" width="7.625" customWidth="1"/>
    <col min="6" max="6" width="11.625" customWidth="1"/>
    <col min="7" max="7" width="11.125" customWidth="1"/>
    <col min="8" max="26" width="7.625" customWidth="1"/>
  </cols>
  <sheetData>
    <row r="1" spans="1:13" ht="14.25" customHeight="1" x14ac:dyDescent="0.25">
      <c r="B1" s="473" t="s">
        <v>4166</v>
      </c>
      <c r="C1" s="448"/>
      <c r="D1" s="448"/>
      <c r="E1" s="448"/>
      <c r="F1" s="448"/>
      <c r="G1" s="448"/>
      <c r="H1" s="448"/>
      <c r="I1" s="448"/>
      <c r="J1" s="448"/>
      <c r="K1" s="448"/>
      <c r="L1" s="448"/>
      <c r="M1" s="448"/>
    </row>
    <row r="2" spans="1:13" ht="14.25" customHeight="1" x14ac:dyDescent="0.25">
      <c r="A2" s="15" t="s">
        <v>1</v>
      </c>
      <c r="B2" s="138" t="s">
        <v>82</v>
      </c>
      <c r="C2" s="138" t="s">
        <v>89</v>
      </c>
      <c r="D2" s="138" t="s">
        <v>83</v>
      </c>
      <c r="E2" s="415" t="s">
        <v>3248</v>
      </c>
      <c r="F2" s="138" t="s">
        <v>3249</v>
      </c>
      <c r="G2" s="138" t="s">
        <v>3250</v>
      </c>
      <c r="H2" s="138" t="s">
        <v>3251</v>
      </c>
      <c r="I2" s="138" t="s">
        <v>3252</v>
      </c>
      <c r="J2" s="138" t="s">
        <v>3253</v>
      </c>
      <c r="K2" s="415" t="s">
        <v>3254</v>
      </c>
      <c r="L2" s="415" t="s">
        <v>3255</v>
      </c>
      <c r="M2" s="415" t="s">
        <v>4131</v>
      </c>
    </row>
    <row r="3" spans="1:13" ht="14.25" customHeight="1" x14ac:dyDescent="0.25">
      <c r="A3" s="15">
        <v>1</v>
      </c>
      <c r="B3" s="416" t="s">
        <v>897</v>
      </c>
      <c r="C3" s="416" t="s">
        <v>900</v>
      </c>
      <c r="D3" s="416" t="s">
        <v>3768</v>
      </c>
      <c r="E3" s="417">
        <v>2007</v>
      </c>
      <c r="F3" s="418">
        <v>4751206000</v>
      </c>
      <c r="G3" s="418">
        <v>4785206899</v>
      </c>
      <c r="H3" s="419">
        <v>1.0071562670614576</v>
      </c>
      <c r="I3" s="420" t="s">
        <v>2601</v>
      </c>
      <c r="J3" s="420" t="s">
        <v>4167</v>
      </c>
      <c r="K3" s="80" t="s">
        <v>3769</v>
      </c>
      <c r="L3" s="140">
        <v>2011</v>
      </c>
      <c r="M3" s="15" t="s">
        <v>4168</v>
      </c>
    </row>
    <row r="4" spans="1:13" ht="14.25" customHeight="1" x14ac:dyDescent="0.25">
      <c r="A4" s="15">
        <v>2</v>
      </c>
      <c r="B4" s="416" t="s">
        <v>3770</v>
      </c>
      <c r="C4" s="416" t="s">
        <v>900</v>
      </c>
      <c r="D4" s="416" t="s">
        <v>3771</v>
      </c>
      <c r="E4" s="417">
        <v>2007</v>
      </c>
      <c r="F4" s="418">
        <v>759291000</v>
      </c>
      <c r="G4" s="418">
        <v>766281358</v>
      </c>
      <c r="H4" s="419">
        <v>1.0092064281020057</v>
      </c>
      <c r="I4" s="420"/>
      <c r="J4" s="420"/>
      <c r="K4" s="80" t="s">
        <v>3769</v>
      </c>
      <c r="L4" s="140">
        <v>2011</v>
      </c>
      <c r="M4" s="15"/>
    </row>
    <row r="5" spans="1:13" ht="14.25" customHeight="1" x14ac:dyDescent="0.25">
      <c r="A5" s="15">
        <v>3</v>
      </c>
      <c r="B5" s="416" t="s">
        <v>3772</v>
      </c>
      <c r="C5" s="416" t="s">
        <v>900</v>
      </c>
      <c r="D5" s="416" t="s">
        <v>3773</v>
      </c>
      <c r="E5" s="417">
        <v>2007</v>
      </c>
      <c r="F5" s="418">
        <v>2581000542</v>
      </c>
      <c r="G5" s="418">
        <v>2581000542</v>
      </c>
      <c r="H5" s="419">
        <v>1</v>
      </c>
      <c r="I5" s="420"/>
      <c r="J5" s="420"/>
      <c r="K5" s="80" t="s">
        <v>3769</v>
      </c>
      <c r="L5" s="140">
        <v>2008</v>
      </c>
      <c r="M5" s="15"/>
    </row>
    <row r="6" spans="1:13" ht="14.25" customHeight="1" x14ac:dyDescent="0.25">
      <c r="A6" s="15">
        <v>4</v>
      </c>
      <c r="B6" s="416" t="s">
        <v>3780</v>
      </c>
      <c r="C6" s="416" t="s">
        <v>900</v>
      </c>
      <c r="D6" s="416" t="s">
        <v>3781</v>
      </c>
      <c r="E6" s="417">
        <v>2007</v>
      </c>
      <c r="F6" s="418">
        <v>4591897617</v>
      </c>
      <c r="G6" s="418">
        <v>4591897617</v>
      </c>
      <c r="H6" s="419">
        <v>1</v>
      </c>
      <c r="I6" s="420"/>
      <c r="J6" s="420"/>
      <c r="K6" s="80" t="s">
        <v>3769</v>
      </c>
      <c r="L6" s="140">
        <v>2011</v>
      </c>
      <c r="M6" s="15"/>
    </row>
    <row r="7" spans="1:13" ht="14.25" customHeight="1" x14ac:dyDescent="0.2"/>
    <row r="8" spans="1:13" ht="14.25" customHeight="1" x14ac:dyDescent="0.2"/>
    <row r="9" spans="1:13" ht="14.25" customHeight="1" x14ac:dyDescent="0.2"/>
    <row r="10" spans="1:13" ht="14.25" customHeight="1" x14ac:dyDescent="0.2"/>
    <row r="11" spans="1:13" ht="14.25" customHeight="1" x14ac:dyDescent="0.2"/>
    <row r="12" spans="1:13" ht="14.25" customHeight="1" x14ac:dyDescent="0.2"/>
    <row r="13" spans="1:13" ht="14.25" customHeight="1" x14ac:dyDescent="0.2"/>
    <row r="14" spans="1:13" ht="14.25" customHeight="1" x14ac:dyDescent="0.2"/>
    <row r="15" spans="1:13" ht="14.25" customHeight="1" x14ac:dyDescent="0.2"/>
    <row r="16" spans="1:13"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B1:M1"/>
  </mergeCells>
  <pageMargins left="0.7" right="0.7" top="0.75" bottom="0.75"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1000"/>
  <sheetViews>
    <sheetView workbookViewId="0"/>
  </sheetViews>
  <sheetFormatPr defaultColWidth="12.625" defaultRowHeight="15" customHeight="1" x14ac:dyDescent="0.2"/>
  <cols>
    <col min="1" max="5" width="7.625" customWidth="1"/>
    <col min="6" max="6" width="11.5" customWidth="1"/>
    <col min="7" max="7" width="10" customWidth="1"/>
    <col min="8" max="11" width="7.625" customWidth="1"/>
    <col min="12" max="12" width="14.375" customWidth="1"/>
    <col min="13" max="26" width="7.625" customWidth="1"/>
  </cols>
  <sheetData>
    <row r="1" spans="1:23" ht="14.25" customHeight="1" x14ac:dyDescent="0.2"/>
    <row r="2" spans="1:23" ht="14.25" customHeight="1" x14ac:dyDescent="0.2"/>
    <row r="3" spans="1:23" ht="14.25" customHeight="1" x14ac:dyDescent="0.2">
      <c r="A3" s="132" t="s">
        <v>4169</v>
      </c>
      <c r="B3" s="132"/>
      <c r="C3" s="132"/>
      <c r="D3" s="135"/>
      <c r="E3" s="132"/>
      <c r="F3" s="132"/>
      <c r="G3" s="132"/>
      <c r="H3" s="132"/>
      <c r="I3" s="132"/>
      <c r="J3" s="135"/>
      <c r="K3" s="132"/>
      <c r="L3" s="421"/>
      <c r="M3" s="421"/>
      <c r="N3" s="421"/>
      <c r="O3" s="132"/>
      <c r="P3" s="132"/>
      <c r="Q3" s="132"/>
      <c r="R3" s="132"/>
      <c r="S3" s="132"/>
      <c r="T3" s="132"/>
      <c r="U3" s="132"/>
      <c r="V3" s="132"/>
      <c r="W3" s="133"/>
    </row>
    <row r="4" spans="1:23" ht="14.25" customHeight="1" x14ac:dyDescent="0.2">
      <c r="A4" s="132"/>
      <c r="B4" s="138" t="s">
        <v>82</v>
      </c>
      <c r="C4" s="138"/>
      <c r="D4" s="139" t="s">
        <v>83</v>
      </c>
      <c r="E4" s="422" t="s">
        <v>3248</v>
      </c>
      <c r="F4" s="139" t="s">
        <v>3249</v>
      </c>
      <c r="G4" s="139" t="s">
        <v>3250</v>
      </c>
      <c r="H4" s="139" t="s">
        <v>3251</v>
      </c>
      <c r="I4" s="139" t="s">
        <v>3252</v>
      </c>
      <c r="J4" s="139" t="s">
        <v>3253</v>
      </c>
      <c r="K4" s="139" t="s">
        <v>4170</v>
      </c>
      <c r="L4" s="423" t="s">
        <v>4171</v>
      </c>
      <c r="M4" s="423" t="s">
        <v>4172</v>
      </c>
      <c r="N4" s="423" t="s">
        <v>4173</v>
      </c>
      <c r="O4" s="139" t="s">
        <v>4174</v>
      </c>
      <c r="P4" s="139">
        <v>2011</v>
      </c>
      <c r="Q4" s="139">
        <v>2012</v>
      </c>
      <c r="R4" s="139">
        <v>2013</v>
      </c>
      <c r="S4" s="139" t="s">
        <v>4175</v>
      </c>
      <c r="T4" s="422" t="s">
        <v>3267</v>
      </c>
      <c r="U4" s="422" t="s">
        <v>4176</v>
      </c>
      <c r="V4" s="422" t="s">
        <v>3254</v>
      </c>
      <c r="W4" s="422" t="s">
        <v>3255</v>
      </c>
    </row>
    <row r="5" spans="1:23" ht="14.25" customHeight="1" x14ac:dyDescent="0.2">
      <c r="A5" s="80">
        <v>1</v>
      </c>
      <c r="B5" s="80" t="s">
        <v>518</v>
      </c>
      <c r="C5" s="416" t="str">
        <f>VLOOKUP(B5,'[13]Ban giao'!$B914:$E1932,4,0)</f>
        <v>Bộ TC</v>
      </c>
      <c r="D5" s="137" t="s">
        <v>4177</v>
      </c>
      <c r="E5" s="417">
        <v>2009</v>
      </c>
      <c r="F5" s="418">
        <v>5730266050000</v>
      </c>
      <c r="G5" s="418">
        <v>204000000000</v>
      </c>
      <c r="H5" s="419">
        <f>G5/F5</f>
        <v>3.5600441274450077E-2</v>
      </c>
      <c r="I5" s="420" t="str">
        <f>VLOOKUP(B5,'[19]31122013'!B$12:D$346,3,0)</f>
        <v>QLVĐT1</v>
      </c>
      <c r="J5" s="424" t="str">
        <f>VLOOKUP(B5,'[19]31122013'!B$12:E$346,4,0)</f>
        <v>Phạm Tô Giang</v>
      </c>
      <c r="K5" s="418"/>
      <c r="L5" s="418">
        <f>VLOOKUP(B5,'[20]So lieu cung cap'!A$4:C$364,3,0)</f>
        <v>12125472235060</v>
      </c>
      <c r="M5" s="418">
        <f>L5/1000000</f>
        <v>12125472.235060001</v>
      </c>
      <c r="N5" s="418"/>
      <c r="O5" s="418"/>
      <c r="P5" s="418">
        <f>VLOOKUP(B5,[21]Sheet2!A$2:B$399,2,0)</f>
        <v>1201383.5675830001</v>
      </c>
      <c r="Q5" s="418">
        <f>VLOOKUP(B5,'[22]SLC Summary'!A$4:J$401,10,0)</f>
        <v>1431193.6332</v>
      </c>
      <c r="R5" s="418"/>
      <c r="S5" s="418"/>
      <c r="T5" s="80"/>
      <c r="U5" s="80" t="str">
        <f>VLOOKUP(B5,'[23]335 DN'!$A$3:$A$337,1,0)</f>
        <v>BTC12</v>
      </c>
      <c r="V5" s="80"/>
      <c r="W5" s="140"/>
    </row>
    <row r="6" spans="1:23" ht="14.25" customHeight="1" x14ac:dyDescent="0.2"/>
    <row r="7" spans="1:23" ht="14.25" customHeight="1" x14ac:dyDescent="0.2"/>
    <row r="8" spans="1:23" ht="14.25" customHeight="1" x14ac:dyDescent="0.2"/>
    <row r="9" spans="1:23" ht="14.25" customHeight="1" x14ac:dyDescent="0.2"/>
    <row r="10" spans="1:23" ht="14.25" customHeight="1" x14ac:dyDescent="0.2"/>
    <row r="11" spans="1:23" ht="14.25" customHeight="1" x14ac:dyDescent="0.2"/>
    <row r="12" spans="1:23" ht="14.25" customHeight="1" x14ac:dyDescent="0.2"/>
    <row r="13" spans="1:23" ht="14.25" customHeight="1" x14ac:dyDescent="0.2"/>
    <row r="14" spans="1:23" ht="14.25" customHeight="1" x14ac:dyDescent="0.2"/>
    <row r="15" spans="1:23" ht="14.25" customHeight="1" x14ac:dyDescent="0.2"/>
    <row r="16" spans="1:23"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00"/>
  <sheetViews>
    <sheetView workbookViewId="0"/>
  </sheetViews>
  <sheetFormatPr defaultColWidth="12.625" defaultRowHeight="15" customHeight="1" x14ac:dyDescent="0.2"/>
  <cols>
    <col min="1" max="2" width="7.625" customWidth="1"/>
    <col min="3" max="3" width="59.375" customWidth="1"/>
    <col min="4" max="4" width="7.625" customWidth="1"/>
    <col min="5" max="5" width="19" customWidth="1"/>
    <col min="6" max="6" width="18" customWidth="1"/>
    <col min="7" max="7" width="8.5" customWidth="1"/>
    <col min="8" max="11" width="7.625" customWidth="1"/>
    <col min="12" max="12" width="8.5" customWidth="1"/>
    <col min="13" max="13" width="14.375" customWidth="1"/>
    <col min="14" max="26" width="7.625" customWidth="1"/>
  </cols>
  <sheetData>
    <row r="1" spans="1:13" ht="14.25" customHeight="1" x14ac:dyDescent="0.25">
      <c r="A1" s="349" t="s">
        <v>4178</v>
      </c>
      <c r="E1" s="11"/>
      <c r="F1" s="11"/>
      <c r="G1" s="346"/>
    </row>
    <row r="2" spans="1:13" ht="14.25" customHeight="1" x14ac:dyDescent="0.25">
      <c r="B2" s="349">
        <v>1</v>
      </c>
      <c r="C2" s="349">
        <v>2</v>
      </c>
      <c r="D2" s="349">
        <v>3</v>
      </c>
      <c r="E2" s="11">
        <v>4</v>
      </c>
      <c r="F2" s="11">
        <v>5</v>
      </c>
      <c r="G2" s="346">
        <v>6</v>
      </c>
      <c r="H2" s="425">
        <v>7</v>
      </c>
      <c r="K2" s="349" t="s">
        <v>4179</v>
      </c>
    </row>
    <row r="3" spans="1:13" ht="14.25" customHeight="1" x14ac:dyDescent="0.25">
      <c r="A3" s="349" t="s">
        <v>1</v>
      </c>
      <c r="B3" s="349" t="s">
        <v>82</v>
      </c>
      <c r="C3" s="349" t="s">
        <v>83</v>
      </c>
      <c r="D3" s="349" t="s">
        <v>4180</v>
      </c>
      <c r="E3" s="11" t="s">
        <v>4181</v>
      </c>
      <c r="F3" s="11" t="s">
        <v>97</v>
      </c>
      <c r="G3" s="346" t="s">
        <v>102</v>
      </c>
      <c r="H3" s="349" t="s">
        <v>4182</v>
      </c>
      <c r="K3" s="426"/>
      <c r="L3" s="427" t="s">
        <v>102</v>
      </c>
      <c r="M3" s="428" t="s">
        <v>4183</v>
      </c>
    </row>
    <row r="4" spans="1:13" ht="14.25" customHeight="1" x14ac:dyDescent="0.25">
      <c r="A4" s="349">
        <v>1</v>
      </c>
      <c r="B4" s="349" t="s">
        <v>369</v>
      </c>
      <c r="C4" s="349" t="s">
        <v>370</v>
      </c>
      <c r="D4" s="349" t="s">
        <v>71</v>
      </c>
      <c r="E4" s="11">
        <v>110000000000</v>
      </c>
      <c r="F4" s="11">
        <v>108144500000</v>
      </c>
      <c r="G4" s="346">
        <v>0.98313181818181816</v>
      </c>
      <c r="H4" s="349" t="s">
        <v>70</v>
      </c>
      <c r="K4" s="429" t="s">
        <v>70</v>
      </c>
      <c r="L4" s="425" t="s">
        <v>4184</v>
      </c>
      <c r="M4" s="430" t="s">
        <v>4185</v>
      </c>
    </row>
    <row r="5" spans="1:13" ht="14.25" customHeight="1" x14ac:dyDescent="0.25">
      <c r="A5" s="349">
        <v>2</v>
      </c>
      <c r="B5" s="349" t="s">
        <v>3236</v>
      </c>
      <c r="C5" s="349" t="s">
        <v>3951</v>
      </c>
      <c r="D5" s="349" t="s">
        <v>71</v>
      </c>
      <c r="E5" s="11">
        <v>105715170000</v>
      </c>
      <c r="F5" s="11">
        <v>102891170000</v>
      </c>
      <c r="G5" s="346">
        <v>0.97328670993954791</v>
      </c>
      <c r="H5" s="349" t="s">
        <v>70</v>
      </c>
      <c r="K5" s="429" t="s">
        <v>72</v>
      </c>
      <c r="L5" s="425" t="s">
        <v>4184</v>
      </c>
      <c r="M5" s="430" t="s">
        <v>4186</v>
      </c>
    </row>
    <row r="6" spans="1:13" ht="14.25" customHeight="1" x14ac:dyDescent="0.25">
      <c r="A6" s="349">
        <v>3</v>
      </c>
      <c r="B6" s="349" t="s">
        <v>3244</v>
      </c>
      <c r="C6" s="349" t="s">
        <v>3245</v>
      </c>
      <c r="D6" s="349" t="s">
        <v>71</v>
      </c>
      <c r="E6" s="11">
        <v>350000000000</v>
      </c>
      <c r="F6" s="11">
        <v>178500000000</v>
      </c>
      <c r="G6" s="346">
        <v>0.51</v>
      </c>
      <c r="H6" s="349" t="s">
        <v>70</v>
      </c>
      <c r="K6" s="429" t="s">
        <v>74</v>
      </c>
      <c r="L6" s="425" t="s">
        <v>4187</v>
      </c>
      <c r="M6" s="430" t="s">
        <v>4185</v>
      </c>
    </row>
    <row r="7" spans="1:13" ht="14.25" customHeight="1" x14ac:dyDescent="0.25">
      <c r="A7" s="349">
        <v>4</v>
      </c>
      <c r="B7" s="349" t="s">
        <v>597</v>
      </c>
      <c r="C7" s="349" t="s">
        <v>598</v>
      </c>
      <c r="D7" s="349" t="s">
        <v>75</v>
      </c>
      <c r="E7" s="11">
        <v>140833570000</v>
      </c>
      <c r="F7" s="11">
        <v>139199570000</v>
      </c>
      <c r="G7" s="346">
        <v>0.98839765263353052</v>
      </c>
      <c r="H7" s="349" t="s">
        <v>70</v>
      </c>
      <c r="K7" s="431" t="s">
        <v>76</v>
      </c>
      <c r="L7" s="432" t="s">
        <v>4187</v>
      </c>
      <c r="M7" s="433" t="s">
        <v>4186</v>
      </c>
    </row>
    <row r="8" spans="1:13" ht="14.25" customHeight="1" x14ac:dyDescent="0.25">
      <c r="A8" s="349">
        <v>5</v>
      </c>
      <c r="B8" s="349" t="s">
        <v>4188</v>
      </c>
      <c r="C8" s="349" t="s">
        <v>612</v>
      </c>
      <c r="D8" s="349" t="s">
        <v>75</v>
      </c>
      <c r="E8" s="11">
        <v>1000000000000</v>
      </c>
      <c r="F8" s="11">
        <v>1000000000000</v>
      </c>
      <c r="G8" s="346">
        <v>1</v>
      </c>
      <c r="H8" s="349" t="s">
        <v>70</v>
      </c>
    </row>
    <row r="9" spans="1:13" ht="14.25" customHeight="1" x14ac:dyDescent="0.25">
      <c r="A9" s="349">
        <v>6</v>
      </c>
      <c r="B9" s="349" t="s">
        <v>509</v>
      </c>
      <c r="C9" s="349" t="s">
        <v>510</v>
      </c>
      <c r="D9" s="349" t="s">
        <v>73</v>
      </c>
      <c r="E9" s="11">
        <v>913540370000</v>
      </c>
      <c r="F9" s="11">
        <v>463173480000</v>
      </c>
      <c r="G9" s="346">
        <v>0.50700931804469684</v>
      </c>
      <c r="H9" s="349" t="s">
        <v>70</v>
      </c>
    </row>
    <row r="10" spans="1:13" ht="14.25" customHeight="1" x14ac:dyDescent="0.25">
      <c r="A10" s="349">
        <v>7</v>
      </c>
      <c r="B10" s="349" t="s">
        <v>774</v>
      </c>
      <c r="C10" s="349" t="s">
        <v>775</v>
      </c>
      <c r="D10" s="349" t="s">
        <v>75</v>
      </c>
      <c r="E10" s="11">
        <v>237350000000</v>
      </c>
      <c r="F10" s="11">
        <v>231105000000</v>
      </c>
      <c r="G10" s="346">
        <v>0.97368864546029066</v>
      </c>
      <c r="H10" s="349" t="s">
        <v>70</v>
      </c>
    </row>
    <row r="11" spans="1:13" ht="14.25" customHeight="1" x14ac:dyDescent="0.25">
      <c r="A11" s="349">
        <v>8</v>
      </c>
      <c r="B11" s="349" t="s">
        <v>941</v>
      </c>
      <c r="C11" s="349" t="s">
        <v>942</v>
      </c>
      <c r="D11" s="349" t="s">
        <v>77</v>
      </c>
      <c r="E11" s="11">
        <v>1250000000000</v>
      </c>
      <c r="F11" s="11">
        <v>792280000000</v>
      </c>
      <c r="G11" s="346">
        <v>0.63382400000000005</v>
      </c>
      <c r="H11" s="349" t="s">
        <v>70</v>
      </c>
    </row>
    <row r="12" spans="1:13" ht="14.25" customHeight="1" x14ac:dyDescent="0.25">
      <c r="A12" s="349">
        <v>9</v>
      </c>
      <c r="B12" s="349" t="s">
        <v>1019</v>
      </c>
      <c r="C12" s="349" t="s">
        <v>1020</v>
      </c>
      <c r="D12" s="349" t="s">
        <v>78</v>
      </c>
      <c r="E12" s="11">
        <v>5000000000000</v>
      </c>
      <c r="F12" s="11">
        <v>2674381000000</v>
      </c>
      <c r="G12" s="346">
        <v>0.53487620000000002</v>
      </c>
      <c r="H12" s="349" t="s">
        <v>70</v>
      </c>
    </row>
    <row r="13" spans="1:13" ht="14.25" customHeight="1" x14ac:dyDescent="0.25">
      <c r="A13" s="349">
        <v>10</v>
      </c>
      <c r="B13" s="349" t="s">
        <v>1049</v>
      </c>
      <c r="C13" s="349" t="s">
        <v>1050</v>
      </c>
      <c r="D13" s="349" t="s">
        <v>78</v>
      </c>
      <c r="E13" s="11">
        <v>194289130000</v>
      </c>
      <c r="F13" s="11">
        <v>127943420000</v>
      </c>
      <c r="G13" s="346">
        <v>0.65852073144802281</v>
      </c>
      <c r="H13" s="349" t="s">
        <v>70</v>
      </c>
    </row>
    <row r="14" spans="1:13" ht="14.25" customHeight="1" x14ac:dyDescent="0.25">
      <c r="A14" s="349">
        <v>11</v>
      </c>
      <c r="B14" s="349" t="s">
        <v>1060</v>
      </c>
      <c r="C14" s="349" t="s">
        <v>1061</v>
      </c>
      <c r="D14" s="349" t="s">
        <v>78</v>
      </c>
      <c r="E14" s="11">
        <v>438000000000</v>
      </c>
      <c r="F14" s="11">
        <v>385297500000</v>
      </c>
      <c r="G14" s="346">
        <v>0.87967465753424656</v>
      </c>
      <c r="H14" s="349" t="s">
        <v>70</v>
      </c>
    </row>
    <row r="15" spans="1:13" ht="14.25" customHeight="1" x14ac:dyDescent="0.25">
      <c r="A15" s="349">
        <v>12</v>
      </c>
      <c r="B15" s="349" t="s">
        <v>1088</v>
      </c>
      <c r="C15" s="349" t="s">
        <v>1089</v>
      </c>
      <c r="D15" s="349" t="s">
        <v>78</v>
      </c>
      <c r="E15" s="11">
        <v>2261597240000</v>
      </c>
      <c r="F15" s="11">
        <v>1134586930000</v>
      </c>
      <c r="G15" s="346">
        <v>0.50167505952562974</v>
      </c>
      <c r="H15" s="349" t="s">
        <v>70</v>
      </c>
    </row>
    <row r="16" spans="1:13" ht="14.25" customHeight="1" x14ac:dyDescent="0.25">
      <c r="A16" s="349">
        <v>13</v>
      </c>
      <c r="B16" s="349" t="s">
        <v>437</v>
      </c>
      <c r="C16" s="349" t="s">
        <v>438</v>
      </c>
      <c r="D16" s="349" t="s">
        <v>71</v>
      </c>
      <c r="E16" s="11">
        <v>124856000000</v>
      </c>
      <c r="F16" s="11">
        <v>123301000000</v>
      </c>
      <c r="G16" s="346">
        <v>0.98754565259178573</v>
      </c>
      <c r="H16" s="349" t="s">
        <v>70</v>
      </c>
    </row>
    <row r="17" spans="1:8" ht="14.25" customHeight="1" x14ac:dyDescent="0.25">
      <c r="A17" s="349">
        <v>1</v>
      </c>
      <c r="B17" s="349" t="s">
        <v>114</v>
      </c>
      <c r="C17" s="349" t="s">
        <v>115</v>
      </c>
      <c r="D17" s="349" t="s">
        <v>69</v>
      </c>
      <c r="E17" s="11">
        <v>42445180000</v>
      </c>
      <c r="F17" s="11">
        <v>28234760000</v>
      </c>
      <c r="G17" s="346">
        <v>0.66520533073484434</v>
      </c>
      <c r="H17" s="349" t="s">
        <v>72</v>
      </c>
    </row>
    <row r="18" spans="1:8" ht="14.25" customHeight="1" x14ac:dyDescent="0.25">
      <c r="A18" s="349">
        <v>2</v>
      </c>
      <c r="B18" s="349" t="s">
        <v>124</v>
      </c>
      <c r="C18" s="349" t="s">
        <v>125</v>
      </c>
      <c r="D18" s="349" t="s">
        <v>69</v>
      </c>
      <c r="E18" s="11">
        <v>20685950000</v>
      </c>
      <c r="F18" s="11">
        <v>19051770000</v>
      </c>
      <c r="G18" s="346">
        <v>0.92100048583700533</v>
      </c>
      <c r="H18" s="349" t="s">
        <v>72</v>
      </c>
    </row>
    <row r="19" spans="1:8" ht="14.25" customHeight="1" x14ac:dyDescent="0.25">
      <c r="A19" s="349">
        <v>3</v>
      </c>
      <c r="B19" s="349" t="s">
        <v>135</v>
      </c>
      <c r="C19" s="349" t="s">
        <v>136</v>
      </c>
      <c r="D19" s="349" t="s">
        <v>69</v>
      </c>
      <c r="E19" s="11">
        <v>4000068000</v>
      </c>
      <c r="F19" s="11">
        <v>2127720000</v>
      </c>
      <c r="G19" s="346">
        <v>0.53192095734372513</v>
      </c>
      <c r="H19" s="349" t="s">
        <v>72</v>
      </c>
    </row>
    <row r="20" spans="1:8" ht="14.25" customHeight="1" x14ac:dyDescent="0.25">
      <c r="A20" s="349">
        <v>4</v>
      </c>
      <c r="B20" s="349" t="s">
        <v>145</v>
      </c>
      <c r="C20" s="349" t="s">
        <v>146</v>
      </c>
      <c r="D20" s="349" t="s">
        <v>69</v>
      </c>
      <c r="E20" s="11">
        <v>6370000000</v>
      </c>
      <c r="F20" s="11">
        <v>3250760000</v>
      </c>
      <c r="G20" s="346">
        <v>0.51032339089481948</v>
      </c>
      <c r="H20" s="349" t="s">
        <v>72</v>
      </c>
    </row>
    <row r="21" spans="1:8" ht="14.25" customHeight="1" x14ac:dyDescent="0.25">
      <c r="A21" s="349">
        <v>5</v>
      </c>
      <c r="B21" s="349" t="s">
        <v>168</v>
      </c>
      <c r="C21" s="349" t="s">
        <v>169</v>
      </c>
      <c r="D21" s="349" t="s">
        <v>69</v>
      </c>
      <c r="E21" s="11">
        <v>4100000000</v>
      </c>
      <c r="F21" s="11">
        <v>2677000000</v>
      </c>
      <c r="G21" s="346">
        <v>0.65292682926829271</v>
      </c>
      <c r="H21" s="349" t="s">
        <v>72</v>
      </c>
    </row>
    <row r="22" spans="1:8" ht="14.25" customHeight="1" x14ac:dyDescent="0.25">
      <c r="A22" s="349">
        <v>6</v>
      </c>
      <c r="B22" s="349" t="s">
        <v>192</v>
      </c>
      <c r="C22" s="349" t="s">
        <v>193</v>
      </c>
      <c r="D22" s="349" t="s">
        <v>69</v>
      </c>
      <c r="E22" s="11">
        <v>4600000000</v>
      </c>
      <c r="F22" s="11">
        <v>3042570000</v>
      </c>
      <c r="G22" s="346">
        <v>0.66142826086956519</v>
      </c>
      <c r="H22" s="349" t="s">
        <v>72</v>
      </c>
    </row>
    <row r="23" spans="1:8" ht="14.25" customHeight="1" x14ac:dyDescent="0.25">
      <c r="A23" s="349">
        <v>7</v>
      </c>
      <c r="B23" s="349" t="s">
        <v>204</v>
      </c>
      <c r="C23" s="349" t="s">
        <v>205</v>
      </c>
      <c r="D23" s="349" t="s">
        <v>69</v>
      </c>
      <c r="E23" s="11">
        <v>32797400000</v>
      </c>
      <c r="F23" s="11">
        <v>31822900000</v>
      </c>
      <c r="G23" s="346">
        <v>0.97028727886966648</v>
      </c>
      <c r="H23" s="349" t="s">
        <v>72</v>
      </c>
    </row>
    <row r="24" spans="1:8" ht="14.25" customHeight="1" x14ac:dyDescent="0.25">
      <c r="A24" s="349">
        <v>8</v>
      </c>
      <c r="B24" s="349" t="s">
        <v>219</v>
      </c>
      <c r="C24" s="349" t="s">
        <v>220</v>
      </c>
      <c r="D24" s="349" t="s">
        <v>69</v>
      </c>
      <c r="E24" s="11">
        <v>8900000000</v>
      </c>
      <c r="F24" s="11">
        <v>7966000000</v>
      </c>
      <c r="G24" s="346">
        <v>0.89505617977528085</v>
      </c>
      <c r="H24" s="349" t="s">
        <v>72</v>
      </c>
    </row>
    <row r="25" spans="1:8" ht="14.25" customHeight="1" x14ac:dyDescent="0.25">
      <c r="A25" s="349">
        <v>9</v>
      </c>
      <c r="B25" s="349" t="s">
        <v>227</v>
      </c>
      <c r="C25" s="349" t="s">
        <v>228</v>
      </c>
      <c r="D25" s="349" t="s">
        <v>69</v>
      </c>
      <c r="E25" s="11">
        <v>27000000000</v>
      </c>
      <c r="F25" s="11">
        <v>14526000000</v>
      </c>
      <c r="G25" s="346">
        <v>0.53800000000000003</v>
      </c>
      <c r="H25" s="349" t="s">
        <v>72</v>
      </c>
    </row>
    <row r="26" spans="1:8" ht="14.25" customHeight="1" x14ac:dyDescent="0.25">
      <c r="A26" s="349">
        <v>10</v>
      </c>
      <c r="B26" s="349" t="s">
        <v>234</v>
      </c>
      <c r="C26" s="349" t="s">
        <v>235</v>
      </c>
      <c r="D26" s="349" t="s">
        <v>69</v>
      </c>
      <c r="E26" s="11">
        <v>17000000000</v>
      </c>
      <c r="F26" s="11">
        <v>13464000000</v>
      </c>
      <c r="G26" s="346">
        <v>0.79200000000000004</v>
      </c>
      <c r="H26" s="349" t="s">
        <v>72</v>
      </c>
    </row>
    <row r="27" spans="1:8" ht="14.25" customHeight="1" x14ac:dyDescent="0.25">
      <c r="A27" s="349">
        <v>11</v>
      </c>
      <c r="B27" s="349" t="s">
        <v>253</v>
      </c>
      <c r="C27" s="349" t="s">
        <v>254</v>
      </c>
      <c r="D27" s="349" t="s">
        <v>69</v>
      </c>
      <c r="E27" s="11">
        <v>40000000000</v>
      </c>
      <c r="F27" s="11">
        <v>39900800000</v>
      </c>
      <c r="G27" s="346">
        <v>0.99751999999999996</v>
      </c>
      <c r="H27" s="349" t="s">
        <v>72</v>
      </c>
    </row>
    <row r="28" spans="1:8" ht="14.25" customHeight="1" x14ac:dyDescent="0.25">
      <c r="A28" s="349">
        <v>12</v>
      </c>
      <c r="B28" s="349" t="s">
        <v>266</v>
      </c>
      <c r="C28" s="349" t="s">
        <v>267</v>
      </c>
      <c r="D28" s="349" t="s">
        <v>69</v>
      </c>
      <c r="E28" s="11">
        <v>11500000000</v>
      </c>
      <c r="F28" s="11">
        <v>7830350000</v>
      </c>
      <c r="G28" s="346">
        <v>0.68089999999999995</v>
      </c>
      <c r="H28" s="349" t="s">
        <v>72</v>
      </c>
    </row>
    <row r="29" spans="1:8" ht="14.25" customHeight="1" x14ac:dyDescent="0.25">
      <c r="A29" s="349">
        <v>13</v>
      </c>
      <c r="B29" s="349" t="s">
        <v>3238</v>
      </c>
      <c r="C29" s="349" t="s">
        <v>3239</v>
      </c>
      <c r="D29" s="349" t="s">
        <v>71</v>
      </c>
      <c r="E29" s="11">
        <v>51000000000</v>
      </c>
      <c r="F29" s="11">
        <v>49686000000</v>
      </c>
      <c r="G29" s="346">
        <v>0.97423529411764709</v>
      </c>
      <c r="H29" s="349" t="s">
        <v>72</v>
      </c>
    </row>
    <row r="30" spans="1:8" ht="14.25" customHeight="1" x14ac:dyDescent="0.25">
      <c r="A30" s="349">
        <v>14</v>
      </c>
      <c r="B30" s="349" t="s">
        <v>965</v>
      </c>
      <c r="C30" s="349" t="s">
        <v>966</v>
      </c>
      <c r="D30" s="349" t="s">
        <v>71</v>
      </c>
      <c r="E30" s="11">
        <v>15220682369</v>
      </c>
      <c r="F30" s="11">
        <v>15220682369</v>
      </c>
      <c r="G30" s="346">
        <v>1</v>
      </c>
      <c r="H30" s="349" t="s">
        <v>72</v>
      </c>
    </row>
    <row r="31" spans="1:8" ht="14.25" customHeight="1" x14ac:dyDescent="0.25">
      <c r="A31" s="349">
        <v>15</v>
      </c>
      <c r="B31" s="349" t="s">
        <v>283</v>
      </c>
      <c r="C31" s="349" t="s">
        <v>284</v>
      </c>
      <c r="D31" s="349" t="s">
        <v>71</v>
      </c>
      <c r="E31" s="11">
        <v>29571000000</v>
      </c>
      <c r="F31" s="11">
        <v>29571000000</v>
      </c>
      <c r="G31" s="346">
        <v>1</v>
      </c>
      <c r="H31" s="349" t="s">
        <v>72</v>
      </c>
    </row>
    <row r="32" spans="1:8" ht="14.25" customHeight="1" x14ac:dyDescent="0.25">
      <c r="A32" s="349">
        <v>16</v>
      </c>
      <c r="B32" s="349" t="s">
        <v>387</v>
      </c>
      <c r="C32" s="349" t="s">
        <v>388</v>
      </c>
      <c r="D32" s="349" t="s">
        <v>71</v>
      </c>
      <c r="E32" s="11">
        <v>9576870000</v>
      </c>
      <c r="F32" s="11">
        <v>7105370000</v>
      </c>
      <c r="G32" s="346">
        <v>0.74193029664180465</v>
      </c>
      <c r="H32" s="349" t="s">
        <v>72</v>
      </c>
    </row>
    <row r="33" spans="1:8" ht="14.25" customHeight="1" x14ac:dyDescent="0.25">
      <c r="A33" s="349">
        <v>17</v>
      </c>
      <c r="B33" s="349" t="s">
        <v>400</v>
      </c>
      <c r="C33" s="349" t="s">
        <v>401</v>
      </c>
      <c r="D33" s="349" t="s">
        <v>71</v>
      </c>
      <c r="E33" s="11">
        <v>26535500000</v>
      </c>
      <c r="F33" s="11">
        <v>19377700000</v>
      </c>
      <c r="G33" s="346">
        <v>0.73025569520076883</v>
      </c>
      <c r="H33" s="349" t="s">
        <v>72</v>
      </c>
    </row>
    <row r="34" spans="1:8" ht="14.25" customHeight="1" x14ac:dyDescent="0.25">
      <c r="A34" s="349">
        <v>18</v>
      </c>
      <c r="B34" s="349" t="s">
        <v>405</v>
      </c>
      <c r="C34" s="349" t="s">
        <v>406</v>
      </c>
      <c r="D34" s="349" t="s">
        <v>71</v>
      </c>
      <c r="E34" s="11">
        <v>138000000000</v>
      </c>
      <c r="F34" s="11">
        <v>73116000000</v>
      </c>
      <c r="G34" s="346">
        <v>0.52982608695652178</v>
      </c>
      <c r="H34" s="349" t="s">
        <v>72</v>
      </c>
    </row>
    <row r="35" spans="1:8" ht="14.25" customHeight="1" x14ac:dyDescent="0.25">
      <c r="A35" s="349">
        <v>19</v>
      </c>
      <c r="B35" s="349" t="s">
        <v>3211</v>
      </c>
      <c r="C35" s="349" t="s">
        <v>3212</v>
      </c>
      <c r="D35" s="349" t="s">
        <v>71</v>
      </c>
      <c r="E35" s="11">
        <v>52700000000</v>
      </c>
      <c r="F35" s="11">
        <v>31311000000</v>
      </c>
      <c r="G35" s="346">
        <v>0.59413662239089182</v>
      </c>
      <c r="H35" s="349" t="s">
        <v>72</v>
      </c>
    </row>
    <row r="36" spans="1:8" ht="14.25" customHeight="1" x14ac:dyDescent="0.25">
      <c r="A36" s="349">
        <v>20</v>
      </c>
      <c r="B36" s="349" t="s">
        <v>410</v>
      </c>
      <c r="C36" s="349" t="s">
        <v>411</v>
      </c>
      <c r="D36" s="349" t="s">
        <v>71</v>
      </c>
      <c r="E36" s="11">
        <v>10500000000</v>
      </c>
      <c r="F36" s="11">
        <v>5355000000</v>
      </c>
      <c r="G36" s="346">
        <v>0.51</v>
      </c>
      <c r="H36" s="349" t="s">
        <v>72</v>
      </c>
    </row>
    <row r="37" spans="1:8" ht="14.25" customHeight="1" x14ac:dyDescent="0.25">
      <c r="A37" s="349">
        <v>21</v>
      </c>
      <c r="B37" s="349" t="s">
        <v>419</v>
      </c>
      <c r="C37" s="349" t="s">
        <v>420</v>
      </c>
      <c r="D37" s="349" t="s">
        <v>71</v>
      </c>
      <c r="E37" s="11">
        <v>10000000000</v>
      </c>
      <c r="F37" s="11">
        <v>5100000000</v>
      </c>
      <c r="G37" s="346">
        <v>0.51</v>
      </c>
      <c r="H37" s="349" t="s">
        <v>72</v>
      </c>
    </row>
    <row r="38" spans="1:8" ht="14.25" customHeight="1" x14ac:dyDescent="0.25">
      <c r="A38" s="349">
        <v>22</v>
      </c>
      <c r="B38" s="349" t="s">
        <v>427</v>
      </c>
      <c r="C38" s="349" t="s">
        <v>428</v>
      </c>
      <c r="D38" s="349" t="s">
        <v>71</v>
      </c>
      <c r="E38" s="11">
        <v>7143630000</v>
      </c>
      <c r="F38" s="11">
        <v>3643630000</v>
      </c>
      <c r="G38" s="346">
        <v>0.51005301226407307</v>
      </c>
      <c r="H38" s="349" t="s">
        <v>72</v>
      </c>
    </row>
    <row r="39" spans="1:8" ht="14.25" customHeight="1" x14ac:dyDescent="0.25">
      <c r="A39" s="349">
        <v>23</v>
      </c>
      <c r="B39" s="349" t="s">
        <v>432</v>
      </c>
      <c r="C39" s="349" t="s">
        <v>433</v>
      </c>
      <c r="D39" s="349" t="s">
        <v>71</v>
      </c>
      <c r="E39" s="11">
        <v>7402566447</v>
      </c>
      <c r="F39" s="11">
        <v>3867226447</v>
      </c>
      <c r="G39" s="346">
        <v>0.52241698533719361</v>
      </c>
      <c r="H39" s="349" t="s">
        <v>72</v>
      </c>
    </row>
    <row r="40" spans="1:8" ht="14.25" customHeight="1" x14ac:dyDescent="0.25">
      <c r="A40" s="349">
        <v>24</v>
      </c>
      <c r="B40" s="349" t="s">
        <v>672</v>
      </c>
      <c r="C40" s="349" t="s">
        <v>673</v>
      </c>
      <c r="D40" s="349" t="s">
        <v>75</v>
      </c>
      <c r="E40" s="11">
        <v>11378000000</v>
      </c>
      <c r="F40" s="11">
        <v>8533500000</v>
      </c>
      <c r="G40" s="346">
        <v>0.75</v>
      </c>
      <c r="H40" s="349" t="s">
        <v>72</v>
      </c>
    </row>
    <row r="41" spans="1:8" ht="14.25" customHeight="1" x14ac:dyDescent="0.25">
      <c r="A41" s="349">
        <v>25</v>
      </c>
      <c r="B41" s="349" t="s">
        <v>680</v>
      </c>
      <c r="C41" s="349" t="s">
        <v>681</v>
      </c>
      <c r="D41" s="349" t="s">
        <v>75</v>
      </c>
      <c r="E41" s="11">
        <v>11785260000</v>
      </c>
      <c r="F41" s="11">
        <v>8838950000</v>
      </c>
      <c r="G41" s="346">
        <v>0.75000042425877744</v>
      </c>
      <c r="H41" s="349" t="s">
        <v>72</v>
      </c>
    </row>
    <row r="42" spans="1:8" ht="14.25" customHeight="1" x14ac:dyDescent="0.25">
      <c r="A42" s="349">
        <v>26</v>
      </c>
      <c r="B42" s="349" t="s">
        <v>724</v>
      </c>
      <c r="C42" s="349" t="s">
        <v>725</v>
      </c>
      <c r="D42" s="349" t="s">
        <v>75</v>
      </c>
      <c r="E42" s="11">
        <v>11600000000</v>
      </c>
      <c r="F42" s="11">
        <v>5916000000</v>
      </c>
      <c r="G42" s="346">
        <v>0.51</v>
      </c>
      <c r="H42" s="349" t="s">
        <v>72</v>
      </c>
    </row>
    <row r="43" spans="1:8" ht="14.25" customHeight="1" x14ac:dyDescent="0.25">
      <c r="A43" s="349">
        <v>27</v>
      </c>
      <c r="B43" s="349" t="s">
        <v>731</v>
      </c>
      <c r="C43" s="349" t="s">
        <v>732</v>
      </c>
      <c r="D43" s="349" t="s">
        <v>75</v>
      </c>
      <c r="E43" s="11">
        <v>8000000000</v>
      </c>
      <c r="F43" s="11">
        <v>4080000000</v>
      </c>
      <c r="G43" s="346">
        <v>0.51</v>
      </c>
      <c r="H43" s="349" t="s">
        <v>72</v>
      </c>
    </row>
    <row r="44" spans="1:8" ht="14.25" customHeight="1" x14ac:dyDescent="0.25">
      <c r="A44" s="349">
        <v>28</v>
      </c>
      <c r="B44" s="349" t="s">
        <v>737</v>
      </c>
      <c r="C44" s="349" t="s">
        <v>738</v>
      </c>
      <c r="D44" s="349" t="s">
        <v>75</v>
      </c>
      <c r="E44" s="11">
        <v>6450000000</v>
      </c>
      <c r="F44" s="11">
        <v>3289500000</v>
      </c>
      <c r="G44" s="346">
        <v>0.51</v>
      </c>
      <c r="H44" s="349" t="s">
        <v>72</v>
      </c>
    </row>
    <row r="45" spans="1:8" ht="14.25" customHeight="1" x14ac:dyDescent="0.25">
      <c r="A45" s="349">
        <v>29</v>
      </c>
      <c r="B45" s="349" t="s">
        <v>753</v>
      </c>
      <c r="C45" s="349" t="s">
        <v>754</v>
      </c>
      <c r="D45" s="349" t="s">
        <v>75</v>
      </c>
      <c r="E45" s="11">
        <v>15000000000</v>
      </c>
      <c r="F45" s="11">
        <v>7650000000</v>
      </c>
      <c r="G45" s="346">
        <v>0.51</v>
      </c>
      <c r="H45" s="349" t="s">
        <v>72</v>
      </c>
    </row>
    <row r="46" spans="1:8" ht="14.25" customHeight="1" x14ac:dyDescent="0.25">
      <c r="A46" s="349">
        <v>30</v>
      </c>
      <c r="B46" s="349" t="s">
        <v>763</v>
      </c>
      <c r="C46" s="349" t="s">
        <v>764</v>
      </c>
      <c r="D46" s="349" t="s">
        <v>75</v>
      </c>
      <c r="E46" s="11">
        <v>19115130391</v>
      </c>
      <c r="F46" s="11">
        <v>19115130391</v>
      </c>
      <c r="G46" s="346">
        <v>1</v>
      </c>
      <c r="H46" s="349" t="s">
        <v>72</v>
      </c>
    </row>
    <row r="47" spans="1:8" ht="14.25" customHeight="1" x14ac:dyDescent="0.25">
      <c r="A47" s="349">
        <v>31</v>
      </c>
      <c r="B47" s="349" t="s">
        <v>3962</v>
      </c>
      <c r="C47" s="349" t="s">
        <v>4189</v>
      </c>
      <c r="D47" s="349" t="s">
        <v>78</v>
      </c>
      <c r="E47" s="11">
        <v>990588911</v>
      </c>
      <c r="F47" s="11">
        <v>990588911</v>
      </c>
      <c r="G47" s="346">
        <v>1</v>
      </c>
      <c r="H47" s="349" t="s">
        <v>72</v>
      </c>
    </row>
    <row r="48" spans="1:8" ht="14.25" customHeight="1" x14ac:dyDescent="0.25">
      <c r="A48" s="349">
        <v>32</v>
      </c>
      <c r="B48" s="349" t="s">
        <v>981</v>
      </c>
      <c r="C48" s="349" t="s">
        <v>982</v>
      </c>
      <c r="D48" s="349" t="s">
        <v>78</v>
      </c>
      <c r="E48" s="11">
        <v>20000000000</v>
      </c>
      <c r="F48" s="11">
        <v>18000000000</v>
      </c>
      <c r="G48" s="346">
        <v>0.9</v>
      </c>
      <c r="H48" s="349" t="s">
        <v>72</v>
      </c>
    </row>
    <row r="49" spans="1:8" ht="14.25" customHeight="1" x14ac:dyDescent="0.25">
      <c r="A49" s="349">
        <v>33</v>
      </c>
      <c r="B49" s="349" t="s">
        <v>3234</v>
      </c>
      <c r="C49" s="349" t="s">
        <v>3986</v>
      </c>
      <c r="D49" s="349" t="s">
        <v>78</v>
      </c>
      <c r="E49" s="11">
        <v>4684410000</v>
      </c>
      <c r="F49" s="11">
        <v>4561410000</v>
      </c>
      <c r="G49" s="346">
        <v>0.97374269118202716</v>
      </c>
      <c r="H49" s="349" t="s">
        <v>72</v>
      </c>
    </row>
    <row r="50" spans="1:8" ht="14.25" customHeight="1" x14ac:dyDescent="0.25">
      <c r="A50" s="349">
        <v>34</v>
      </c>
      <c r="B50" s="349" t="s">
        <v>998</v>
      </c>
      <c r="C50" s="349" t="s">
        <v>999</v>
      </c>
      <c r="D50" s="349" t="s">
        <v>78</v>
      </c>
      <c r="E50" s="11">
        <v>72900000000</v>
      </c>
      <c r="F50" s="11">
        <v>61462000000</v>
      </c>
      <c r="G50" s="346">
        <v>0.84310013717421128</v>
      </c>
      <c r="H50" s="349" t="s">
        <v>72</v>
      </c>
    </row>
    <row r="51" spans="1:8" ht="14.25" customHeight="1" x14ac:dyDescent="0.25">
      <c r="A51" s="349">
        <v>35</v>
      </c>
      <c r="B51" s="349" t="s">
        <v>1009</v>
      </c>
      <c r="C51" s="349" t="s">
        <v>1010</v>
      </c>
      <c r="D51" s="349" t="s">
        <v>78</v>
      </c>
      <c r="E51" s="11">
        <v>7433380000</v>
      </c>
      <c r="F51" s="11">
        <v>3791020000</v>
      </c>
      <c r="G51" s="346">
        <v>0.50999948879244705</v>
      </c>
      <c r="H51" s="349" t="s">
        <v>72</v>
      </c>
    </row>
    <row r="52" spans="1:8" ht="14.25" customHeight="1" x14ac:dyDescent="0.25">
      <c r="A52" s="349">
        <v>36</v>
      </c>
      <c r="B52" s="349" t="s">
        <v>1028</v>
      </c>
      <c r="C52" s="349" t="s">
        <v>1029</v>
      </c>
      <c r="D52" s="349" t="s">
        <v>78</v>
      </c>
      <c r="E52" s="11">
        <v>25000000000</v>
      </c>
      <c r="F52" s="11">
        <v>12750000000</v>
      </c>
      <c r="G52" s="346">
        <v>0.51</v>
      </c>
      <c r="H52" s="349" t="s">
        <v>72</v>
      </c>
    </row>
    <row r="53" spans="1:8" ht="14.25" customHeight="1" x14ac:dyDescent="0.25">
      <c r="A53" s="349">
        <v>37</v>
      </c>
      <c r="B53" s="349" t="s">
        <v>1118</v>
      </c>
      <c r="C53" s="349" t="s">
        <v>1119</v>
      </c>
      <c r="D53" s="349" t="s">
        <v>78</v>
      </c>
      <c r="E53" s="11">
        <v>11310000000</v>
      </c>
      <c r="F53" s="11">
        <v>5768100000</v>
      </c>
      <c r="G53" s="346">
        <v>0.51</v>
      </c>
      <c r="H53" s="349" t="s">
        <v>72</v>
      </c>
    </row>
    <row r="54" spans="1:8" ht="14.25" customHeight="1" x14ac:dyDescent="0.25">
      <c r="A54" s="349">
        <v>38</v>
      </c>
      <c r="B54" s="349" t="s">
        <v>1146</v>
      </c>
      <c r="C54" s="349" t="s">
        <v>1147</v>
      </c>
      <c r="D54" s="349" t="s">
        <v>78</v>
      </c>
      <c r="E54" s="11">
        <v>14026000000</v>
      </c>
      <c r="F54" s="11">
        <v>8409100000</v>
      </c>
      <c r="G54" s="346">
        <v>0.59953657493226864</v>
      </c>
      <c r="H54" s="349" t="s">
        <v>72</v>
      </c>
    </row>
    <row r="55" spans="1:8" ht="14.25" customHeight="1" x14ac:dyDescent="0.25">
      <c r="A55" s="349">
        <v>39</v>
      </c>
      <c r="B55" s="349" t="s">
        <v>1222</v>
      </c>
      <c r="C55" s="349" t="s">
        <v>1223</v>
      </c>
      <c r="D55" s="349" t="s">
        <v>79</v>
      </c>
      <c r="E55" s="11">
        <v>140000000000</v>
      </c>
      <c r="F55" s="11">
        <v>70000000000</v>
      </c>
      <c r="G55" s="346">
        <v>0.5</v>
      </c>
      <c r="H55" s="349" t="s">
        <v>72</v>
      </c>
    </row>
    <row r="56" spans="1:8" ht="14.25" customHeight="1" x14ac:dyDescent="0.25">
      <c r="A56" s="349">
        <v>1</v>
      </c>
      <c r="B56" s="349" t="s">
        <v>3232</v>
      </c>
      <c r="C56" s="349" t="s">
        <v>3233</v>
      </c>
      <c r="D56" s="349" t="s">
        <v>69</v>
      </c>
      <c r="E56" s="11">
        <v>439000000000</v>
      </c>
      <c r="F56" s="11">
        <v>175600000000</v>
      </c>
      <c r="G56" s="346">
        <v>0.4</v>
      </c>
      <c r="H56" s="349" t="s">
        <v>74</v>
      </c>
    </row>
    <row r="57" spans="1:8" ht="14.25" customHeight="1" x14ac:dyDescent="0.25">
      <c r="A57" s="349">
        <v>2</v>
      </c>
      <c r="B57" s="349" t="s">
        <v>468</v>
      </c>
      <c r="C57" s="349" t="s">
        <v>470</v>
      </c>
      <c r="D57" s="349" t="s">
        <v>73</v>
      </c>
      <c r="E57" s="11">
        <v>18155053630000</v>
      </c>
      <c r="F57" s="11">
        <v>1684200000000</v>
      </c>
      <c r="G57" s="346">
        <v>9.2767558516983567E-2</v>
      </c>
      <c r="H57" s="349" t="s">
        <v>74</v>
      </c>
    </row>
    <row r="58" spans="1:8" ht="14.25" customHeight="1" x14ac:dyDescent="0.25">
      <c r="A58" s="349">
        <v>3</v>
      </c>
      <c r="B58" s="349" t="s">
        <v>497</v>
      </c>
      <c r="C58" s="349" t="s">
        <v>498</v>
      </c>
      <c r="D58" s="349" t="s">
        <v>73</v>
      </c>
      <c r="E58" s="11">
        <v>1310759370000</v>
      </c>
      <c r="F58" s="11">
        <v>529060350000</v>
      </c>
      <c r="G58" s="346">
        <v>0.40362889032790206</v>
      </c>
      <c r="H58" s="349" t="s">
        <v>74</v>
      </c>
    </row>
    <row r="59" spans="1:8" ht="14.25" customHeight="1" x14ac:dyDescent="0.25">
      <c r="A59" s="349">
        <v>4</v>
      </c>
      <c r="B59" s="349" t="s">
        <v>518</v>
      </c>
      <c r="C59" s="349" t="s">
        <v>519</v>
      </c>
      <c r="D59" s="349" t="s">
        <v>73</v>
      </c>
      <c r="E59" s="11">
        <v>6804714340000</v>
      </c>
      <c r="F59" s="11">
        <v>221544000000</v>
      </c>
      <c r="G59" s="346">
        <v>3.2557428413666517E-2</v>
      </c>
      <c r="H59" s="349" t="s">
        <v>74</v>
      </c>
    </row>
    <row r="60" spans="1:8" ht="14.25" customHeight="1" x14ac:dyDescent="0.25">
      <c r="A60" s="349">
        <v>5</v>
      </c>
      <c r="B60" s="349" t="s">
        <v>568</v>
      </c>
      <c r="C60" s="349" t="s">
        <v>569</v>
      </c>
      <c r="D60" s="349" t="s">
        <v>75</v>
      </c>
      <c r="E60" s="11">
        <v>410000000000</v>
      </c>
      <c r="F60" s="11">
        <v>195284090000</v>
      </c>
      <c r="G60" s="346">
        <v>0.47630265853658538</v>
      </c>
      <c r="H60" s="349" t="s">
        <v>74</v>
      </c>
    </row>
    <row r="61" spans="1:8" ht="14.25" customHeight="1" x14ac:dyDescent="0.25">
      <c r="A61" s="349">
        <v>6</v>
      </c>
      <c r="B61" s="349" t="s">
        <v>619</v>
      </c>
      <c r="C61" s="349" t="s">
        <v>620</v>
      </c>
      <c r="D61" s="349" t="s">
        <v>75</v>
      </c>
      <c r="E61" s="11">
        <v>5000000000000</v>
      </c>
      <c r="F61" s="11">
        <v>450000000000</v>
      </c>
      <c r="G61" s="346">
        <v>0.09</v>
      </c>
      <c r="H61" s="349" t="s">
        <v>74</v>
      </c>
    </row>
    <row r="62" spans="1:8" ht="14.25" customHeight="1" x14ac:dyDescent="0.25">
      <c r="A62" s="349">
        <v>7</v>
      </c>
      <c r="B62" s="349" t="s">
        <v>630</v>
      </c>
      <c r="C62" s="349" t="s">
        <v>631</v>
      </c>
      <c r="D62" s="349" t="s">
        <v>75</v>
      </c>
      <c r="E62" s="11">
        <v>4500000000000</v>
      </c>
      <c r="F62" s="11">
        <v>514010890000</v>
      </c>
      <c r="G62" s="346">
        <v>0.11422464222222223</v>
      </c>
      <c r="H62" s="349" t="s">
        <v>74</v>
      </c>
    </row>
    <row r="63" spans="1:8" ht="14.25" customHeight="1" x14ac:dyDescent="0.25">
      <c r="A63" s="349">
        <v>8</v>
      </c>
      <c r="B63" s="349" t="s">
        <v>805</v>
      </c>
      <c r="C63" s="349" t="s">
        <v>3984</v>
      </c>
      <c r="D63" s="349" t="s">
        <v>75</v>
      </c>
      <c r="E63" s="11">
        <v>900000000000</v>
      </c>
      <c r="F63" s="11">
        <v>366406910000</v>
      </c>
      <c r="G63" s="346">
        <v>0.40711878888888892</v>
      </c>
      <c r="H63" s="349" t="s">
        <v>74</v>
      </c>
    </row>
    <row r="64" spans="1:8" ht="14.25" customHeight="1" x14ac:dyDescent="0.25">
      <c r="A64" s="349">
        <v>9</v>
      </c>
      <c r="B64" s="349" t="s">
        <v>744</v>
      </c>
      <c r="C64" s="349" t="s">
        <v>745</v>
      </c>
      <c r="D64" s="349" t="s">
        <v>75</v>
      </c>
      <c r="E64" s="11">
        <v>589914260000</v>
      </c>
      <c r="F64" s="11">
        <v>108682380000</v>
      </c>
      <c r="G64" s="346">
        <v>0.18423419701703769</v>
      </c>
      <c r="H64" s="349" t="s">
        <v>74</v>
      </c>
    </row>
    <row r="65" spans="1:8" ht="14.25" customHeight="1" x14ac:dyDescent="0.25">
      <c r="A65" s="349">
        <v>10</v>
      </c>
      <c r="B65" s="349" t="s">
        <v>786</v>
      </c>
      <c r="C65" s="349" t="s">
        <v>787</v>
      </c>
      <c r="D65" s="349" t="s">
        <v>75</v>
      </c>
      <c r="E65" s="11">
        <v>419080000000</v>
      </c>
      <c r="F65" s="11">
        <v>105000000000</v>
      </c>
      <c r="G65" s="346">
        <v>0.25054882122745059</v>
      </c>
      <c r="H65" s="349" t="s">
        <v>74</v>
      </c>
    </row>
    <row r="66" spans="1:8" ht="14.25" customHeight="1" x14ac:dyDescent="0.25">
      <c r="A66" s="349">
        <v>11</v>
      </c>
      <c r="B66" s="349" t="s">
        <v>823</v>
      </c>
      <c r="C66" s="349" t="s">
        <v>824</v>
      </c>
      <c r="D66" s="349" t="s">
        <v>77</v>
      </c>
      <c r="E66" s="11">
        <v>892403020000</v>
      </c>
      <c r="F66" s="11">
        <v>331119360000</v>
      </c>
      <c r="G66" s="346">
        <v>0.37104240189595056</v>
      </c>
      <c r="H66" s="349" t="s">
        <v>74</v>
      </c>
    </row>
    <row r="67" spans="1:8" ht="14.25" customHeight="1" x14ac:dyDescent="0.25">
      <c r="A67" s="349">
        <v>12</v>
      </c>
      <c r="B67" s="349" t="s">
        <v>830</v>
      </c>
      <c r="C67" s="349" t="s">
        <v>831</v>
      </c>
      <c r="D67" s="349" t="s">
        <v>77</v>
      </c>
      <c r="E67" s="11">
        <v>17416877930000</v>
      </c>
      <c r="F67" s="11">
        <v>6270638350000</v>
      </c>
      <c r="G67" s="346">
        <v>0.36</v>
      </c>
      <c r="H67" s="349" t="s">
        <v>74</v>
      </c>
    </row>
    <row r="68" spans="1:8" ht="14.25" customHeight="1" x14ac:dyDescent="0.25">
      <c r="A68" s="349">
        <v>13</v>
      </c>
      <c r="B68" s="349" t="s">
        <v>861</v>
      </c>
      <c r="C68" s="349" t="s">
        <v>862</v>
      </c>
      <c r="D68" s="349" t="s">
        <v>77</v>
      </c>
      <c r="E68" s="11">
        <v>414536730000</v>
      </c>
      <c r="F68" s="11">
        <v>147865120000</v>
      </c>
      <c r="G68" s="346">
        <v>0.35669968255888929</v>
      </c>
      <c r="H68" s="349" t="s">
        <v>74</v>
      </c>
    </row>
    <row r="69" spans="1:8" ht="14.25" customHeight="1" x14ac:dyDescent="0.25">
      <c r="A69" s="349">
        <v>14</v>
      </c>
      <c r="B69" s="349" t="s">
        <v>890</v>
      </c>
      <c r="C69" s="349" t="s">
        <v>891</v>
      </c>
      <c r="D69" s="349" t="s">
        <v>77</v>
      </c>
      <c r="E69" s="11">
        <v>1307460710000</v>
      </c>
      <c r="F69" s="11">
        <v>566262370000</v>
      </c>
      <c r="G69" s="346">
        <v>0.43310086924141683</v>
      </c>
      <c r="H69" s="349" t="s">
        <v>74</v>
      </c>
    </row>
    <row r="70" spans="1:8" ht="14.25" customHeight="1" x14ac:dyDescent="0.25">
      <c r="A70" s="349">
        <v>15</v>
      </c>
      <c r="B70" s="349" t="s">
        <v>906</v>
      </c>
      <c r="C70" s="349" t="s">
        <v>907</v>
      </c>
      <c r="D70" s="349" t="s">
        <v>77</v>
      </c>
      <c r="E70" s="11">
        <v>347274650000</v>
      </c>
      <c r="F70" s="11">
        <v>120544670000</v>
      </c>
      <c r="G70" s="346">
        <v>0.34711623782501833</v>
      </c>
      <c r="H70" s="349" t="s">
        <v>74</v>
      </c>
    </row>
    <row r="71" spans="1:8" ht="14.25" customHeight="1" x14ac:dyDescent="0.25">
      <c r="A71" s="349">
        <v>16</v>
      </c>
      <c r="B71" s="349" t="s">
        <v>992</v>
      </c>
      <c r="C71" s="349" t="s">
        <v>993</v>
      </c>
      <c r="D71" s="349" t="s">
        <v>78</v>
      </c>
      <c r="E71" s="11">
        <v>1218000000000</v>
      </c>
      <c r="F71" s="11">
        <v>442119000000</v>
      </c>
      <c r="G71" s="346">
        <v>0.36298768472906406</v>
      </c>
      <c r="H71" s="349" t="s">
        <v>74</v>
      </c>
    </row>
    <row r="72" spans="1:8" ht="14.25" customHeight="1" x14ac:dyDescent="0.25">
      <c r="A72" s="349">
        <v>17</v>
      </c>
      <c r="B72" s="349" t="s">
        <v>1072</v>
      </c>
      <c r="C72" s="349" t="s">
        <v>1073</v>
      </c>
      <c r="D72" s="349" t="s">
        <v>78</v>
      </c>
      <c r="E72" s="11">
        <v>6136367720000</v>
      </c>
      <c r="F72" s="11">
        <v>363788900000</v>
      </c>
      <c r="G72" s="346">
        <v>5.9284077584581256E-2</v>
      </c>
      <c r="H72" s="349" t="s">
        <v>74</v>
      </c>
    </row>
    <row r="73" spans="1:8" ht="14.25" customHeight="1" x14ac:dyDescent="0.25">
      <c r="A73" s="349">
        <v>1</v>
      </c>
      <c r="B73" s="349" t="s">
        <v>151</v>
      </c>
      <c r="C73" s="349" t="s">
        <v>152</v>
      </c>
      <c r="D73" s="349" t="s">
        <v>69</v>
      </c>
      <c r="E73" s="11">
        <v>180000000000</v>
      </c>
      <c r="F73" s="11">
        <v>84209000000</v>
      </c>
      <c r="G73" s="346">
        <v>0.46782777777777779</v>
      </c>
      <c r="H73" s="349" t="s">
        <v>76</v>
      </c>
    </row>
    <row r="74" spans="1:8" ht="14.25" customHeight="1" x14ac:dyDescent="0.25">
      <c r="A74" s="349">
        <v>2</v>
      </c>
      <c r="B74" s="349" t="s">
        <v>158</v>
      </c>
      <c r="C74" s="349" t="s">
        <v>159</v>
      </c>
      <c r="D74" s="349" t="s">
        <v>69</v>
      </c>
      <c r="E74" s="11">
        <v>70000000000</v>
      </c>
      <c r="F74" s="11">
        <v>6490000000</v>
      </c>
      <c r="G74" s="346">
        <v>9.2714285714285707E-2</v>
      </c>
      <c r="H74" s="349" t="s">
        <v>76</v>
      </c>
    </row>
    <row r="75" spans="1:8" ht="14.25" customHeight="1" x14ac:dyDescent="0.25">
      <c r="A75" s="349">
        <v>3</v>
      </c>
      <c r="B75" s="349" t="s">
        <v>175</v>
      </c>
      <c r="C75" s="349" t="s">
        <v>176</v>
      </c>
      <c r="D75" s="349" t="s">
        <v>69</v>
      </c>
      <c r="E75" s="11">
        <v>6498000000</v>
      </c>
      <c r="F75" s="11">
        <v>1039730000</v>
      </c>
      <c r="G75" s="346">
        <v>0.1600076946752847</v>
      </c>
      <c r="H75" s="349" t="s">
        <v>76</v>
      </c>
    </row>
    <row r="76" spans="1:8" ht="14.25" customHeight="1" x14ac:dyDescent="0.25">
      <c r="A76" s="349">
        <v>4</v>
      </c>
      <c r="B76" s="349" t="s">
        <v>182</v>
      </c>
      <c r="C76" s="349" t="s">
        <v>183</v>
      </c>
      <c r="D76" s="349" t="s">
        <v>69</v>
      </c>
      <c r="E76" s="11">
        <v>1300000000</v>
      </c>
      <c r="F76" s="11">
        <v>601800000</v>
      </c>
      <c r="G76" s="346">
        <v>0.46292307692307694</v>
      </c>
      <c r="H76" s="349" t="s">
        <v>76</v>
      </c>
    </row>
    <row r="77" spans="1:8" ht="14.25" customHeight="1" x14ac:dyDescent="0.25">
      <c r="A77" s="349">
        <v>5</v>
      </c>
      <c r="B77" s="349" t="s">
        <v>198</v>
      </c>
      <c r="C77" s="349" t="s">
        <v>199</v>
      </c>
      <c r="D77" s="349" t="s">
        <v>69</v>
      </c>
      <c r="E77" s="11">
        <v>17029080000</v>
      </c>
      <c r="F77" s="11">
        <v>2940290000</v>
      </c>
      <c r="G77" s="346">
        <v>0.17266288020257115</v>
      </c>
      <c r="H77" s="349" t="s">
        <v>76</v>
      </c>
    </row>
    <row r="78" spans="1:8" ht="14.25" customHeight="1" x14ac:dyDescent="0.25">
      <c r="A78" s="349">
        <v>6</v>
      </c>
      <c r="B78" s="349" t="s">
        <v>3217</v>
      </c>
      <c r="C78" s="349" t="s">
        <v>3218</v>
      </c>
      <c r="D78" s="349" t="s">
        <v>69</v>
      </c>
      <c r="E78" s="11">
        <v>78299580000</v>
      </c>
      <c r="F78" s="11">
        <v>24958730000</v>
      </c>
      <c r="G78" s="346">
        <v>0.3187594365129417</v>
      </c>
      <c r="H78" s="349" t="s">
        <v>76</v>
      </c>
    </row>
    <row r="79" spans="1:8" ht="14.25" customHeight="1" x14ac:dyDescent="0.25">
      <c r="A79" s="349">
        <v>7</v>
      </c>
      <c r="B79" s="349" t="s">
        <v>211</v>
      </c>
      <c r="C79" s="349" t="s">
        <v>212</v>
      </c>
      <c r="D79" s="349" t="s">
        <v>69</v>
      </c>
      <c r="E79" s="11">
        <v>9502000000</v>
      </c>
      <c r="F79" s="11">
        <v>2741140000</v>
      </c>
      <c r="G79" s="346">
        <v>0.28848031993264578</v>
      </c>
      <c r="H79" s="349" t="s">
        <v>76</v>
      </c>
    </row>
    <row r="80" spans="1:8" ht="14.25" customHeight="1" x14ac:dyDescent="0.25">
      <c r="A80" s="349">
        <v>8</v>
      </c>
      <c r="B80" s="349" t="s">
        <v>67</v>
      </c>
      <c r="C80" s="349" t="s">
        <v>3972</v>
      </c>
      <c r="D80" s="349" t="s">
        <v>69</v>
      </c>
      <c r="E80" s="11">
        <v>14760000000</v>
      </c>
      <c r="F80" s="11">
        <v>1322000000</v>
      </c>
      <c r="G80" s="346">
        <v>8.9566395663956633E-2</v>
      </c>
      <c r="H80" s="349" t="s">
        <v>76</v>
      </c>
    </row>
    <row r="81" spans="1:8" ht="14.25" customHeight="1" x14ac:dyDescent="0.25">
      <c r="A81" s="349">
        <v>9</v>
      </c>
      <c r="B81" s="349" t="s">
        <v>242</v>
      </c>
      <c r="C81" s="349" t="s">
        <v>243</v>
      </c>
      <c r="D81" s="349" t="s">
        <v>69</v>
      </c>
      <c r="E81" s="11">
        <v>158139440000</v>
      </c>
      <c r="F81" s="11">
        <v>4374560000</v>
      </c>
      <c r="G81" s="346">
        <v>2.7662675421134663E-2</v>
      </c>
      <c r="H81" s="349" t="s">
        <v>76</v>
      </c>
    </row>
    <row r="82" spans="1:8" ht="14.25" customHeight="1" x14ac:dyDescent="0.25">
      <c r="A82" s="349">
        <v>10</v>
      </c>
      <c r="B82" s="349" t="s">
        <v>274</v>
      </c>
      <c r="C82" s="349" t="s">
        <v>275</v>
      </c>
      <c r="D82" s="349" t="s">
        <v>69</v>
      </c>
      <c r="E82" s="11">
        <v>396000000000</v>
      </c>
      <c r="F82" s="11">
        <v>46381247122</v>
      </c>
      <c r="G82" s="346">
        <v>0.11712436141919191</v>
      </c>
      <c r="H82" s="349" t="s">
        <v>76</v>
      </c>
    </row>
    <row r="83" spans="1:8" ht="14.25" customHeight="1" x14ac:dyDescent="0.25">
      <c r="A83" s="349">
        <v>11</v>
      </c>
      <c r="B83" s="349" t="s">
        <v>293</v>
      </c>
      <c r="C83" s="349" t="s">
        <v>294</v>
      </c>
      <c r="D83" s="349" t="s">
        <v>71</v>
      </c>
      <c r="E83" s="11">
        <v>281097430000</v>
      </c>
      <c r="F83" s="11">
        <v>23168920000</v>
      </c>
      <c r="G83" s="346">
        <v>8.242309436980623E-2</v>
      </c>
      <c r="H83" s="349" t="s">
        <v>76</v>
      </c>
    </row>
    <row r="84" spans="1:8" ht="14.25" customHeight="1" x14ac:dyDescent="0.25">
      <c r="A84" s="349">
        <v>12</v>
      </c>
      <c r="B84" s="349" t="s">
        <v>302</v>
      </c>
      <c r="C84" s="349" t="s">
        <v>303</v>
      </c>
      <c r="D84" s="349" t="s">
        <v>71</v>
      </c>
      <c r="E84" s="11">
        <v>182000000000</v>
      </c>
      <c r="F84" s="11">
        <v>51265500000</v>
      </c>
      <c r="G84" s="346">
        <v>0.28167857142857144</v>
      </c>
      <c r="H84" s="349" t="s">
        <v>76</v>
      </c>
    </row>
    <row r="85" spans="1:8" ht="14.25" customHeight="1" x14ac:dyDescent="0.25">
      <c r="A85" s="349">
        <v>13</v>
      </c>
      <c r="B85" s="349" t="s">
        <v>309</v>
      </c>
      <c r="C85" s="349" t="s">
        <v>310</v>
      </c>
      <c r="D85" s="349" t="s">
        <v>71</v>
      </c>
      <c r="E85" s="11">
        <v>165599860000</v>
      </c>
      <c r="F85" s="11">
        <v>38520000000</v>
      </c>
      <c r="G85" s="346">
        <v>0.23260889230220363</v>
      </c>
      <c r="H85" s="349" t="s">
        <v>76</v>
      </c>
    </row>
    <row r="86" spans="1:8" ht="14.25" customHeight="1" x14ac:dyDescent="0.25">
      <c r="A86" s="349">
        <v>14</v>
      </c>
      <c r="B86" s="349" t="s">
        <v>316</v>
      </c>
      <c r="C86" s="349" t="s">
        <v>317</v>
      </c>
      <c r="D86" s="349" t="s">
        <v>71</v>
      </c>
      <c r="E86" s="11">
        <v>75847860000</v>
      </c>
      <c r="F86" s="11">
        <v>22754360000</v>
      </c>
      <c r="G86" s="346">
        <v>0.3000000263685752</v>
      </c>
      <c r="H86" s="349" t="s">
        <v>76</v>
      </c>
    </row>
    <row r="87" spans="1:8" ht="14.25" customHeight="1" x14ac:dyDescent="0.25">
      <c r="A87" s="349">
        <v>15</v>
      </c>
      <c r="B87" s="349" t="s">
        <v>323</v>
      </c>
      <c r="C87" s="349" t="s">
        <v>324</v>
      </c>
      <c r="D87" s="349" t="s">
        <v>71</v>
      </c>
      <c r="E87" s="11">
        <v>24000000000</v>
      </c>
      <c r="F87" s="11">
        <v>5521000000</v>
      </c>
      <c r="G87" s="346">
        <v>0.23004166666666667</v>
      </c>
      <c r="H87" s="349" t="s">
        <v>76</v>
      </c>
    </row>
    <row r="88" spans="1:8" ht="14.25" customHeight="1" x14ac:dyDescent="0.25">
      <c r="A88" s="349">
        <v>16</v>
      </c>
      <c r="B88" s="349" t="s">
        <v>330</v>
      </c>
      <c r="C88" s="349" t="s">
        <v>331</v>
      </c>
      <c r="D88" s="349" t="s">
        <v>71</v>
      </c>
      <c r="E88" s="11">
        <v>31642320000</v>
      </c>
      <c r="F88" s="11">
        <v>4848020000</v>
      </c>
      <c r="G88" s="346">
        <v>0.15321316515350328</v>
      </c>
      <c r="H88" s="349" t="s">
        <v>76</v>
      </c>
    </row>
    <row r="89" spans="1:8" ht="14.25" customHeight="1" x14ac:dyDescent="0.25">
      <c r="A89" s="349">
        <v>17</v>
      </c>
      <c r="B89" s="349" t="s">
        <v>340</v>
      </c>
      <c r="C89" s="349" t="s">
        <v>341</v>
      </c>
      <c r="D89" s="349" t="s">
        <v>71</v>
      </c>
      <c r="E89" s="11">
        <v>190214990000</v>
      </c>
      <c r="F89" s="11">
        <v>4828560000</v>
      </c>
      <c r="G89" s="346">
        <v>2.5384750171371876E-2</v>
      </c>
      <c r="H89" s="349" t="s">
        <v>76</v>
      </c>
    </row>
    <row r="90" spans="1:8" ht="14.25" customHeight="1" x14ac:dyDescent="0.25">
      <c r="A90" s="349">
        <v>18</v>
      </c>
      <c r="B90" s="349" t="s">
        <v>348</v>
      </c>
      <c r="C90" s="349" t="s">
        <v>349</v>
      </c>
      <c r="D90" s="349" t="s">
        <v>71</v>
      </c>
      <c r="E90" s="11">
        <v>40490060000</v>
      </c>
      <c r="F90" s="11">
        <v>20146260000</v>
      </c>
      <c r="G90" s="346">
        <v>0.49756063586964305</v>
      </c>
      <c r="H90" s="349" t="s">
        <v>76</v>
      </c>
    </row>
    <row r="91" spans="1:8" ht="14.25" customHeight="1" x14ac:dyDescent="0.25">
      <c r="A91" s="349">
        <v>19</v>
      </c>
      <c r="B91" s="349" t="s">
        <v>355</v>
      </c>
      <c r="C91" s="349" t="s">
        <v>356</v>
      </c>
      <c r="D91" s="349" t="s">
        <v>71</v>
      </c>
      <c r="E91" s="11">
        <v>8000000000</v>
      </c>
      <c r="F91" s="11">
        <v>3775000000</v>
      </c>
      <c r="G91" s="346">
        <v>0.47187499999999999</v>
      </c>
      <c r="H91" s="349" t="s">
        <v>76</v>
      </c>
    </row>
    <row r="92" spans="1:8" ht="14.25" customHeight="1" x14ac:dyDescent="0.25">
      <c r="A92" s="349">
        <v>20</v>
      </c>
      <c r="B92" s="349" t="s">
        <v>363</v>
      </c>
      <c r="C92" s="349" t="s">
        <v>364</v>
      </c>
      <c r="D92" s="349" t="s">
        <v>71</v>
      </c>
      <c r="E92" s="11">
        <v>16029000000</v>
      </c>
      <c r="F92" s="11">
        <v>6653400000</v>
      </c>
      <c r="G92" s="346">
        <v>0.41508515815085156</v>
      </c>
      <c r="H92" s="349" t="s">
        <v>76</v>
      </c>
    </row>
    <row r="93" spans="1:8" ht="14.25" customHeight="1" x14ac:dyDescent="0.25">
      <c r="A93" s="349">
        <v>21</v>
      </c>
      <c r="B93" s="349" t="s">
        <v>3242</v>
      </c>
      <c r="C93" s="349" t="s">
        <v>3243</v>
      </c>
      <c r="D93" s="349" t="s">
        <v>71</v>
      </c>
      <c r="E93" s="11">
        <v>71475800000</v>
      </c>
      <c r="F93" s="11">
        <v>35657590000</v>
      </c>
      <c r="G93" s="346">
        <v>0.49887640292238772</v>
      </c>
      <c r="H93" s="349" t="s">
        <v>76</v>
      </c>
    </row>
    <row r="94" spans="1:8" ht="14.25" customHeight="1" x14ac:dyDescent="0.25">
      <c r="A94" s="349">
        <v>22</v>
      </c>
      <c r="B94" s="349" t="s">
        <v>378</v>
      </c>
      <c r="C94" s="349" t="s">
        <v>379</v>
      </c>
      <c r="D94" s="349" t="s">
        <v>71</v>
      </c>
      <c r="E94" s="11">
        <v>170000000000</v>
      </c>
      <c r="F94" s="11">
        <v>84606300000</v>
      </c>
      <c r="G94" s="346">
        <v>0.49768411764705883</v>
      </c>
      <c r="H94" s="349" t="s">
        <v>76</v>
      </c>
    </row>
    <row r="95" spans="1:8" ht="14.25" customHeight="1" x14ac:dyDescent="0.25">
      <c r="A95" s="349">
        <v>23</v>
      </c>
      <c r="B95" s="349" t="s">
        <v>393</v>
      </c>
      <c r="C95" s="349" t="s">
        <v>394</v>
      </c>
      <c r="D95" s="349" t="s">
        <v>71</v>
      </c>
      <c r="E95" s="11">
        <v>70958760000</v>
      </c>
      <c r="F95" s="11">
        <v>32410560000</v>
      </c>
      <c r="G95" s="346">
        <v>0.45675206274743246</v>
      </c>
      <c r="H95" s="349" t="s">
        <v>76</v>
      </c>
    </row>
    <row r="96" spans="1:8" ht="14.25" customHeight="1" x14ac:dyDescent="0.25">
      <c r="A96" s="349">
        <v>24</v>
      </c>
      <c r="B96" s="349" t="s">
        <v>3230</v>
      </c>
      <c r="C96" s="349" t="s">
        <v>3231</v>
      </c>
      <c r="D96" s="349" t="s">
        <v>71</v>
      </c>
      <c r="E96" s="11">
        <v>60000000000</v>
      </c>
      <c r="F96" s="11">
        <v>29424000000</v>
      </c>
      <c r="G96" s="346">
        <v>0.4904</v>
      </c>
      <c r="H96" s="349" t="s">
        <v>76</v>
      </c>
    </row>
    <row r="97" spans="1:8" ht="14.25" customHeight="1" x14ac:dyDescent="0.25">
      <c r="A97" s="349">
        <v>25</v>
      </c>
      <c r="B97" s="349" t="s">
        <v>423</v>
      </c>
      <c r="C97" s="349" t="s">
        <v>424</v>
      </c>
      <c r="D97" s="349" t="s">
        <v>71</v>
      </c>
      <c r="E97" s="11">
        <v>8475580000</v>
      </c>
      <c r="F97" s="11">
        <v>4075580000</v>
      </c>
      <c r="G97" s="346">
        <v>0.4808614867655075</v>
      </c>
      <c r="H97" s="349" t="s">
        <v>76</v>
      </c>
    </row>
    <row r="98" spans="1:8" ht="14.25" customHeight="1" x14ac:dyDescent="0.25">
      <c r="A98" s="349">
        <v>26</v>
      </c>
      <c r="B98" s="349" t="s">
        <v>449</v>
      </c>
      <c r="C98" s="349" t="s">
        <v>450</v>
      </c>
      <c r="D98" s="349" t="s">
        <v>73</v>
      </c>
      <c r="E98" s="11">
        <v>25654000000</v>
      </c>
      <c r="F98" s="11">
        <v>12075436174</v>
      </c>
      <c r="G98" s="346">
        <v>0.47070383464566928</v>
      </c>
      <c r="H98" s="349" t="s">
        <v>76</v>
      </c>
    </row>
    <row r="99" spans="1:8" ht="14.25" customHeight="1" x14ac:dyDescent="0.25">
      <c r="A99" s="349">
        <v>27</v>
      </c>
      <c r="B99" s="349" t="s">
        <v>454</v>
      </c>
      <c r="C99" s="349" t="s">
        <v>455</v>
      </c>
      <c r="D99" s="349" t="s">
        <v>73</v>
      </c>
      <c r="E99" s="11">
        <v>16727860000</v>
      </c>
      <c r="F99" s="11">
        <v>2126290000</v>
      </c>
      <c r="G99" s="346">
        <v>0.12711070035258545</v>
      </c>
      <c r="H99" s="349" t="s">
        <v>76</v>
      </c>
    </row>
    <row r="100" spans="1:8" ht="14.25" customHeight="1" x14ac:dyDescent="0.25">
      <c r="A100" s="349">
        <v>28</v>
      </c>
      <c r="B100" s="349" t="s">
        <v>478</v>
      </c>
      <c r="C100" s="349" t="s">
        <v>479</v>
      </c>
      <c r="D100" s="349" t="s">
        <v>73</v>
      </c>
      <c r="E100" s="11">
        <v>4000000000</v>
      </c>
      <c r="F100" s="11">
        <v>1150000000</v>
      </c>
      <c r="G100" s="346">
        <v>0.28749999999999998</v>
      </c>
      <c r="H100" s="349" t="s">
        <v>76</v>
      </c>
    </row>
    <row r="101" spans="1:8" ht="14.25" customHeight="1" x14ac:dyDescent="0.25">
      <c r="A101" s="349">
        <v>29</v>
      </c>
      <c r="B101" s="349" t="s">
        <v>484</v>
      </c>
      <c r="C101" s="349" t="s">
        <v>485</v>
      </c>
      <c r="D101" s="349" t="s">
        <v>73</v>
      </c>
      <c r="E101" s="11">
        <v>2800000000</v>
      </c>
      <c r="F101" s="11">
        <v>1237700000</v>
      </c>
      <c r="G101" s="346">
        <v>0.44203571428571431</v>
      </c>
      <c r="H101" s="349" t="s">
        <v>76</v>
      </c>
    </row>
    <row r="102" spans="1:8" ht="14.25" customHeight="1" x14ac:dyDescent="0.25">
      <c r="A102" s="349">
        <v>30</v>
      </c>
      <c r="B102" s="349" t="s">
        <v>491</v>
      </c>
      <c r="C102" s="349" t="s">
        <v>492</v>
      </c>
      <c r="D102" s="349" t="s">
        <v>73</v>
      </c>
      <c r="E102" s="11">
        <v>7000000000</v>
      </c>
      <c r="F102" s="11">
        <v>1527620000</v>
      </c>
      <c r="G102" s="346">
        <v>0.21823142857142858</v>
      </c>
      <c r="H102" s="349" t="s">
        <v>76</v>
      </c>
    </row>
    <row r="103" spans="1:8" ht="14.25" customHeight="1" x14ac:dyDescent="0.25">
      <c r="A103" s="349">
        <v>31</v>
      </c>
      <c r="B103" s="349" t="s">
        <v>527</v>
      </c>
      <c r="C103" s="349" t="s">
        <v>528</v>
      </c>
      <c r="D103" s="349" t="s">
        <v>73</v>
      </c>
      <c r="E103" s="11">
        <v>41209700000</v>
      </c>
      <c r="F103" s="11">
        <v>6320875000</v>
      </c>
      <c r="G103" s="346">
        <v>0.15338318405618095</v>
      </c>
      <c r="H103" s="349" t="s">
        <v>76</v>
      </c>
    </row>
    <row r="104" spans="1:8" ht="14.25" customHeight="1" x14ac:dyDescent="0.25">
      <c r="A104" s="349">
        <v>32</v>
      </c>
      <c r="B104" s="349" t="s">
        <v>541</v>
      </c>
      <c r="C104" s="349" t="s">
        <v>542</v>
      </c>
      <c r="D104" s="349" t="s">
        <v>73</v>
      </c>
      <c r="E104" s="11">
        <v>10820000000</v>
      </c>
      <c r="F104" s="11">
        <v>976320000</v>
      </c>
      <c r="G104" s="346">
        <v>9.0232902033271722E-2</v>
      </c>
      <c r="H104" s="349" t="s">
        <v>76</v>
      </c>
    </row>
    <row r="105" spans="1:8" ht="14.25" customHeight="1" x14ac:dyDescent="0.25">
      <c r="A105" s="349">
        <v>33</v>
      </c>
      <c r="B105" s="349" t="s">
        <v>547</v>
      </c>
      <c r="C105" s="349" t="s">
        <v>548</v>
      </c>
      <c r="D105" s="349" t="s">
        <v>73</v>
      </c>
      <c r="E105" s="11">
        <v>108000000000</v>
      </c>
      <c r="F105" s="11">
        <v>32633110000</v>
      </c>
      <c r="G105" s="346">
        <v>0.3021584259259259</v>
      </c>
      <c r="H105" s="349" t="s">
        <v>76</v>
      </c>
    </row>
    <row r="106" spans="1:8" ht="14.25" customHeight="1" x14ac:dyDescent="0.25">
      <c r="A106" s="349">
        <v>34</v>
      </c>
      <c r="B106" s="349" t="s">
        <v>3219</v>
      </c>
      <c r="C106" s="349" t="s">
        <v>3220</v>
      </c>
      <c r="D106" s="349" t="s">
        <v>73</v>
      </c>
      <c r="E106" s="11">
        <v>29361400000</v>
      </c>
      <c r="F106" s="11">
        <v>8627474000</v>
      </c>
      <c r="G106" s="346">
        <v>0.29383728296334644</v>
      </c>
      <c r="H106" s="349" t="s">
        <v>76</v>
      </c>
    </row>
    <row r="107" spans="1:8" ht="14.25" customHeight="1" x14ac:dyDescent="0.25">
      <c r="A107" s="349">
        <v>35</v>
      </c>
      <c r="B107" s="349" t="s">
        <v>556</v>
      </c>
      <c r="C107" s="349" t="s">
        <v>557</v>
      </c>
      <c r="D107" s="349" t="s">
        <v>73</v>
      </c>
      <c r="E107" s="11">
        <v>20000000000</v>
      </c>
      <c r="F107" s="11">
        <v>5686800000</v>
      </c>
      <c r="G107" s="346">
        <v>0.28433999999999998</v>
      </c>
      <c r="H107" s="349" t="s">
        <v>76</v>
      </c>
    </row>
    <row r="108" spans="1:8" ht="14.25" customHeight="1" x14ac:dyDescent="0.25">
      <c r="A108" s="349">
        <v>36</v>
      </c>
      <c r="B108" s="349" t="s">
        <v>3213</v>
      </c>
      <c r="C108" s="349" t="s">
        <v>4190</v>
      </c>
      <c r="D108" s="349" t="s">
        <v>73</v>
      </c>
      <c r="E108" s="11">
        <v>7205000000</v>
      </c>
      <c r="F108" s="11">
        <v>2276000000</v>
      </c>
      <c r="G108" s="346">
        <v>0.31589174184594032</v>
      </c>
      <c r="H108" s="349" t="s">
        <v>76</v>
      </c>
    </row>
    <row r="109" spans="1:8" ht="14.25" customHeight="1" x14ac:dyDescent="0.25">
      <c r="A109" s="349">
        <v>37</v>
      </c>
      <c r="B109" s="349" t="s">
        <v>576</v>
      </c>
      <c r="C109" s="349" t="s">
        <v>577</v>
      </c>
      <c r="D109" s="349" t="s">
        <v>75</v>
      </c>
      <c r="E109" s="11">
        <v>235000000000</v>
      </c>
      <c r="F109" s="11">
        <v>63450000000</v>
      </c>
      <c r="G109" s="346">
        <v>0.27</v>
      </c>
      <c r="H109" s="349" t="s">
        <v>76</v>
      </c>
    </row>
    <row r="110" spans="1:8" ht="14.25" customHeight="1" x14ac:dyDescent="0.25">
      <c r="A110" s="349">
        <v>38</v>
      </c>
      <c r="B110" s="349" t="s">
        <v>585</v>
      </c>
      <c r="C110" s="349" t="s">
        <v>586</v>
      </c>
      <c r="D110" s="349" t="s">
        <v>75</v>
      </c>
      <c r="E110" s="11">
        <v>65056500000</v>
      </c>
      <c r="F110" s="11">
        <v>8880250000</v>
      </c>
      <c r="G110" s="346">
        <v>0.13650058026484671</v>
      </c>
      <c r="H110" s="349" t="s">
        <v>76</v>
      </c>
    </row>
    <row r="111" spans="1:8" ht="14.25" customHeight="1" x14ac:dyDescent="0.25">
      <c r="A111" s="349">
        <v>39</v>
      </c>
      <c r="B111" s="349" t="s">
        <v>640</v>
      </c>
      <c r="C111" s="349" t="s">
        <v>641</v>
      </c>
      <c r="D111" s="349" t="s">
        <v>75</v>
      </c>
      <c r="E111" s="11">
        <v>3262350000000</v>
      </c>
      <c r="F111" s="11">
        <v>627300000</v>
      </c>
      <c r="G111" s="346">
        <v>1.9228470274495379E-4</v>
      </c>
      <c r="H111" s="349" t="s">
        <v>76</v>
      </c>
    </row>
    <row r="112" spans="1:8" ht="14.25" customHeight="1" x14ac:dyDescent="0.25">
      <c r="A112" s="349">
        <v>40</v>
      </c>
      <c r="B112" s="349" t="s">
        <v>652</v>
      </c>
      <c r="C112" s="349" t="s">
        <v>653</v>
      </c>
      <c r="D112" s="349" t="s">
        <v>75</v>
      </c>
      <c r="E112" s="11">
        <v>60000000000</v>
      </c>
      <c r="F112" s="11">
        <v>18000000000</v>
      </c>
      <c r="G112" s="346">
        <v>0.3</v>
      </c>
      <c r="H112" s="349" t="s">
        <v>76</v>
      </c>
    </row>
    <row r="113" spans="1:8" ht="14.25" customHeight="1" x14ac:dyDescent="0.25">
      <c r="A113" s="349">
        <v>41</v>
      </c>
      <c r="B113" s="349" t="s">
        <v>3226</v>
      </c>
      <c r="C113" s="349" t="s">
        <v>3227</v>
      </c>
      <c r="D113" s="349" t="s">
        <v>75</v>
      </c>
      <c r="E113" s="11">
        <v>5000000000</v>
      </c>
      <c r="F113" s="11">
        <v>1000000000</v>
      </c>
      <c r="G113" s="346">
        <v>0.2</v>
      </c>
      <c r="H113" s="349" t="s">
        <v>76</v>
      </c>
    </row>
    <row r="114" spans="1:8" ht="14.25" customHeight="1" x14ac:dyDescent="0.25">
      <c r="A114" s="349">
        <v>42</v>
      </c>
      <c r="B114" s="349" t="s">
        <v>659</v>
      </c>
      <c r="C114" s="349" t="s">
        <v>660</v>
      </c>
      <c r="D114" s="349" t="s">
        <v>75</v>
      </c>
      <c r="E114" s="11">
        <v>7000000000</v>
      </c>
      <c r="F114" s="11">
        <v>2030000000</v>
      </c>
      <c r="G114" s="346">
        <v>0.28999999999999998</v>
      </c>
      <c r="H114" s="349" t="s">
        <v>76</v>
      </c>
    </row>
    <row r="115" spans="1:8" ht="14.25" customHeight="1" x14ac:dyDescent="0.25">
      <c r="A115" s="349">
        <v>43</v>
      </c>
      <c r="B115" s="349" t="s">
        <v>686</v>
      </c>
      <c r="C115" s="349" t="s">
        <v>687</v>
      </c>
      <c r="D115" s="349" t="s">
        <v>75</v>
      </c>
      <c r="E115" s="11">
        <v>3855000000</v>
      </c>
      <c r="F115" s="11">
        <v>1156500000</v>
      </c>
      <c r="G115" s="346">
        <v>0.3</v>
      </c>
      <c r="H115" s="349" t="s">
        <v>76</v>
      </c>
    </row>
    <row r="116" spans="1:8" ht="14.25" customHeight="1" x14ac:dyDescent="0.25">
      <c r="A116" s="349">
        <v>44</v>
      </c>
      <c r="B116" s="349" t="s">
        <v>696</v>
      </c>
      <c r="C116" s="349" t="s">
        <v>697</v>
      </c>
      <c r="D116" s="349" t="s">
        <v>75</v>
      </c>
      <c r="E116" s="11">
        <v>2094700000</v>
      </c>
      <c r="F116" s="11">
        <v>300418000</v>
      </c>
      <c r="G116" s="346">
        <v>0.14341815057048743</v>
      </c>
      <c r="H116" s="349" t="s">
        <v>76</v>
      </c>
    </row>
    <row r="117" spans="1:8" ht="14.25" customHeight="1" x14ac:dyDescent="0.25">
      <c r="A117" s="349">
        <v>45</v>
      </c>
      <c r="B117" s="349" t="s">
        <v>704</v>
      </c>
      <c r="C117" s="349" t="s">
        <v>705</v>
      </c>
      <c r="D117" s="349" t="s">
        <v>75</v>
      </c>
      <c r="E117" s="11">
        <v>139500000000</v>
      </c>
      <c r="F117" s="11">
        <v>21900000000</v>
      </c>
      <c r="G117" s="346">
        <v>0.15698924731182795</v>
      </c>
      <c r="H117" s="349" t="s">
        <v>76</v>
      </c>
    </row>
    <row r="118" spans="1:8" ht="14.25" customHeight="1" x14ac:dyDescent="0.25">
      <c r="A118" s="349">
        <v>46</v>
      </c>
      <c r="B118" s="349" t="s">
        <v>715</v>
      </c>
      <c r="C118" s="349" t="s">
        <v>716</v>
      </c>
      <c r="D118" s="349" t="s">
        <v>75</v>
      </c>
      <c r="E118" s="11">
        <v>60000000000</v>
      </c>
      <c r="F118" s="11">
        <v>12161060000</v>
      </c>
      <c r="G118" s="346">
        <v>0.20268433333333333</v>
      </c>
      <c r="H118" s="349" t="s">
        <v>76</v>
      </c>
    </row>
    <row r="119" spans="1:8" ht="14.25" customHeight="1" x14ac:dyDescent="0.25">
      <c r="A119" s="349">
        <v>47</v>
      </c>
      <c r="B119" s="349" t="s">
        <v>3209</v>
      </c>
      <c r="C119" s="349" t="s">
        <v>3210</v>
      </c>
      <c r="D119" s="349" t="s">
        <v>75</v>
      </c>
      <c r="E119" s="11">
        <v>12688200000</v>
      </c>
      <c r="F119" s="11">
        <v>3679200000</v>
      </c>
      <c r="G119" s="346">
        <v>0.28997020854021849</v>
      </c>
      <c r="H119" s="349" t="s">
        <v>76</v>
      </c>
    </row>
    <row r="120" spans="1:8" ht="14.25" customHeight="1" x14ac:dyDescent="0.25">
      <c r="A120" s="349">
        <v>48</v>
      </c>
      <c r="B120" s="349" t="s">
        <v>794</v>
      </c>
      <c r="C120" s="349" t="s">
        <v>795</v>
      </c>
      <c r="D120" s="349" t="s">
        <v>75</v>
      </c>
      <c r="E120" s="11">
        <v>132960322036</v>
      </c>
      <c r="F120" s="11">
        <v>34934400000</v>
      </c>
      <c r="G120" s="346">
        <v>0.26274304593321646</v>
      </c>
      <c r="H120" s="349" t="s">
        <v>76</v>
      </c>
    </row>
    <row r="121" spans="1:8" ht="14.25" customHeight="1" x14ac:dyDescent="0.25">
      <c r="A121" s="349">
        <v>49</v>
      </c>
      <c r="B121" s="349" t="s">
        <v>838</v>
      </c>
      <c r="C121" s="349" t="s">
        <v>839</v>
      </c>
      <c r="D121" s="349" t="s">
        <v>77</v>
      </c>
      <c r="E121" s="11">
        <v>818609380000</v>
      </c>
      <c r="F121" s="11">
        <v>199830000</v>
      </c>
      <c r="G121" s="346">
        <v>2.4410910121748177E-4</v>
      </c>
      <c r="H121" s="349" t="s">
        <v>76</v>
      </c>
    </row>
    <row r="122" spans="1:8" ht="14.25" customHeight="1" x14ac:dyDescent="0.25">
      <c r="A122" s="349">
        <v>50</v>
      </c>
      <c r="B122" s="349" t="s">
        <v>845</v>
      </c>
      <c r="C122" s="349" t="s">
        <v>846</v>
      </c>
      <c r="D122" s="349" t="s">
        <v>77</v>
      </c>
      <c r="E122" s="11">
        <v>125689000000</v>
      </c>
      <c r="F122" s="11">
        <v>17600000000</v>
      </c>
      <c r="G122" s="346">
        <v>0.14002816475586566</v>
      </c>
      <c r="H122" s="349" t="s">
        <v>76</v>
      </c>
    </row>
    <row r="123" spans="1:8" ht="14.25" customHeight="1" x14ac:dyDescent="0.25">
      <c r="A123" s="349">
        <v>51</v>
      </c>
      <c r="B123" s="349" t="s">
        <v>855</v>
      </c>
      <c r="C123" s="349" t="s">
        <v>856</v>
      </c>
      <c r="D123" s="349" t="s">
        <v>77</v>
      </c>
      <c r="E123" s="11">
        <v>30039100000</v>
      </c>
      <c r="F123" s="11">
        <v>1808100000</v>
      </c>
      <c r="G123" s="346">
        <v>6.0191550346048985E-2</v>
      </c>
      <c r="H123" s="349" t="s">
        <v>76</v>
      </c>
    </row>
    <row r="124" spans="1:8" ht="14.25" customHeight="1" x14ac:dyDescent="0.25">
      <c r="A124" s="349">
        <v>52</v>
      </c>
      <c r="B124" s="349" t="s">
        <v>3215</v>
      </c>
      <c r="C124" s="349" t="s">
        <v>3975</v>
      </c>
      <c r="D124" s="349" t="s">
        <v>77</v>
      </c>
      <c r="E124" s="11">
        <v>85620000000</v>
      </c>
      <c r="F124" s="11">
        <v>12463200000</v>
      </c>
      <c r="G124" s="346">
        <v>0.14556412053258586</v>
      </c>
      <c r="H124" s="349" t="s">
        <v>76</v>
      </c>
    </row>
    <row r="125" spans="1:8" ht="14.25" customHeight="1" x14ac:dyDescent="0.25">
      <c r="A125" s="349">
        <v>53</v>
      </c>
      <c r="B125" s="349" t="s">
        <v>869</v>
      </c>
      <c r="C125" s="349" t="s">
        <v>870</v>
      </c>
      <c r="D125" s="349" t="s">
        <v>77</v>
      </c>
      <c r="E125" s="11">
        <v>2000000000</v>
      </c>
      <c r="F125" s="11">
        <v>240000000</v>
      </c>
      <c r="G125" s="346">
        <v>0.12</v>
      </c>
      <c r="H125" s="349" t="s">
        <v>76</v>
      </c>
    </row>
    <row r="126" spans="1:8" ht="14.25" customHeight="1" x14ac:dyDescent="0.25">
      <c r="A126" s="349">
        <v>54</v>
      </c>
      <c r="B126" s="349" t="s">
        <v>878</v>
      </c>
      <c r="C126" s="349" t="s">
        <v>879</v>
      </c>
      <c r="D126" s="349" t="s">
        <v>77</v>
      </c>
      <c r="E126" s="11">
        <v>3505000000</v>
      </c>
      <c r="F126" s="11">
        <v>1664225000</v>
      </c>
      <c r="G126" s="346">
        <v>0.47481455064194006</v>
      </c>
      <c r="H126" s="349" t="s">
        <v>76</v>
      </c>
    </row>
    <row r="127" spans="1:8" ht="14.25" customHeight="1" x14ac:dyDescent="0.25">
      <c r="A127" s="349">
        <v>55</v>
      </c>
      <c r="B127" s="349" t="s">
        <v>884</v>
      </c>
      <c r="C127" s="349" t="s">
        <v>885</v>
      </c>
      <c r="D127" s="349" t="s">
        <v>77</v>
      </c>
      <c r="E127" s="11">
        <v>1985000000</v>
      </c>
      <c r="F127" s="11">
        <v>768000000</v>
      </c>
      <c r="G127" s="346">
        <v>0.38690176322418135</v>
      </c>
      <c r="H127" s="349" t="s">
        <v>76</v>
      </c>
    </row>
    <row r="128" spans="1:8" ht="14.25" customHeight="1" x14ac:dyDescent="0.25">
      <c r="A128" s="349">
        <v>56</v>
      </c>
      <c r="B128" s="349" t="s">
        <v>897</v>
      </c>
      <c r="C128" s="349" t="s">
        <v>898</v>
      </c>
      <c r="D128" s="349" t="s">
        <v>77</v>
      </c>
      <c r="E128" s="11">
        <v>14254065000</v>
      </c>
      <c r="F128" s="11">
        <v>6732565000</v>
      </c>
      <c r="G128" s="346">
        <v>0.47232596455818043</v>
      </c>
      <c r="H128" s="349" t="s">
        <v>76</v>
      </c>
    </row>
    <row r="129" spans="1:8" ht="14.25" customHeight="1" x14ac:dyDescent="0.25">
      <c r="A129" s="349">
        <v>57</v>
      </c>
      <c r="B129" s="349" t="s">
        <v>915</v>
      </c>
      <c r="C129" s="349" t="s">
        <v>916</v>
      </c>
      <c r="D129" s="349" t="s">
        <v>77</v>
      </c>
      <c r="E129" s="11">
        <v>126000000000</v>
      </c>
      <c r="F129" s="11">
        <v>58762800000</v>
      </c>
      <c r="G129" s="346">
        <v>0.46637142857142855</v>
      </c>
      <c r="H129" s="349" t="s">
        <v>76</v>
      </c>
    </row>
    <row r="130" spans="1:8" ht="14.25" customHeight="1" x14ac:dyDescent="0.25">
      <c r="A130" s="349">
        <v>58</v>
      </c>
      <c r="B130" s="349" t="s">
        <v>926</v>
      </c>
      <c r="C130" s="349" t="s">
        <v>927</v>
      </c>
      <c r="D130" s="349" t="s">
        <v>77</v>
      </c>
      <c r="E130" s="11">
        <v>44000000000</v>
      </c>
      <c r="F130" s="11">
        <v>21560000000</v>
      </c>
      <c r="G130" s="346">
        <v>0.49</v>
      </c>
      <c r="H130" s="349" t="s">
        <v>76</v>
      </c>
    </row>
    <row r="131" spans="1:8" ht="14.25" customHeight="1" x14ac:dyDescent="0.25">
      <c r="A131" s="349">
        <v>59</v>
      </c>
      <c r="B131" s="349" t="s">
        <v>949</v>
      </c>
      <c r="C131" s="349" t="s">
        <v>950</v>
      </c>
      <c r="D131" s="349" t="s">
        <v>77</v>
      </c>
      <c r="E131" s="11">
        <v>8000000000</v>
      </c>
      <c r="F131" s="11">
        <v>2880000000</v>
      </c>
      <c r="G131" s="346">
        <v>0.36</v>
      </c>
      <c r="H131" s="349" t="s">
        <v>76</v>
      </c>
    </row>
    <row r="132" spans="1:8" ht="14.25" customHeight="1" x14ac:dyDescent="0.25">
      <c r="A132" s="349">
        <v>60</v>
      </c>
      <c r="B132" s="349" t="s">
        <v>3205</v>
      </c>
      <c r="C132" s="349" t="s">
        <v>3206</v>
      </c>
      <c r="D132" s="349" t="s">
        <v>78</v>
      </c>
      <c r="E132" s="11">
        <v>790000000</v>
      </c>
      <c r="F132" s="11">
        <v>314440000</v>
      </c>
      <c r="G132" s="346">
        <v>0.39802531645569622</v>
      </c>
      <c r="H132" s="349" t="s">
        <v>76</v>
      </c>
    </row>
    <row r="133" spans="1:8" ht="14.25" customHeight="1" x14ac:dyDescent="0.25">
      <c r="A133" s="349">
        <v>61</v>
      </c>
      <c r="B133" s="349" t="s">
        <v>1038</v>
      </c>
      <c r="C133" s="349" t="s">
        <v>1039</v>
      </c>
      <c r="D133" s="349" t="s">
        <v>78</v>
      </c>
      <c r="E133" s="11">
        <v>1061700000</v>
      </c>
      <c r="F133" s="11">
        <v>115800000</v>
      </c>
      <c r="G133" s="346">
        <v>0.10907035885843458</v>
      </c>
      <c r="H133" s="349" t="s">
        <v>76</v>
      </c>
    </row>
    <row r="134" spans="1:8" ht="14.25" customHeight="1" x14ac:dyDescent="0.25">
      <c r="A134" s="349">
        <v>62</v>
      </c>
      <c r="B134" s="349" t="s">
        <v>1046</v>
      </c>
      <c r="C134" s="349" t="s">
        <v>1047</v>
      </c>
      <c r="D134" s="349" t="s">
        <v>78</v>
      </c>
      <c r="E134" s="11">
        <v>2000000000</v>
      </c>
      <c r="F134" s="11">
        <v>680500000</v>
      </c>
      <c r="G134" s="346">
        <v>0.34025</v>
      </c>
      <c r="H134" s="349" t="s">
        <v>76</v>
      </c>
    </row>
    <row r="135" spans="1:8" ht="14.25" customHeight="1" x14ac:dyDescent="0.25">
      <c r="A135" s="349">
        <v>63</v>
      </c>
      <c r="B135" s="349" t="s">
        <v>3221</v>
      </c>
      <c r="C135" s="349" t="s">
        <v>3222</v>
      </c>
      <c r="D135" s="349" t="s">
        <v>78</v>
      </c>
      <c r="E135" s="11">
        <v>10000050000</v>
      </c>
      <c r="F135" s="11">
        <v>3275440000</v>
      </c>
      <c r="G135" s="346">
        <v>0.32754236228818856</v>
      </c>
      <c r="H135" s="349" t="s">
        <v>76</v>
      </c>
    </row>
    <row r="136" spans="1:8" ht="14.25" customHeight="1" x14ac:dyDescent="0.25">
      <c r="A136" s="349">
        <v>64</v>
      </c>
      <c r="B136" s="349" t="s">
        <v>1098</v>
      </c>
      <c r="C136" s="349" t="s">
        <v>1099</v>
      </c>
      <c r="D136" s="349" t="s">
        <v>78</v>
      </c>
      <c r="E136" s="11">
        <v>40363600000</v>
      </c>
      <c r="F136" s="11">
        <v>12415850000</v>
      </c>
      <c r="G136" s="346">
        <v>0.30760016450465272</v>
      </c>
      <c r="H136" s="349" t="s">
        <v>76</v>
      </c>
    </row>
    <row r="137" spans="1:8" ht="14.25" customHeight="1" x14ac:dyDescent="0.25">
      <c r="A137" s="349">
        <v>65</v>
      </c>
      <c r="B137" s="349" t="s">
        <v>1107</v>
      </c>
      <c r="C137" s="349" t="s">
        <v>1108</v>
      </c>
      <c r="D137" s="349" t="s">
        <v>78</v>
      </c>
      <c r="E137" s="11">
        <v>104999550000</v>
      </c>
      <c r="F137" s="11">
        <v>31500000000</v>
      </c>
      <c r="G137" s="346">
        <v>0.30000128571979595</v>
      </c>
      <c r="H137" s="349" t="s">
        <v>76</v>
      </c>
    </row>
    <row r="138" spans="1:8" ht="14.25" customHeight="1" x14ac:dyDescent="0.25">
      <c r="A138" s="349">
        <v>66</v>
      </c>
      <c r="B138" s="349" t="s">
        <v>1128</v>
      </c>
      <c r="C138" s="349" t="s">
        <v>1129</v>
      </c>
      <c r="D138" s="349" t="s">
        <v>78</v>
      </c>
      <c r="E138" s="11">
        <v>20044500000</v>
      </c>
      <c r="F138" s="11">
        <v>2539800000</v>
      </c>
      <c r="G138" s="346">
        <v>0.1267080745341615</v>
      </c>
      <c r="H138" s="349" t="s">
        <v>76</v>
      </c>
    </row>
    <row r="139" spans="1:8" ht="14.25" customHeight="1" x14ac:dyDescent="0.25">
      <c r="A139" s="349">
        <v>67</v>
      </c>
      <c r="B139" s="349" t="s">
        <v>1140</v>
      </c>
      <c r="C139" s="349" t="s">
        <v>1141</v>
      </c>
      <c r="D139" s="349" t="s">
        <v>78</v>
      </c>
      <c r="E139" s="11">
        <v>15710000000</v>
      </c>
      <c r="F139" s="11">
        <v>7550000000</v>
      </c>
      <c r="G139" s="346">
        <v>0.4805856142584341</v>
      </c>
      <c r="H139" s="349" t="s">
        <v>76</v>
      </c>
    </row>
    <row r="140" spans="1:8" ht="14.25" customHeight="1" x14ac:dyDescent="0.25">
      <c r="A140" s="349">
        <v>68</v>
      </c>
      <c r="B140" s="349" t="s">
        <v>1155</v>
      </c>
      <c r="C140" s="349" t="s">
        <v>1156</v>
      </c>
      <c r="D140" s="349" t="s">
        <v>78</v>
      </c>
      <c r="E140" s="11">
        <v>30000000000</v>
      </c>
      <c r="F140" s="11">
        <v>58800000</v>
      </c>
      <c r="G140" s="346">
        <v>1.9599999999999999E-3</v>
      </c>
      <c r="H140" s="349" t="s">
        <v>76</v>
      </c>
    </row>
    <row r="141" spans="1:8" ht="14.25" customHeight="1" x14ac:dyDescent="0.25">
      <c r="A141" s="349">
        <v>69</v>
      </c>
      <c r="B141" s="349" t="s">
        <v>1166</v>
      </c>
      <c r="C141" s="349" t="s">
        <v>1167</v>
      </c>
      <c r="D141" s="349" t="s">
        <v>78</v>
      </c>
      <c r="E141" s="11">
        <v>42352900000</v>
      </c>
      <c r="F141" s="11">
        <v>5761200000</v>
      </c>
      <c r="G141" s="346">
        <v>0.13602846558323042</v>
      </c>
      <c r="H141" s="349" t="s">
        <v>76</v>
      </c>
    </row>
    <row r="142" spans="1:8" ht="14.25" customHeight="1" x14ac:dyDescent="0.25">
      <c r="A142" s="349">
        <v>70</v>
      </c>
      <c r="B142" s="349" t="s">
        <v>3228</v>
      </c>
      <c r="C142" s="349" t="s">
        <v>3229</v>
      </c>
      <c r="D142" s="349" t="s">
        <v>78</v>
      </c>
      <c r="E142" s="11">
        <v>96738280000</v>
      </c>
      <c r="F142" s="11">
        <v>29024480000</v>
      </c>
      <c r="G142" s="346">
        <v>0.30003097015989949</v>
      </c>
      <c r="H142" s="349" t="s">
        <v>76</v>
      </c>
    </row>
    <row r="143" spans="1:8" ht="14.25" customHeight="1" x14ac:dyDescent="0.25">
      <c r="A143" s="349">
        <v>71</v>
      </c>
      <c r="B143" s="349" t="s">
        <v>3207</v>
      </c>
      <c r="C143" s="349" t="s">
        <v>3208</v>
      </c>
      <c r="D143" s="349" t="s">
        <v>78</v>
      </c>
      <c r="E143" s="11">
        <v>6000000000</v>
      </c>
      <c r="F143" s="11">
        <v>1200000000</v>
      </c>
      <c r="G143" s="346">
        <v>0.2</v>
      </c>
      <c r="H143" s="349" t="s">
        <v>76</v>
      </c>
    </row>
    <row r="144" spans="1:8" ht="14.25" customHeight="1" x14ac:dyDescent="0.25">
      <c r="A144" s="349">
        <v>72</v>
      </c>
      <c r="B144" s="349" t="s">
        <v>1176</v>
      </c>
      <c r="C144" s="349" t="s">
        <v>1177</v>
      </c>
      <c r="D144" s="349" t="s">
        <v>78</v>
      </c>
      <c r="E144" s="11">
        <v>3500000000</v>
      </c>
      <c r="F144" s="11">
        <v>1575000000</v>
      </c>
      <c r="G144" s="346">
        <v>0.45</v>
      </c>
      <c r="H144" s="349" t="s">
        <v>76</v>
      </c>
    </row>
    <row r="145" spans="1:8" ht="14.25" customHeight="1" x14ac:dyDescent="0.25">
      <c r="A145" s="349">
        <v>73</v>
      </c>
      <c r="B145" s="349" t="s">
        <v>1184</v>
      </c>
      <c r="C145" s="349" t="s">
        <v>1185</v>
      </c>
      <c r="D145" s="349" t="s">
        <v>78</v>
      </c>
      <c r="E145" s="11">
        <v>16603400000</v>
      </c>
      <c r="F145" s="11">
        <v>3216380000</v>
      </c>
      <c r="G145" s="346">
        <v>0.19371815411301299</v>
      </c>
      <c r="H145" s="349" t="s">
        <v>76</v>
      </c>
    </row>
    <row r="146" spans="1:8" ht="14.25" customHeight="1" x14ac:dyDescent="0.25">
      <c r="A146" s="349">
        <v>74</v>
      </c>
      <c r="B146" s="349" t="s">
        <v>1192</v>
      </c>
      <c r="C146" s="349" t="s">
        <v>1193</v>
      </c>
      <c r="D146" s="349" t="s">
        <v>78</v>
      </c>
      <c r="E146" s="11">
        <v>679099600000</v>
      </c>
      <c r="F146" s="11">
        <v>67909960000</v>
      </c>
      <c r="G146" s="346">
        <v>0.1</v>
      </c>
      <c r="H146" s="349" t="s">
        <v>76</v>
      </c>
    </row>
    <row r="147" spans="1:8" ht="14.25" customHeight="1" x14ac:dyDescent="0.25">
      <c r="A147" s="349">
        <v>75</v>
      </c>
      <c r="B147" s="349" t="s">
        <v>3223</v>
      </c>
      <c r="C147" s="349" t="s">
        <v>3224</v>
      </c>
      <c r="D147" s="349" t="s">
        <v>78</v>
      </c>
      <c r="E147" s="11">
        <v>20000000000</v>
      </c>
      <c r="F147" s="11">
        <v>4700000000</v>
      </c>
      <c r="G147" s="346">
        <v>0.23499999999999999</v>
      </c>
      <c r="H147" s="349" t="s">
        <v>76</v>
      </c>
    </row>
    <row r="148" spans="1:8" ht="14.25" customHeight="1" x14ac:dyDescent="0.25">
      <c r="A148" s="349">
        <v>76</v>
      </c>
      <c r="B148" s="349" t="s">
        <v>1232</v>
      </c>
      <c r="C148" s="349" t="s">
        <v>1233</v>
      </c>
      <c r="D148" s="349" t="s">
        <v>79</v>
      </c>
      <c r="E148" s="11">
        <v>100000000000</v>
      </c>
      <c r="F148" s="11">
        <v>29000000000</v>
      </c>
      <c r="G148" s="346">
        <v>0.28999999999999998</v>
      </c>
      <c r="H148" s="349" t="s">
        <v>76</v>
      </c>
    </row>
    <row r="149" spans="1:8" ht="14.25" customHeight="1" x14ac:dyDescent="0.25">
      <c r="A149" s="349">
        <v>77</v>
      </c>
      <c r="B149" s="349" t="s">
        <v>1243</v>
      </c>
      <c r="C149" s="349" t="s">
        <v>1244</v>
      </c>
      <c r="D149" s="349" t="s">
        <v>79</v>
      </c>
      <c r="E149" s="11">
        <v>150000000000</v>
      </c>
      <c r="F149" s="11">
        <v>49500000000</v>
      </c>
      <c r="G149" s="346">
        <v>0.33</v>
      </c>
      <c r="H149" s="349" t="s">
        <v>76</v>
      </c>
    </row>
    <row r="150" spans="1:8" ht="14.25" customHeight="1" x14ac:dyDescent="0.25">
      <c r="B150" s="434" t="s">
        <v>3240</v>
      </c>
      <c r="C150" s="435" t="s">
        <v>3241</v>
      </c>
      <c r="D150" s="349" t="s">
        <v>71</v>
      </c>
      <c r="E150" s="436">
        <v>3004220000</v>
      </c>
      <c r="F150" s="436">
        <v>751060000</v>
      </c>
      <c r="G150" s="346">
        <f>F150/E150</f>
        <v>0.25000166432551546</v>
      </c>
      <c r="H150" s="349" t="s">
        <v>76</v>
      </c>
    </row>
    <row r="151" spans="1:8" ht="14.25" customHeight="1" x14ac:dyDescent="0.25">
      <c r="E151" s="11"/>
      <c r="F151" s="11"/>
      <c r="G151" s="346"/>
    </row>
    <row r="152" spans="1:8" ht="14.25" customHeight="1" x14ac:dyDescent="0.25">
      <c r="E152" s="11"/>
      <c r="F152" s="11"/>
      <c r="G152" s="346"/>
    </row>
    <row r="153" spans="1:8" ht="14.25" customHeight="1" x14ac:dyDescent="0.25">
      <c r="E153" s="11"/>
      <c r="F153" s="11"/>
      <c r="G153" s="346"/>
    </row>
    <row r="154" spans="1:8" ht="14.25" customHeight="1" x14ac:dyDescent="0.25">
      <c r="E154" s="11"/>
      <c r="F154" s="11"/>
      <c r="G154" s="346"/>
    </row>
    <row r="155" spans="1:8" ht="14.25" customHeight="1" x14ac:dyDescent="0.25">
      <c r="E155" s="11"/>
      <c r="F155" s="11"/>
      <c r="G155" s="346"/>
    </row>
    <row r="156" spans="1:8" ht="14.25" customHeight="1" x14ac:dyDescent="0.25">
      <c r="E156" s="11"/>
      <c r="F156" s="11"/>
      <c r="G156" s="346"/>
    </row>
    <row r="157" spans="1:8" ht="14.25" customHeight="1" x14ac:dyDescent="0.25">
      <c r="E157" s="11"/>
      <c r="F157" s="11"/>
      <c r="G157" s="346"/>
    </row>
    <row r="158" spans="1:8" ht="14.25" customHeight="1" x14ac:dyDescent="0.25">
      <c r="E158" s="11"/>
      <c r="F158" s="11"/>
      <c r="G158" s="346"/>
    </row>
    <row r="159" spans="1:8" ht="14.25" customHeight="1" x14ac:dyDescent="0.25">
      <c r="E159" s="11"/>
      <c r="F159" s="11"/>
      <c r="G159" s="346"/>
    </row>
    <row r="160" spans="1:8" ht="14.25" customHeight="1" x14ac:dyDescent="0.25">
      <c r="E160" s="11"/>
      <c r="F160" s="11"/>
      <c r="G160" s="346"/>
    </row>
    <row r="161" spans="5:7" ht="14.25" customHeight="1" x14ac:dyDescent="0.25">
      <c r="E161" s="11"/>
      <c r="F161" s="11"/>
      <c r="G161" s="346"/>
    </row>
    <row r="162" spans="5:7" ht="14.25" customHeight="1" x14ac:dyDescent="0.25">
      <c r="E162" s="11"/>
      <c r="F162" s="11"/>
      <c r="G162" s="346"/>
    </row>
    <row r="163" spans="5:7" ht="14.25" customHeight="1" x14ac:dyDescent="0.25">
      <c r="E163" s="11"/>
      <c r="F163" s="11"/>
      <c r="G163" s="346"/>
    </row>
    <row r="164" spans="5:7" ht="14.25" customHeight="1" x14ac:dyDescent="0.25">
      <c r="E164" s="11"/>
      <c r="F164" s="11"/>
      <c r="G164" s="346"/>
    </row>
    <row r="165" spans="5:7" ht="14.25" customHeight="1" x14ac:dyDescent="0.25">
      <c r="E165" s="11"/>
      <c r="F165" s="11"/>
      <c r="G165" s="346"/>
    </row>
    <row r="166" spans="5:7" ht="14.25" customHeight="1" x14ac:dyDescent="0.25">
      <c r="E166" s="11"/>
      <c r="F166" s="11"/>
      <c r="G166" s="346"/>
    </row>
    <row r="167" spans="5:7" ht="14.25" customHeight="1" x14ac:dyDescent="0.25">
      <c r="E167" s="11"/>
      <c r="F167" s="11"/>
      <c r="G167" s="346"/>
    </row>
    <row r="168" spans="5:7" ht="14.25" customHeight="1" x14ac:dyDescent="0.25">
      <c r="E168" s="11"/>
      <c r="F168" s="11"/>
      <c r="G168" s="346"/>
    </row>
    <row r="169" spans="5:7" ht="14.25" customHeight="1" x14ac:dyDescent="0.25">
      <c r="E169" s="11"/>
      <c r="F169" s="11"/>
      <c r="G169" s="346"/>
    </row>
    <row r="170" spans="5:7" ht="14.25" customHeight="1" x14ac:dyDescent="0.25">
      <c r="E170" s="11"/>
      <c r="F170" s="11"/>
      <c r="G170" s="346"/>
    </row>
    <row r="171" spans="5:7" ht="14.25" customHeight="1" x14ac:dyDescent="0.25">
      <c r="E171" s="11"/>
      <c r="F171" s="11"/>
      <c r="G171" s="346"/>
    </row>
    <row r="172" spans="5:7" ht="14.25" customHeight="1" x14ac:dyDescent="0.25">
      <c r="E172" s="11"/>
      <c r="F172" s="11"/>
      <c r="G172" s="346"/>
    </row>
    <row r="173" spans="5:7" ht="14.25" customHeight="1" x14ac:dyDescent="0.25">
      <c r="E173" s="11"/>
      <c r="F173" s="11"/>
      <c r="G173" s="346"/>
    </row>
    <row r="174" spans="5:7" ht="14.25" customHeight="1" x14ac:dyDescent="0.25">
      <c r="E174" s="11"/>
      <c r="F174" s="11"/>
      <c r="G174" s="346"/>
    </row>
    <row r="175" spans="5:7" ht="14.25" customHeight="1" x14ac:dyDescent="0.25">
      <c r="E175" s="11"/>
      <c r="F175" s="11"/>
      <c r="G175" s="346"/>
    </row>
    <row r="176" spans="5:7" ht="14.25" customHeight="1" x14ac:dyDescent="0.25">
      <c r="E176" s="11"/>
      <c r="F176" s="11"/>
      <c r="G176" s="346"/>
    </row>
    <row r="177" spans="5:7" ht="14.25" customHeight="1" x14ac:dyDescent="0.25">
      <c r="E177" s="11"/>
      <c r="F177" s="11"/>
      <c r="G177" s="346"/>
    </row>
    <row r="178" spans="5:7" ht="14.25" customHeight="1" x14ac:dyDescent="0.25">
      <c r="E178" s="11"/>
      <c r="F178" s="11"/>
      <c r="G178" s="346"/>
    </row>
    <row r="179" spans="5:7" ht="14.25" customHeight="1" x14ac:dyDescent="0.25">
      <c r="E179" s="11"/>
      <c r="F179" s="11"/>
      <c r="G179" s="346"/>
    </row>
    <row r="180" spans="5:7" ht="14.25" customHeight="1" x14ac:dyDescent="0.25">
      <c r="E180" s="11"/>
      <c r="F180" s="11"/>
      <c r="G180" s="346"/>
    </row>
    <row r="181" spans="5:7" ht="14.25" customHeight="1" x14ac:dyDescent="0.25">
      <c r="E181" s="11"/>
      <c r="F181" s="11"/>
      <c r="G181" s="346"/>
    </row>
    <row r="182" spans="5:7" ht="14.25" customHeight="1" x14ac:dyDescent="0.25">
      <c r="E182" s="11"/>
      <c r="F182" s="11"/>
      <c r="G182" s="346"/>
    </row>
    <row r="183" spans="5:7" ht="14.25" customHeight="1" x14ac:dyDescent="0.25">
      <c r="E183" s="11"/>
      <c r="F183" s="11"/>
      <c r="G183" s="346"/>
    </row>
    <row r="184" spans="5:7" ht="14.25" customHeight="1" x14ac:dyDescent="0.25">
      <c r="E184" s="11"/>
      <c r="F184" s="11"/>
      <c r="G184" s="346"/>
    </row>
    <row r="185" spans="5:7" ht="14.25" customHeight="1" x14ac:dyDescent="0.25">
      <c r="E185" s="11"/>
      <c r="F185" s="11"/>
      <c r="G185" s="346"/>
    </row>
    <row r="186" spans="5:7" ht="14.25" customHeight="1" x14ac:dyDescent="0.25">
      <c r="E186" s="11"/>
      <c r="F186" s="11"/>
      <c r="G186" s="346"/>
    </row>
    <row r="187" spans="5:7" ht="14.25" customHeight="1" x14ac:dyDescent="0.25">
      <c r="E187" s="11"/>
      <c r="F187" s="11"/>
      <c r="G187" s="346"/>
    </row>
    <row r="188" spans="5:7" ht="14.25" customHeight="1" x14ac:dyDescent="0.25">
      <c r="E188" s="11"/>
      <c r="F188" s="11"/>
      <c r="G188" s="346"/>
    </row>
    <row r="189" spans="5:7" ht="14.25" customHeight="1" x14ac:dyDescent="0.25">
      <c r="E189" s="11"/>
      <c r="F189" s="11"/>
      <c r="G189" s="346"/>
    </row>
    <row r="190" spans="5:7" ht="14.25" customHeight="1" x14ac:dyDescent="0.25">
      <c r="E190" s="11"/>
      <c r="F190" s="11"/>
      <c r="G190" s="346"/>
    </row>
    <row r="191" spans="5:7" ht="14.25" customHeight="1" x14ac:dyDescent="0.25">
      <c r="E191" s="11"/>
      <c r="F191" s="11"/>
      <c r="G191" s="346"/>
    </row>
    <row r="192" spans="5:7" ht="14.25" customHeight="1" x14ac:dyDescent="0.25">
      <c r="E192" s="11"/>
      <c r="F192" s="11"/>
      <c r="G192" s="346"/>
    </row>
    <row r="193" spans="5:7" ht="14.25" customHeight="1" x14ac:dyDescent="0.25">
      <c r="E193" s="11"/>
      <c r="F193" s="11"/>
      <c r="G193" s="346"/>
    </row>
    <row r="194" spans="5:7" ht="14.25" customHeight="1" x14ac:dyDescent="0.25">
      <c r="E194" s="11"/>
      <c r="F194" s="11"/>
      <c r="G194" s="346"/>
    </row>
    <row r="195" spans="5:7" ht="14.25" customHeight="1" x14ac:dyDescent="0.25">
      <c r="E195" s="11"/>
      <c r="F195" s="11"/>
      <c r="G195" s="346"/>
    </row>
    <row r="196" spans="5:7" ht="14.25" customHeight="1" x14ac:dyDescent="0.25">
      <c r="E196" s="11"/>
      <c r="F196" s="11"/>
      <c r="G196" s="346"/>
    </row>
    <row r="197" spans="5:7" ht="14.25" customHeight="1" x14ac:dyDescent="0.25">
      <c r="E197" s="11"/>
      <c r="F197" s="11"/>
      <c r="G197" s="346"/>
    </row>
    <row r="198" spans="5:7" ht="14.25" customHeight="1" x14ac:dyDescent="0.25">
      <c r="E198" s="11"/>
      <c r="F198" s="11"/>
      <c r="G198" s="346"/>
    </row>
    <row r="199" spans="5:7" ht="14.25" customHeight="1" x14ac:dyDescent="0.25">
      <c r="E199" s="11"/>
      <c r="F199" s="11"/>
      <c r="G199" s="346"/>
    </row>
    <row r="200" spans="5:7" ht="14.25" customHeight="1" x14ac:dyDescent="0.25">
      <c r="E200" s="11"/>
      <c r="F200" s="11"/>
      <c r="G200" s="346"/>
    </row>
    <row r="201" spans="5:7" ht="14.25" customHeight="1" x14ac:dyDescent="0.25">
      <c r="E201" s="11"/>
      <c r="F201" s="11"/>
      <c r="G201" s="346"/>
    </row>
    <row r="202" spans="5:7" ht="14.25" customHeight="1" x14ac:dyDescent="0.25">
      <c r="E202" s="11"/>
      <c r="F202" s="11"/>
      <c r="G202" s="346"/>
    </row>
    <row r="203" spans="5:7" ht="14.25" customHeight="1" x14ac:dyDescent="0.25">
      <c r="E203" s="11"/>
      <c r="F203" s="11"/>
      <c r="G203" s="346"/>
    </row>
    <row r="204" spans="5:7" ht="14.25" customHeight="1" x14ac:dyDescent="0.25">
      <c r="E204" s="11"/>
      <c r="F204" s="11"/>
      <c r="G204" s="346"/>
    </row>
    <row r="205" spans="5:7" ht="14.25" customHeight="1" x14ac:dyDescent="0.25">
      <c r="E205" s="11"/>
      <c r="F205" s="11"/>
      <c r="G205" s="346"/>
    </row>
    <row r="206" spans="5:7" ht="14.25" customHeight="1" x14ac:dyDescent="0.25">
      <c r="E206" s="11"/>
      <c r="F206" s="11"/>
      <c r="G206" s="346"/>
    </row>
    <row r="207" spans="5:7" ht="14.25" customHeight="1" x14ac:dyDescent="0.25">
      <c r="E207" s="11"/>
      <c r="F207" s="11"/>
      <c r="G207" s="346"/>
    </row>
    <row r="208" spans="5:7" ht="14.25" customHeight="1" x14ac:dyDescent="0.25">
      <c r="E208" s="11"/>
      <c r="F208" s="11"/>
      <c r="G208" s="346"/>
    </row>
    <row r="209" spans="5:7" ht="14.25" customHeight="1" x14ac:dyDescent="0.25">
      <c r="E209" s="11"/>
      <c r="F209" s="11"/>
      <c r="G209" s="346"/>
    </row>
    <row r="210" spans="5:7" ht="14.25" customHeight="1" x14ac:dyDescent="0.25">
      <c r="E210" s="11"/>
      <c r="F210" s="11"/>
      <c r="G210" s="346"/>
    </row>
    <row r="211" spans="5:7" ht="14.25" customHeight="1" x14ac:dyDescent="0.25">
      <c r="E211" s="11"/>
      <c r="F211" s="11"/>
      <c r="G211" s="346"/>
    </row>
    <row r="212" spans="5:7" ht="14.25" customHeight="1" x14ac:dyDescent="0.25">
      <c r="E212" s="11"/>
      <c r="F212" s="11"/>
      <c r="G212" s="346"/>
    </row>
    <row r="213" spans="5:7" ht="14.25" customHeight="1" x14ac:dyDescent="0.25">
      <c r="E213" s="11"/>
      <c r="F213" s="11"/>
      <c r="G213" s="346"/>
    </row>
    <row r="214" spans="5:7" ht="14.25" customHeight="1" x14ac:dyDescent="0.25">
      <c r="E214" s="11"/>
      <c r="F214" s="11"/>
      <c r="G214" s="346"/>
    </row>
    <row r="215" spans="5:7" ht="14.25" customHeight="1" x14ac:dyDescent="0.25">
      <c r="E215" s="11"/>
      <c r="F215" s="11"/>
      <c r="G215" s="346"/>
    </row>
    <row r="216" spans="5:7" ht="14.25" customHeight="1" x14ac:dyDescent="0.25">
      <c r="E216" s="11"/>
      <c r="F216" s="11"/>
      <c r="G216" s="346"/>
    </row>
    <row r="217" spans="5:7" ht="14.25" customHeight="1" x14ac:dyDescent="0.25">
      <c r="E217" s="11"/>
      <c r="F217" s="11"/>
      <c r="G217" s="346"/>
    </row>
    <row r="218" spans="5:7" ht="14.25" customHeight="1" x14ac:dyDescent="0.25">
      <c r="E218" s="11"/>
      <c r="F218" s="11"/>
      <c r="G218" s="346"/>
    </row>
    <row r="219" spans="5:7" ht="14.25" customHeight="1" x14ac:dyDescent="0.25">
      <c r="E219" s="11"/>
      <c r="F219" s="11"/>
      <c r="G219" s="346"/>
    </row>
    <row r="220" spans="5:7" ht="14.25" customHeight="1" x14ac:dyDescent="0.25">
      <c r="E220" s="11"/>
      <c r="F220" s="11"/>
      <c r="G220" s="346"/>
    </row>
    <row r="221" spans="5:7" ht="14.25" customHeight="1" x14ac:dyDescent="0.25">
      <c r="E221" s="11"/>
      <c r="F221" s="11"/>
      <c r="G221" s="346"/>
    </row>
    <row r="222" spans="5:7" ht="14.25" customHeight="1" x14ac:dyDescent="0.25">
      <c r="E222" s="11"/>
      <c r="F222" s="11"/>
      <c r="G222" s="346"/>
    </row>
    <row r="223" spans="5:7" ht="14.25" customHeight="1" x14ac:dyDescent="0.25">
      <c r="E223" s="11"/>
      <c r="F223" s="11"/>
      <c r="G223" s="346"/>
    </row>
    <row r="224" spans="5:7" ht="14.25" customHeight="1" x14ac:dyDescent="0.25">
      <c r="E224" s="11"/>
      <c r="F224" s="11"/>
      <c r="G224" s="346"/>
    </row>
    <row r="225" spans="5:7" ht="14.25" customHeight="1" x14ac:dyDescent="0.25">
      <c r="E225" s="11"/>
      <c r="F225" s="11"/>
      <c r="G225" s="346"/>
    </row>
    <row r="226" spans="5:7" ht="14.25" customHeight="1" x14ac:dyDescent="0.25">
      <c r="E226" s="11"/>
      <c r="F226" s="11"/>
      <c r="G226" s="346"/>
    </row>
    <row r="227" spans="5:7" ht="14.25" customHeight="1" x14ac:dyDescent="0.25">
      <c r="E227" s="11"/>
      <c r="F227" s="11"/>
      <c r="G227" s="346"/>
    </row>
    <row r="228" spans="5:7" ht="14.25" customHeight="1" x14ac:dyDescent="0.25">
      <c r="E228" s="11"/>
      <c r="F228" s="11"/>
      <c r="G228" s="346"/>
    </row>
    <row r="229" spans="5:7" ht="14.25" customHeight="1" x14ac:dyDescent="0.25">
      <c r="E229" s="11"/>
      <c r="F229" s="11"/>
      <c r="G229" s="346"/>
    </row>
    <row r="230" spans="5:7" ht="14.25" customHeight="1" x14ac:dyDescent="0.25">
      <c r="E230" s="11"/>
      <c r="F230" s="11"/>
      <c r="G230" s="346"/>
    </row>
    <row r="231" spans="5:7" ht="14.25" customHeight="1" x14ac:dyDescent="0.25">
      <c r="E231" s="11"/>
      <c r="F231" s="11"/>
      <c r="G231" s="346"/>
    </row>
    <row r="232" spans="5:7" ht="14.25" customHeight="1" x14ac:dyDescent="0.25">
      <c r="E232" s="11"/>
      <c r="F232" s="11"/>
      <c r="G232" s="346"/>
    </row>
    <row r="233" spans="5:7" ht="14.25" customHeight="1" x14ac:dyDescent="0.25">
      <c r="E233" s="11"/>
      <c r="F233" s="11"/>
      <c r="G233" s="346"/>
    </row>
    <row r="234" spans="5:7" ht="14.25" customHeight="1" x14ac:dyDescent="0.25">
      <c r="E234" s="11"/>
      <c r="F234" s="11"/>
      <c r="G234" s="346"/>
    </row>
    <row r="235" spans="5:7" ht="14.25" customHeight="1" x14ac:dyDescent="0.25">
      <c r="E235" s="11"/>
      <c r="F235" s="11"/>
      <c r="G235" s="346"/>
    </row>
    <row r="236" spans="5:7" ht="14.25" customHeight="1" x14ac:dyDescent="0.25">
      <c r="E236" s="11"/>
      <c r="F236" s="11"/>
      <c r="G236" s="346"/>
    </row>
    <row r="237" spans="5:7" ht="14.25" customHeight="1" x14ac:dyDescent="0.25">
      <c r="E237" s="11"/>
      <c r="F237" s="11"/>
      <c r="G237" s="346"/>
    </row>
    <row r="238" spans="5:7" ht="14.25" customHeight="1" x14ac:dyDescent="0.25">
      <c r="E238" s="11"/>
      <c r="F238" s="11"/>
      <c r="G238" s="346"/>
    </row>
    <row r="239" spans="5:7" ht="14.25" customHeight="1" x14ac:dyDescent="0.25">
      <c r="E239" s="11"/>
      <c r="F239" s="11"/>
      <c r="G239" s="346"/>
    </row>
    <row r="240" spans="5:7" ht="14.25" customHeight="1" x14ac:dyDescent="0.25">
      <c r="E240" s="11"/>
      <c r="F240" s="11"/>
      <c r="G240" s="346"/>
    </row>
    <row r="241" spans="5:7" ht="14.25" customHeight="1" x14ac:dyDescent="0.25">
      <c r="E241" s="11"/>
      <c r="F241" s="11"/>
      <c r="G241" s="346"/>
    </row>
    <row r="242" spans="5:7" ht="14.25" customHeight="1" x14ac:dyDescent="0.25">
      <c r="E242" s="11"/>
      <c r="F242" s="11"/>
      <c r="G242" s="346"/>
    </row>
    <row r="243" spans="5:7" ht="14.25" customHeight="1" x14ac:dyDescent="0.25">
      <c r="E243" s="11"/>
      <c r="F243" s="11"/>
      <c r="G243" s="346"/>
    </row>
    <row r="244" spans="5:7" ht="14.25" customHeight="1" x14ac:dyDescent="0.25">
      <c r="E244" s="11"/>
      <c r="F244" s="11"/>
      <c r="G244" s="346"/>
    </row>
    <row r="245" spans="5:7" ht="14.25" customHeight="1" x14ac:dyDescent="0.25">
      <c r="E245" s="11"/>
      <c r="F245" s="11"/>
      <c r="G245" s="346"/>
    </row>
    <row r="246" spans="5:7" ht="14.25" customHeight="1" x14ac:dyDescent="0.25">
      <c r="E246" s="11"/>
      <c r="F246" s="11"/>
      <c r="G246" s="346"/>
    </row>
    <row r="247" spans="5:7" ht="14.25" customHeight="1" x14ac:dyDescent="0.25">
      <c r="E247" s="11"/>
      <c r="F247" s="11"/>
      <c r="G247" s="346"/>
    </row>
    <row r="248" spans="5:7" ht="14.25" customHeight="1" x14ac:dyDescent="0.25">
      <c r="E248" s="11"/>
      <c r="F248" s="11"/>
      <c r="G248" s="346"/>
    </row>
    <row r="249" spans="5:7" ht="14.25" customHeight="1" x14ac:dyDescent="0.25">
      <c r="E249" s="11"/>
      <c r="F249" s="11"/>
      <c r="G249" s="346"/>
    </row>
    <row r="250" spans="5:7" ht="14.25" customHeight="1" x14ac:dyDescent="0.25">
      <c r="E250" s="11"/>
      <c r="F250" s="11"/>
      <c r="G250" s="346"/>
    </row>
    <row r="251" spans="5:7" ht="14.25" customHeight="1" x14ac:dyDescent="0.25">
      <c r="E251" s="11"/>
      <c r="F251" s="11"/>
      <c r="G251" s="346"/>
    </row>
    <row r="252" spans="5:7" ht="14.25" customHeight="1" x14ac:dyDescent="0.25">
      <c r="E252" s="11"/>
      <c r="F252" s="11"/>
      <c r="G252" s="346"/>
    </row>
    <row r="253" spans="5:7" ht="14.25" customHeight="1" x14ac:dyDescent="0.25">
      <c r="E253" s="11"/>
      <c r="F253" s="11"/>
      <c r="G253" s="346"/>
    </row>
    <row r="254" spans="5:7" ht="14.25" customHeight="1" x14ac:dyDescent="0.25">
      <c r="E254" s="11"/>
      <c r="F254" s="11"/>
      <c r="G254" s="346"/>
    </row>
    <row r="255" spans="5:7" ht="14.25" customHeight="1" x14ac:dyDescent="0.25">
      <c r="E255" s="11"/>
      <c r="F255" s="11"/>
      <c r="G255" s="346"/>
    </row>
    <row r="256" spans="5:7" ht="14.25" customHeight="1" x14ac:dyDescent="0.25">
      <c r="E256" s="11"/>
      <c r="F256" s="11"/>
      <c r="G256" s="346"/>
    </row>
    <row r="257" spans="5:7" ht="14.25" customHeight="1" x14ac:dyDescent="0.25">
      <c r="E257" s="11"/>
      <c r="F257" s="11"/>
      <c r="G257" s="346"/>
    </row>
    <row r="258" spans="5:7" ht="14.25" customHeight="1" x14ac:dyDescent="0.25">
      <c r="E258" s="11"/>
      <c r="F258" s="11"/>
      <c r="G258" s="346"/>
    </row>
    <row r="259" spans="5:7" ht="14.25" customHeight="1" x14ac:dyDescent="0.25">
      <c r="E259" s="11"/>
      <c r="F259" s="11"/>
      <c r="G259" s="346"/>
    </row>
    <row r="260" spans="5:7" ht="14.25" customHeight="1" x14ac:dyDescent="0.25">
      <c r="E260" s="11"/>
      <c r="F260" s="11"/>
      <c r="G260" s="346"/>
    </row>
    <row r="261" spans="5:7" ht="14.25" customHeight="1" x14ac:dyDescent="0.25">
      <c r="E261" s="11"/>
      <c r="F261" s="11"/>
      <c r="G261" s="346"/>
    </row>
    <row r="262" spans="5:7" ht="14.25" customHeight="1" x14ac:dyDescent="0.25">
      <c r="E262" s="11"/>
      <c r="F262" s="11"/>
      <c r="G262" s="346"/>
    </row>
    <row r="263" spans="5:7" ht="14.25" customHeight="1" x14ac:dyDescent="0.25">
      <c r="E263" s="11"/>
      <c r="F263" s="11"/>
      <c r="G263" s="346"/>
    </row>
    <row r="264" spans="5:7" ht="14.25" customHeight="1" x14ac:dyDescent="0.25">
      <c r="E264" s="11"/>
      <c r="F264" s="11"/>
      <c r="G264" s="346"/>
    </row>
    <row r="265" spans="5:7" ht="14.25" customHeight="1" x14ac:dyDescent="0.25">
      <c r="E265" s="11"/>
      <c r="F265" s="11"/>
      <c r="G265" s="346"/>
    </row>
    <row r="266" spans="5:7" ht="14.25" customHeight="1" x14ac:dyDescent="0.25">
      <c r="E266" s="11"/>
      <c r="F266" s="11"/>
      <c r="G266" s="346"/>
    </row>
    <row r="267" spans="5:7" ht="14.25" customHeight="1" x14ac:dyDescent="0.25">
      <c r="E267" s="11"/>
      <c r="F267" s="11"/>
      <c r="G267" s="346"/>
    </row>
    <row r="268" spans="5:7" ht="14.25" customHeight="1" x14ac:dyDescent="0.25">
      <c r="E268" s="11"/>
      <c r="F268" s="11"/>
      <c r="G268" s="346"/>
    </row>
    <row r="269" spans="5:7" ht="14.25" customHeight="1" x14ac:dyDescent="0.25">
      <c r="E269" s="11"/>
      <c r="F269" s="11"/>
      <c r="G269" s="346"/>
    </row>
    <row r="270" spans="5:7" ht="14.25" customHeight="1" x14ac:dyDescent="0.25">
      <c r="E270" s="11"/>
      <c r="F270" s="11"/>
      <c r="G270" s="346"/>
    </row>
    <row r="271" spans="5:7" ht="14.25" customHeight="1" x14ac:dyDescent="0.25">
      <c r="E271" s="11"/>
      <c r="F271" s="11"/>
      <c r="G271" s="346"/>
    </row>
    <row r="272" spans="5:7" ht="14.25" customHeight="1" x14ac:dyDescent="0.25">
      <c r="E272" s="11"/>
      <c r="F272" s="11"/>
      <c r="G272" s="346"/>
    </row>
    <row r="273" spans="5:7" ht="14.25" customHeight="1" x14ac:dyDescent="0.25">
      <c r="E273" s="11"/>
      <c r="F273" s="11"/>
      <c r="G273" s="346"/>
    </row>
    <row r="274" spans="5:7" ht="14.25" customHeight="1" x14ac:dyDescent="0.25">
      <c r="E274" s="11"/>
      <c r="F274" s="11"/>
      <c r="G274" s="346"/>
    </row>
    <row r="275" spans="5:7" ht="14.25" customHeight="1" x14ac:dyDescent="0.25">
      <c r="E275" s="11"/>
      <c r="F275" s="11"/>
      <c r="G275" s="346"/>
    </row>
    <row r="276" spans="5:7" ht="14.25" customHeight="1" x14ac:dyDescent="0.25">
      <c r="E276" s="11"/>
      <c r="F276" s="11"/>
      <c r="G276" s="346"/>
    </row>
    <row r="277" spans="5:7" ht="14.25" customHeight="1" x14ac:dyDescent="0.25">
      <c r="E277" s="11"/>
      <c r="F277" s="11"/>
      <c r="G277" s="346"/>
    </row>
    <row r="278" spans="5:7" ht="14.25" customHeight="1" x14ac:dyDescent="0.25">
      <c r="E278" s="11"/>
      <c r="F278" s="11"/>
      <c r="G278" s="346"/>
    </row>
    <row r="279" spans="5:7" ht="14.25" customHeight="1" x14ac:dyDescent="0.25">
      <c r="E279" s="11"/>
      <c r="F279" s="11"/>
      <c r="G279" s="346"/>
    </row>
    <row r="280" spans="5:7" ht="14.25" customHeight="1" x14ac:dyDescent="0.25">
      <c r="E280" s="11"/>
      <c r="F280" s="11"/>
      <c r="G280" s="346"/>
    </row>
    <row r="281" spans="5:7" ht="14.25" customHeight="1" x14ac:dyDescent="0.25">
      <c r="E281" s="11"/>
      <c r="F281" s="11"/>
      <c r="G281" s="346"/>
    </row>
    <row r="282" spans="5:7" ht="14.25" customHeight="1" x14ac:dyDescent="0.25">
      <c r="E282" s="11"/>
      <c r="F282" s="11"/>
      <c r="G282" s="346"/>
    </row>
    <row r="283" spans="5:7" ht="14.25" customHeight="1" x14ac:dyDescent="0.25">
      <c r="E283" s="11"/>
      <c r="F283" s="11"/>
      <c r="G283" s="346"/>
    </row>
    <row r="284" spans="5:7" ht="14.25" customHeight="1" x14ac:dyDescent="0.25">
      <c r="E284" s="11"/>
      <c r="F284" s="11"/>
      <c r="G284" s="346"/>
    </row>
    <row r="285" spans="5:7" ht="14.25" customHeight="1" x14ac:dyDescent="0.25">
      <c r="E285" s="11"/>
      <c r="F285" s="11"/>
      <c r="G285" s="346"/>
    </row>
    <row r="286" spans="5:7" ht="14.25" customHeight="1" x14ac:dyDescent="0.25">
      <c r="E286" s="11"/>
      <c r="F286" s="11"/>
      <c r="G286" s="346"/>
    </row>
    <row r="287" spans="5:7" ht="14.25" customHeight="1" x14ac:dyDescent="0.25">
      <c r="E287" s="11"/>
      <c r="F287" s="11"/>
      <c r="G287" s="346"/>
    </row>
    <row r="288" spans="5:7" ht="14.25" customHeight="1" x14ac:dyDescent="0.25">
      <c r="E288" s="11"/>
      <c r="F288" s="11"/>
      <c r="G288" s="346"/>
    </row>
    <row r="289" spans="5:7" ht="14.25" customHeight="1" x14ac:dyDescent="0.25">
      <c r="E289" s="11"/>
      <c r="F289" s="11"/>
      <c r="G289" s="346"/>
    </row>
    <row r="290" spans="5:7" ht="14.25" customHeight="1" x14ac:dyDescent="0.25">
      <c r="E290" s="11"/>
      <c r="F290" s="11"/>
      <c r="G290" s="346"/>
    </row>
    <row r="291" spans="5:7" ht="14.25" customHeight="1" x14ac:dyDescent="0.25">
      <c r="E291" s="11"/>
      <c r="F291" s="11"/>
      <c r="G291" s="346"/>
    </row>
    <row r="292" spans="5:7" ht="14.25" customHeight="1" x14ac:dyDescent="0.25">
      <c r="E292" s="11"/>
      <c r="F292" s="11"/>
      <c r="G292" s="346"/>
    </row>
    <row r="293" spans="5:7" ht="14.25" customHeight="1" x14ac:dyDescent="0.25">
      <c r="E293" s="11"/>
      <c r="F293" s="11"/>
      <c r="G293" s="346"/>
    </row>
    <row r="294" spans="5:7" ht="14.25" customHeight="1" x14ac:dyDescent="0.25">
      <c r="E294" s="11"/>
      <c r="F294" s="11"/>
      <c r="G294" s="346"/>
    </row>
    <row r="295" spans="5:7" ht="14.25" customHeight="1" x14ac:dyDescent="0.25">
      <c r="E295" s="11"/>
      <c r="F295" s="11"/>
      <c r="G295" s="346"/>
    </row>
    <row r="296" spans="5:7" ht="14.25" customHeight="1" x14ac:dyDescent="0.25">
      <c r="E296" s="11"/>
      <c r="F296" s="11"/>
      <c r="G296" s="346"/>
    </row>
    <row r="297" spans="5:7" ht="14.25" customHeight="1" x14ac:dyDescent="0.25">
      <c r="E297" s="11"/>
      <c r="F297" s="11"/>
      <c r="G297" s="346"/>
    </row>
    <row r="298" spans="5:7" ht="14.25" customHeight="1" x14ac:dyDescent="0.25">
      <c r="E298" s="11"/>
      <c r="F298" s="11"/>
      <c r="G298" s="346"/>
    </row>
    <row r="299" spans="5:7" ht="14.25" customHeight="1" x14ac:dyDescent="0.25">
      <c r="E299" s="11"/>
      <c r="F299" s="11"/>
      <c r="G299" s="346"/>
    </row>
    <row r="300" spans="5:7" ht="14.25" customHeight="1" x14ac:dyDescent="0.25">
      <c r="E300" s="11"/>
      <c r="F300" s="11"/>
      <c r="G300" s="346"/>
    </row>
    <row r="301" spans="5:7" ht="14.25" customHeight="1" x14ac:dyDescent="0.25">
      <c r="E301" s="11"/>
      <c r="F301" s="11"/>
      <c r="G301" s="346"/>
    </row>
    <row r="302" spans="5:7" ht="14.25" customHeight="1" x14ac:dyDescent="0.25">
      <c r="E302" s="11"/>
      <c r="F302" s="11"/>
      <c r="G302" s="346"/>
    </row>
    <row r="303" spans="5:7" ht="14.25" customHeight="1" x14ac:dyDescent="0.25">
      <c r="E303" s="11"/>
      <c r="F303" s="11"/>
      <c r="G303" s="346"/>
    </row>
    <row r="304" spans="5:7" ht="14.25" customHeight="1" x14ac:dyDescent="0.25">
      <c r="E304" s="11"/>
      <c r="F304" s="11"/>
      <c r="G304" s="346"/>
    </row>
    <row r="305" spans="5:7" ht="14.25" customHeight="1" x14ac:dyDescent="0.25">
      <c r="E305" s="11"/>
      <c r="F305" s="11"/>
      <c r="G305" s="346"/>
    </row>
    <row r="306" spans="5:7" ht="14.25" customHeight="1" x14ac:dyDescent="0.25">
      <c r="E306" s="11"/>
      <c r="F306" s="11"/>
      <c r="G306" s="346"/>
    </row>
    <row r="307" spans="5:7" ht="14.25" customHeight="1" x14ac:dyDescent="0.25">
      <c r="E307" s="11"/>
      <c r="F307" s="11"/>
      <c r="G307" s="346"/>
    </row>
    <row r="308" spans="5:7" ht="14.25" customHeight="1" x14ac:dyDescent="0.25">
      <c r="E308" s="11"/>
      <c r="F308" s="11"/>
      <c r="G308" s="346"/>
    </row>
    <row r="309" spans="5:7" ht="14.25" customHeight="1" x14ac:dyDescent="0.25">
      <c r="E309" s="11"/>
      <c r="F309" s="11"/>
      <c r="G309" s="346"/>
    </row>
    <row r="310" spans="5:7" ht="14.25" customHeight="1" x14ac:dyDescent="0.25">
      <c r="E310" s="11"/>
      <c r="F310" s="11"/>
      <c r="G310" s="346"/>
    </row>
    <row r="311" spans="5:7" ht="14.25" customHeight="1" x14ac:dyDescent="0.25">
      <c r="E311" s="11"/>
      <c r="F311" s="11"/>
      <c r="G311" s="346"/>
    </row>
    <row r="312" spans="5:7" ht="14.25" customHeight="1" x14ac:dyDescent="0.25">
      <c r="E312" s="11"/>
      <c r="F312" s="11"/>
      <c r="G312" s="346"/>
    </row>
    <row r="313" spans="5:7" ht="14.25" customHeight="1" x14ac:dyDescent="0.25">
      <c r="E313" s="11"/>
      <c r="F313" s="11"/>
      <c r="G313" s="346"/>
    </row>
    <row r="314" spans="5:7" ht="14.25" customHeight="1" x14ac:dyDescent="0.25">
      <c r="E314" s="11"/>
      <c r="F314" s="11"/>
      <c r="G314" s="346"/>
    </row>
    <row r="315" spans="5:7" ht="14.25" customHeight="1" x14ac:dyDescent="0.25">
      <c r="E315" s="11"/>
      <c r="F315" s="11"/>
      <c r="G315" s="346"/>
    </row>
    <row r="316" spans="5:7" ht="14.25" customHeight="1" x14ac:dyDescent="0.25">
      <c r="E316" s="11"/>
      <c r="F316" s="11"/>
      <c r="G316" s="346"/>
    </row>
    <row r="317" spans="5:7" ht="14.25" customHeight="1" x14ac:dyDescent="0.25">
      <c r="E317" s="11"/>
      <c r="F317" s="11"/>
      <c r="G317" s="346"/>
    </row>
    <row r="318" spans="5:7" ht="14.25" customHeight="1" x14ac:dyDescent="0.25">
      <c r="E318" s="11"/>
      <c r="F318" s="11"/>
      <c r="G318" s="346"/>
    </row>
    <row r="319" spans="5:7" ht="14.25" customHeight="1" x14ac:dyDescent="0.25">
      <c r="E319" s="11"/>
      <c r="F319" s="11"/>
      <c r="G319" s="346"/>
    </row>
    <row r="320" spans="5:7" ht="14.25" customHeight="1" x14ac:dyDescent="0.25">
      <c r="E320" s="11"/>
      <c r="F320" s="11"/>
      <c r="G320" s="346"/>
    </row>
    <row r="321" spans="5:7" ht="14.25" customHeight="1" x14ac:dyDescent="0.25">
      <c r="E321" s="11"/>
      <c r="F321" s="11"/>
      <c r="G321" s="346"/>
    </row>
    <row r="322" spans="5:7" ht="14.25" customHeight="1" x14ac:dyDescent="0.25">
      <c r="E322" s="11"/>
      <c r="F322" s="11"/>
      <c r="G322" s="346"/>
    </row>
    <row r="323" spans="5:7" ht="14.25" customHeight="1" x14ac:dyDescent="0.25">
      <c r="E323" s="11"/>
      <c r="F323" s="11"/>
      <c r="G323" s="346"/>
    </row>
    <row r="324" spans="5:7" ht="14.25" customHeight="1" x14ac:dyDescent="0.25">
      <c r="E324" s="11"/>
      <c r="F324" s="11"/>
      <c r="G324" s="346"/>
    </row>
    <row r="325" spans="5:7" ht="14.25" customHeight="1" x14ac:dyDescent="0.25">
      <c r="E325" s="11"/>
      <c r="F325" s="11"/>
      <c r="G325" s="346"/>
    </row>
    <row r="326" spans="5:7" ht="14.25" customHeight="1" x14ac:dyDescent="0.25">
      <c r="E326" s="11"/>
      <c r="F326" s="11"/>
      <c r="G326" s="346"/>
    </row>
    <row r="327" spans="5:7" ht="14.25" customHeight="1" x14ac:dyDescent="0.25">
      <c r="E327" s="11"/>
      <c r="F327" s="11"/>
      <c r="G327" s="346"/>
    </row>
    <row r="328" spans="5:7" ht="14.25" customHeight="1" x14ac:dyDescent="0.25">
      <c r="E328" s="11"/>
      <c r="F328" s="11"/>
      <c r="G328" s="346"/>
    </row>
    <row r="329" spans="5:7" ht="14.25" customHeight="1" x14ac:dyDescent="0.25">
      <c r="E329" s="11"/>
      <c r="F329" s="11"/>
      <c r="G329" s="346"/>
    </row>
    <row r="330" spans="5:7" ht="14.25" customHeight="1" x14ac:dyDescent="0.25">
      <c r="E330" s="11"/>
      <c r="F330" s="11"/>
      <c r="G330" s="346"/>
    </row>
    <row r="331" spans="5:7" ht="14.25" customHeight="1" x14ac:dyDescent="0.25">
      <c r="E331" s="11"/>
      <c r="F331" s="11"/>
      <c r="G331" s="346"/>
    </row>
    <row r="332" spans="5:7" ht="14.25" customHeight="1" x14ac:dyDescent="0.25">
      <c r="E332" s="11"/>
      <c r="F332" s="11"/>
      <c r="G332" s="346"/>
    </row>
    <row r="333" spans="5:7" ht="14.25" customHeight="1" x14ac:dyDescent="0.25">
      <c r="E333" s="11"/>
      <c r="F333" s="11"/>
      <c r="G333" s="346"/>
    </row>
    <row r="334" spans="5:7" ht="14.25" customHeight="1" x14ac:dyDescent="0.25">
      <c r="E334" s="11"/>
      <c r="F334" s="11"/>
      <c r="G334" s="346"/>
    </row>
    <row r="335" spans="5:7" ht="14.25" customHeight="1" x14ac:dyDescent="0.25">
      <c r="E335" s="11"/>
      <c r="F335" s="11"/>
      <c r="G335" s="346"/>
    </row>
    <row r="336" spans="5:7" ht="14.25" customHeight="1" x14ac:dyDescent="0.25">
      <c r="E336" s="11"/>
      <c r="F336" s="11"/>
      <c r="G336" s="346"/>
    </row>
    <row r="337" spans="5:7" ht="14.25" customHeight="1" x14ac:dyDescent="0.25">
      <c r="E337" s="11"/>
      <c r="F337" s="11"/>
      <c r="G337" s="346"/>
    </row>
    <row r="338" spans="5:7" ht="14.25" customHeight="1" x14ac:dyDescent="0.25">
      <c r="E338" s="11"/>
      <c r="F338" s="11"/>
      <c r="G338" s="346"/>
    </row>
    <row r="339" spans="5:7" ht="14.25" customHeight="1" x14ac:dyDescent="0.25">
      <c r="E339" s="11"/>
      <c r="F339" s="11"/>
      <c r="G339" s="346"/>
    </row>
    <row r="340" spans="5:7" ht="14.25" customHeight="1" x14ac:dyDescent="0.25">
      <c r="E340" s="11"/>
      <c r="F340" s="11"/>
      <c r="G340" s="346"/>
    </row>
    <row r="341" spans="5:7" ht="14.25" customHeight="1" x14ac:dyDescent="0.25">
      <c r="E341" s="11"/>
      <c r="F341" s="11"/>
      <c r="G341" s="346"/>
    </row>
    <row r="342" spans="5:7" ht="14.25" customHeight="1" x14ac:dyDescent="0.25">
      <c r="E342" s="11"/>
      <c r="F342" s="11"/>
      <c r="G342" s="346"/>
    </row>
    <row r="343" spans="5:7" ht="14.25" customHeight="1" x14ac:dyDescent="0.25">
      <c r="E343" s="11"/>
      <c r="F343" s="11"/>
      <c r="G343" s="346"/>
    </row>
    <row r="344" spans="5:7" ht="14.25" customHeight="1" x14ac:dyDescent="0.25">
      <c r="E344" s="11"/>
      <c r="F344" s="11"/>
      <c r="G344" s="346"/>
    </row>
    <row r="345" spans="5:7" ht="14.25" customHeight="1" x14ac:dyDescent="0.25">
      <c r="E345" s="11"/>
      <c r="F345" s="11"/>
      <c r="G345" s="346"/>
    </row>
    <row r="346" spans="5:7" ht="14.25" customHeight="1" x14ac:dyDescent="0.25">
      <c r="E346" s="11"/>
      <c r="F346" s="11"/>
      <c r="G346" s="346"/>
    </row>
    <row r="347" spans="5:7" ht="14.25" customHeight="1" x14ac:dyDescent="0.25">
      <c r="E347" s="11"/>
      <c r="F347" s="11"/>
      <c r="G347" s="346"/>
    </row>
    <row r="348" spans="5:7" ht="14.25" customHeight="1" x14ac:dyDescent="0.25">
      <c r="E348" s="11"/>
      <c r="F348" s="11"/>
      <c r="G348" s="346"/>
    </row>
    <row r="349" spans="5:7" ht="14.25" customHeight="1" x14ac:dyDescent="0.25">
      <c r="E349" s="11"/>
      <c r="F349" s="11"/>
      <c r="G349" s="346"/>
    </row>
    <row r="350" spans="5:7" ht="14.25" customHeight="1" x14ac:dyDescent="0.25">
      <c r="E350" s="11"/>
      <c r="F350" s="11"/>
      <c r="G350" s="346"/>
    </row>
    <row r="351" spans="5:7" ht="14.25" customHeight="1" x14ac:dyDescent="0.25">
      <c r="E351" s="11"/>
      <c r="F351" s="11"/>
      <c r="G351" s="346"/>
    </row>
    <row r="352" spans="5:7" ht="14.25" customHeight="1" x14ac:dyDescent="0.25">
      <c r="E352" s="11"/>
      <c r="F352" s="11"/>
      <c r="G352" s="346"/>
    </row>
    <row r="353" spans="5:7" ht="14.25" customHeight="1" x14ac:dyDescent="0.25">
      <c r="E353" s="11"/>
      <c r="F353" s="11"/>
      <c r="G353" s="346"/>
    </row>
    <row r="354" spans="5:7" ht="14.25" customHeight="1" x14ac:dyDescent="0.25">
      <c r="E354" s="11"/>
      <c r="F354" s="11"/>
      <c r="G354" s="346"/>
    </row>
    <row r="355" spans="5:7" ht="14.25" customHeight="1" x14ac:dyDescent="0.25">
      <c r="E355" s="11"/>
      <c r="F355" s="11"/>
      <c r="G355" s="346"/>
    </row>
    <row r="356" spans="5:7" ht="14.25" customHeight="1" x14ac:dyDescent="0.25">
      <c r="E356" s="11"/>
      <c r="F356" s="11"/>
      <c r="G356" s="346"/>
    </row>
    <row r="357" spans="5:7" ht="14.25" customHeight="1" x14ac:dyDescent="0.25">
      <c r="E357" s="11"/>
      <c r="F357" s="11"/>
      <c r="G357" s="346"/>
    </row>
    <row r="358" spans="5:7" ht="14.25" customHeight="1" x14ac:dyDescent="0.25">
      <c r="E358" s="11"/>
      <c r="F358" s="11"/>
      <c r="G358" s="346"/>
    </row>
    <row r="359" spans="5:7" ht="14.25" customHeight="1" x14ac:dyDescent="0.25">
      <c r="E359" s="11"/>
      <c r="F359" s="11"/>
      <c r="G359" s="346"/>
    </row>
    <row r="360" spans="5:7" ht="14.25" customHeight="1" x14ac:dyDescent="0.25">
      <c r="E360" s="11"/>
      <c r="F360" s="11"/>
      <c r="G360" s="346"/>
    </row>
    <row r="361" spans="5:7" ht="14.25" customHeight="1" x14ac:dyDescent="0.25">
      <c r="E361" s="11"/>
      <c r="F361" s="11"/>
      <c r="G361" s="346"/>
    </row>
    <row r="362" spans="5:7" ht="14.25" customHeight="1" x14ac:dyDescent="0.25">
      <c r="E362" s="11"/>
      <c r="F362" s="11"/>
      <c r="G362" s="346"/>
    </row>
    <row r="363" spans="5:7" ht="14.25" customHeight="1" x14ac:dyDescent="0.25">
      <c r="E363" s="11"/>
      <c r="F363" s="11"/>
      <c r="G363" s="346"/>
    </row>
    <row r="364" spans="5:7" ht="14.25" customHeight="1" x14ac:dyDescent="0.25">
      <c r="E364" s="11"/>
      <c r="F364" s="11"/>
      <c r="G364" s="346"/>
    </row>
    <row r="365" spans="5:7" ht="14.25" customHeight="1" x14ac:dyDescent="0.25">
      <c r="E365" s="11"/>
      <c r="F365" s="11"/>
      <c r="G365" s="346"/>
    </row>
    <row r="366" spans="5:7" ht="14.25" customHeight="1" x14ac:dyDescent="0.25">
      <c r="E366" s="11"/>
      <c r="F366" s="11"/>
      <c r="G366" s="346"/>
    </row>
    <row r="367" spans="5:7" ht="14.25" customHeight="1" x14ac:dyDescent="0.25">
      <c r="E367" s="11"/>
      <c r="F367" s="11"/>
      <c r="G367" s="346"/>
    </row>
    <row r="368" spans="5:7" ht="14.25" customHeight="1" x14ac:dyDescent="0.25">
      <c r="E368" s="11"/>
      <c r="F368" s="11"/>
      <c r="G368" s="346"/>
    </row>
    <row r="369" spans="5:7" ht="14.25" customHeight="1" x14ac:dyDescent="0.25">
      <c r="E369" s="11"/>
      <c r="F369" s="11"/>
      <c r="G369" s="346"/>
    </row>
    <row r="370" spans="5:7" ht="14.25" customHeight="1" x14ac:dyDescent="0.25">
      <c r="E370" s="11"/>
      <c r="F370" s="11"/>
      <c r="G370" s="346"/>
    </row>
    <row r="371" spans="5:7" ht="14.25" customHeight="1" x14ac:dyDescent="0.25">
      <c r="E371" s="11"/>
      <c r="F371" s="11"/>
      <c r="G371" s="346"/>
    </row>
    <row r="372" spans="5:7" ht="14.25" customHeight="1" x14ac:dyDescent="0.25">
      <c r="E372" s="11"/>
      <c r="F372" s="11"/>
      <c r="G372" s="346"/>
    </row>
    <row r="373" spans="5:7" ht="14.25" customHeight="1" x14ac:dyDescent="0.25">
      <c r="E373" s="11"/>
      <c r="F373" s="11"/>
      <c r="G373" s="346"/>
    </row>
    <row r="374" spans="5:7" ht="14.25" customHeight="1" x14ac:dyDescent="0.25">
      <c r="E374" s="11"/>
      <c r="F374" s="11"/>
      <c r="G374" s="346"/>
    </row>
    <row r="375" spans="5:7" ht="14.25" customHeight="1" x14ac:dyDescent="0.25">
      <c r="E375" s="11"/>
      <c r="F375" s="11"/>
      <c r="G375" s="346"/>
    </row>
    <row r="376" spans="5:7" ht="14.25" customHeight="1" x14ac:dyDescent="0.25">
      <c r="E376" s="11"/>
      <c r="F376" s="11"/>
      <c r="G376" s="346"/>
    </row>
    <row r="377" spans="5:7" ht="14.25" customHeight="1" x14ac:dyDescent="0.25">
      <c r="E377" s="11"/>
      <c r="F377" s="11"/>
      <c r="G377" s="346"/>
    </row>
    <row r="378" spans="5:7" ht="14.25" customHeight="1" x14ac:dyDescent="0.25">
      <c r="E378" s="11"/>
      <c r="F378" s="11"/>
      <c r="G378" s="346"/>
    </row>
    <row r="379" spans="5:7" ht="14.25" customHeight="1" x14ac:dyDescent="0.25">
      <c r="E379" s="11"/>
      <c r="F379" s="11"/>
      <c r="G379" s="346"/>
    </row>
    <row r="380" spans="5:7" ht="14.25" customHeight="1" x14ac:dyDescent="0.25">
      <c r="E380" s="11"/>
      <c r="F380" s="11"/>
      <c r="G380" s="346"/>
    </row>
    <row r="381" spans="5:7" ht="14.25" customHeight="1" x14ac:dyDescent="0.25">
      <c r="E381" s="11"/>
      <c r="F381" s="11"/>
      <c r="G381" s="346"/>
    </row>
    <row r="382" spans="5:7" ht="14.25" customHeight="1" x14ac:dyDescent="0.25">
      <c r="E382" s="11"/>
      <c r="F382" s="11"/>
      <c r="G382" s="346"/>
    </row>
    <row r="383" spans="5:7" ht="14.25" customHeight="1" x14ac:dyDescent="0.25">
      <c r="E383" s="11"/>
      <c r="F383" s="11"/>
      <c r="G383" s="346"/>
    </row>
    <row r="384" spans="5:7" ht="14.25" customHeight="1" x14ac:dyDescent="0.25">
      <c r="E384" s="11"/>
      <c r="F384" s="11"/>
      <c r="G384" s="346"/>
    </row>
    <row r="385" spans="5:7" ht="14.25" customHeight="1" x14ac:dyDescent="0.25">
      <c r="E385" s="11"/>
      <c r="F385" s="11"/>
      <c r="G385" s="346"/>
    </row>
    <row r="386" spans="5:7" ht="14.25" customHeight="1" x14ac:dyDescent="0.25">
      <c r="E386" s="11"/>
      <c r="F386" s="11"/>
      <c r="G386" s="346"/>
    </row>
    <row r="387" spans="5:7" ht="14.25" customHeight="1" x14ac:dyDescent="0.25">
      <c r="E387" s="11"/>
      <c r="F387" s="11"/>
      <c r="G387" s="346"/>
    </row>
    <row r="388" spans="5:7" ht="14.25" customHeight="1" x14ac:dyDescent="0.25">
      <c r="E388" s="11"/>
      <c r="F388" s="11"/>
      <c r="G388" s="346"/>
    </row>
    <row r="389" spans="5:7" ht="14.25" customHeight="1" x14ac:dyDescent="0.25">
      <c r="E389" s="11"/>
      <c r="F389" s="11"/>
      <c r="G389" s="346"/>
    </row>
    <row r="390" spans="5:7" ht="14.25" customHeight="1" x14ac:dyDescent="0.25">
      <c r="E390" s="11"/>
      <c r="F390" s="11"/>
      <c r="G390" s="346"/>
    </row>
    <row r="391" spans="5:7" ht="14.25" customHeight="1" x14ac:dyDescent="0.25">
      <c r="E391" s="11"/>
      <c r="F391" s="11"/>
      <c r="G391" s="346"/>
    </row>
    <row r="392" spans="5:7" ht="14.25" customHeight="1" x14ac:dyDescent="0.25">
      <c r="E392" s="11"/>
      <c r="F392" s="11"/>
      <c r="G392" s="346"/>
    </row>
    <row r="393" spans="5:7" ht="14.25" customHeight="1" x14ac:dyDescent="0.25">
      <c r="E393" s="11"/>
      <c r="F393" s="11"/>
      <c r="G393" s="346"/>
    </row>
    <row r="394" spans="5:7" ht="14.25" customHeight="1" x14ac:dyDescent="0.25">
      <c r="E394" s="11"/>
      <c r="F394" s="11"/>
      <c r="G394" s="346"/>
    </row>
    <row r="395" spans="5:7" ht="14.25" customHeight="1" x14ac:dyDescent="0.25">
      <c r="E395" s="11"/>
      <c r="F395" s="11"/>
      <c r="G395" s="346"/>
    </row>
    <row r="396" spans="5:7" ht="14.25" customHeight="1" x14ac:dyDescent="0.25">
      <c r="E396" s="11"/>
      <c r="F396" s="11"/>
      <c r="G396" s="346"/>
    </row>
    <row r="397" spans="5:7" ht="14.25" customHeight="1" x14ac:dyDescent="0.25">
      <c r="E397" s="11"/>
      <c r="F397" s="11"/>
      <c r="G397" s="346"/>
    </row>
    <row r="398" spans="5:7" ht="14.25" customHeight="1" x14ac:dyDescent="0.25">
      <c r="E398" s="11"/>
      <c r="F398" s="11"/>
      <c r="G398" s="346"/>
    </row>
    <row r="399" spans="5:7" ht="14.25" customHeight="1" x14ac:dyDescent="0.25">
      <c r="E399" s="11"/>
      <c r="F399" s="11"/>
      <c r="G399" s="346"/>
    </row>
    <row r="400" spans="5:7" ht="14.25" customHeight="1" x14ac:dyDescent="0.25">
      <c r="E400" s="11"/>
      <c r="F400" s="11"/>
      <c r="G400" s="346"/>
    </row>
    <row r="401" spans="5:7" ht="14.25" customHeight="1" x14ac:dyDescent="0.25">
      <c r="E401" s="11"/>
      <c r="F401" s="11"/>
      <c r="G401" s="346"/>
    </row>
    <row r="402" spans="5:7" ht="14.25" customHeight="1" x14ac:dyDescent="0.25">
      <c r="E402" s="11"/>
      <c r="F402" s="11"/>
      <c r="G402" s="346"/>
    </row>
    <row r="403" spans="5:7" ht="14.25" customHeight="1" x14ac:dyDescent="0.25">
      <c r="E403" s="11"/>
      <c r="F403" s="11"/>
      <c r="G403" s="346"/>
    </row>
    <row r="404" spans="5:7" ht="14.25" customHeight="1" x14ac:dyDescent="0.25">
      <c r="E404" s="11"/>
      <c r="F404" s="11"/>
      <c r="G404" s="346"/>
    </row>
    <row r="405" spans="5:7" ht="14.25" customHeight="1" x14ac:dyDescent="0.25">
      <c r="E405" s="11"/>
      <c r="F405" s="11"/>
      <c r="G405" s="346"/>
    </row>
    <row r="406" spans="5:7" ht="14.25" customHeight="1" x14ac:dyDescent="0.25">
      <c r="E406" s="11"/>
      <c r="F406" s="11"/>
      <c r="G406" s="346"/>
    </row>
    <row r="407" spans="5:7" ht="14.25" customHeight="1" x14ac:dyDescent="0.25">
      <c r="E407" s="11"/>
      <c r="F407" s="11"/>
      <c r="G407" s="346"/>
    </row>
    <row r="408" spans="5:7" ht="14.25" customHeight="1" x14ac:dyDescent="0.25">
      <c r="E408" s="11"/>
      <c r="F408" s="11"/>
      <c r="G408" s="346"/>
    </row>
    <row r="409" spans="5:7" ht="14.25" customHeight="1" x14ac:dyDescent="0.25">
      <c r="E409" s="11"/>
      <c r="F409" s="11"/>
      <c r="G409" s="346"/>
    </row>
    <row r="410" spans="5:7" ht="14.25" customHeight="1" x14ac:dyDescent="0.25">
      <c r="E410" s="11"/>
      <c r="F410" s="11"/>
      <c r="G410" s="346"/>
    </row>
    <row r="411" spans="5:7" ht="14.25" customHeight="1" x14ac:dyDescent="0.25">
      <c r="E411" s="11"/>
      <c r="F411" s="11"/>
      <c r="G411" s="346"/>
    </row>
    <row r="412" spans="5:7" ht="14.25" customHeight="1" x14ac:dyDescent="0.25">
      <c r="E412" s="11"/>
      <c r="F412" s="11"/>
      <c r="G412" s="346"/>
    </row>
    <row r="413" spans="5:7" ht="14.25" customHeight="1" x14ac:dyDescent="0.25">
      <c r="E413" s="11"/>
      <c r="F413" s="11"/>
      <c r="G413" s="346"/>
    </row>
    <row r="414" spans="5:7" ht="14.25" customHeight="1" x14ac:dyDescent="0.25">
      <c r="E414" s="11"/>
      <c r="F414" s="11"/>
      <c r="G414" s="346"/>
    </row>
    <row r="415" spans="5:7" ht="14.25" customHeight="1" x14ac:dyDescent="0.25">
      <c r="E415" s="11"/>
      <c r="F415" s="11"/>
      <c r="G415" s="346"/>
    </row>
    <row r="416" spans="5:7" ht="14.25" customHeight="1" x14ac:dyDescent="0.25">
      <c r="E416" s="11"/>
      <c r="F416" s="11"/>
      <c r="G416" s="346"/>
    </row>
    <row r="417" spans="5:7" ht="14.25" customHeight="1" x14ac:dyDescent="0.25">
      <c r="E417" s="11"/>
      <c r="F417" s="11"/>
      <c r="G417" s="346"/>
    </row>
    <row r="418" spans="5:7" ht="14.25" customHeight="1" x14ac:dyDescent="0.25">
      <c r="E418" s="11"/>
      <c r="F418" s="11"/>
      <c r="G418" s="346"/>
    </row>
    <row r="419" spans="5:7" ht="14.25" customHeight="1" x14ac:dyDescent="0.25">
      <c r="E419" s="11"/>
      <c r="F419" s="11"/>
      <c r="G419" s="346"/>
    </row>
    <row r="420" spans="5:7" ht="14.25" customHeight="1" x14ac:dyDescent="0.25">
      <c r="E420" s="11"/>
      <c r="F420" s="11"/>
      <c r="G420" s="346"/>
    </row>
    <row r="421" spans="5:7" ht="14.25" customHeight="1" x14ac:dyDescent="0.25">
      <c r="E421" s="11"/>
      <c r="F421" s="11"/>
      <c r="G421" s="346"/>
    </row>
    <row r="422" spans="5:7" ht="14.25" customHeight="1" x14ac:dyDescent="0.25">
      <c r="E422" s="11"/>
      <c r="F422" s="11"/>
      <c r="G422" s="346"/>
    </row>
    <row r="423" spans="5:7" ht="14.25" customHeight="1" x14ac:dyDescent="0.25">
      <c r="E423" s="11"/>
      <c r="F423" s="11"/>
      <c r="G423" s="346"/>
    </row>
    <row r="424" spans="5:7" ht="14.25" customHeight="1" x14ac:dyDescent="0.25">
      <c r="E424" s="11"/>
      <c r="F424" s="11"/>
      <c r="G424" s="346"/>
    </row>
    <row r="425" spans="5:7" ht="14.25" customHeight="1" x14ac:dyDescent="0.25">
      <c r="E425" s="11"/>
      <c r="F425" s="11"/>
      <c r="G425" s="346"/>
    </row>
    <row r="426" spans="5:7" ht="14.25" customHeight="1" x14ac:dyDescent="0.25">
      <c r="E426" s="11"/>
      <c r="F426" s="11"/>
      <c r="G426" s="346"/>
    </row>
    <row r="427" spans="5:7" ht="14.25" customHeight="1" x14ac:dyDescent="0.25">
      <c r="E427" s="11"/>
      <c r="F427" s="11"/>
      <c r="G427" s="346"/>
    </row>
    <row r="428" spans="5:7" ht="14.25" customHeight="1" x14ac:dyDescent="0.25">
      <c r="E428" s="11"/>
      <c r="F428" s="11"/>
      <c r="G428" s="346"/>
    </row>
    <row r="429" spans="5:7" ht="14.25" customHeight="1" x14ac:dyDescent="0.25">
      <c r="E429" s="11"/>
      <c r="F429" s="11"/>
      <c r="G429" s="346"/>
    </row>
    <row r="430" spans="5:7" ht="14.25" customHeight="1" x14ac:dyDescent="0.25">
      <c r="E430" s="11"/>
      <c r="F430" s="11"/>
      <c r="G430" s="346"/>
    </row>
    <row r="431" spans="5:7" ht="14.25" customHeight="1" x14ac:dyDescent="0.25">
      <c r="E431" s="11"/>
      <c r="F431" s="11"/>
      <c r="G431" s="346"/>
    </row>
    <row r="432" spans="5:7" ht="14.25" customHeight="1" x14ac:dyDescent="0.25">
      <c r="E432" s="11"/>
      <c r="F432" s="11"/>
      <c r="G432" s="346"/>
    </row>
    <row r="433" spans="5:7" ht="14.25" customHeight="1" x14ac:dyDescent="0.25">
      <c r="E433" s="11"/>
      <c r="F433" s="11"/>
      <c r="G433" s="346"/>
    </row>
    <row r="434" spans="5:7" ht="14.25" customHeight="1" x14ac:dyDescent="0.25">
      <c r="E434" s="11"/>
      <c r="F434" s="11"/>
      <c r="G434" s="346"/>
    </row>
    <row r="435" spans="5:7" ht="14.25" customHeight="1" x14ac:dyDescent="0.25">
      <c r="E435" s="11"/>
      <c r="F435" s="11"/>
      <c r="G435" s="346"/>
    </row>
    <row r="436" spans="5:7" ht="14.25" customHeight="1" x14ac:dyDescent="0.25">
      <c r="E436" s="11"/>
      <c r="F436" s="11"/>
      <c r="G436" s="346"/>
    </row>
    <row r="437" spans="5:7" ht="14.25" customHeight="1" x14ac:dyDescent="0.25">
      <c r="E437" s="11"/>
      <c r="F437" s="11"/>
      <c r="G437" s="346"/>
    </row>
    <row r="438" spans="5:7" ht="14.25" customHeight="1" x14ac:dyDescent="0.25">
      <c r="E438" s="11"/>
      <c r="F438" s="11"/>
      <c r="G438" s="346"/>
    </row>
    <row r="439" spans="5:7" ht="14.25" customHeight="1" x14ac:dyDescent="0.25">
      <c r="E439" s="11"/>
      <c r="F439" s="11"/>
      <c r="G439" s="346"/>
    </row>
    <row r="440" spans="5:7" ht="14.25" customHeight="1" x14ac:dyDescent="0.25">
      <c r="E440" s="11"/>
      <c r="F440" s="11"/>
      <c r="G440" s="346"/>
    </row>
    <row r="441" spans="5:7" ht="14.25" customHeight="1" x14ac:dyDescent="0.25">
      <c r="E441" s="11"/>
      <c r="F441" s="11"/>
      <c r="G441" s="346"/>
    </row>
    <row r="442" spans="5:7" ht="14.25" customHeight="1" x14ac:dyDescent="0.25">
      <c r="E442" s="11"/>
      <c r="F442" s="11"/>
      <c r="G442" s="346"/>
    </row>
    <row r="443" spans="5:7" ht="14.25" customHeight="1" x14ac:dyDescent="0.25">
      <c r="E443" s="11"/>
      <c r="F443" s="11"/>
      <c r="G443" s="346"/>
    </row>
    <row r="444" spans="5:7" ht="14.25" customHeight="1" x14ac:dyDescent="0.25">
      <c r="E444" s="11"/>
      <c r="F444" s="11"/>
      <c r="G444" s="346"/>
    </row>
    <row r="445" spans="5:7" ht="14.25" customHeight="1" x14ac:dyDescent="0.25">
      <c r="E445" s="11"/>
      <c r="F445" s="11"/>
      <c r="G445" s="346"/>
    </row>
    <row r="446" spans="5:7" ht="14.25" customHeight="1" x14ac:dyDescent="0.25">
      <c r="E446" s="11"/>
      <c r="F446" s="11"/>
      <c r="G446" s="346"/>
    </row>
    <row r="447" spans="5:7" ht="14.25" customHeight="1" x14ac:dyDescent="0.25">
      <c r="E447" s="11"/>
      <c r="F447" s="11"/>
      <c r="G447" s="346"/>
    </row>
    <row r="448" spans="5:7" ht="14.25" customHeight="1" x14ac:dyDescent="0.25">
      <c r="E448" s="11"/>
      <c r="F448" s="11"/>
      <c r="G448" s="346"/>
    </row>
    <row r="449" spans="5:7" ht="14.25" customHeight="1" x14ac:dyDescent="0.25">
      <c r="E449" s="11"/>
      <c r="F449" s="11"/>
      <c r="G449" s="346"/>
    </row>
    <row r="450" spans="5:7" ht="14.25" customHeight="1" x14ac:dyDescent="0.25">
      <c r="E450" s="11"/>
      <c r="F450" s="11"/>
      <c r="G450" s="346"/>
    </row>
    <row r="451" spans="5:7" ht="14.25" customHeight="1" x14ac:dyDescent="0.25">
      <c r="E451" s="11"/>
      <c r="F451" s="11"/>
      <c r="G451" s="346"/>
    </row>
    <row r="452" spans="5:7" ht="14.25" customHeight="1" x14ac:dyDescent="0.25">
      <c r="E452" s="11"/>
      <c r="F452" s="11"/>
      <c r="G452" s="346"/>
    </row>
    <row r="453" spans="5:7" ht="14.25" customHeight="1" x14ac:dyDescent="0.25">
      <c r="E453" s="11"/>
      <c r="F453" s="11"/>
      <c r="G453" s="346"/>
    </row>
    <row r="454" spans="5:7" ht="14.25" customHeight="1" x14ac:dyDescent="0.25">
      <c r="E454" s="11"/>
      <c r="F454" s="11"/>
      <c r="G454" s="346"/>
    </row>
    <row r="455" spans="5:7" ht="14.25" customHeight="1" x14ac:dyDescent="0.25">
      <c r="E455" s="11"/>
      <c r="F455" s="11"/>
      <c r="G455" s="346"/>
    </row>
    <row r="456" spans="5:7" ht="14.25" customHeight="1" x14ac:dyDescent="0.25">
      <c r="E456" s="11"/>
      <c r="F456" s="11"/>
      <c r="G456" s="346"/>
    </row>
    <row r="457" spans="5:7" ht="14.25" customHeight="1" x14ac:dyDescent="0.25">
      <c r="E457" s="11"/>
      <c r="F457" s="11"/>
      <c r="G457" s="346"/>
    </row>
    <row r="458" spans="5:7" ht="14.25" customHeight="1" x14ac:dyDescent="0.25">
      <c r="E458" s="11"/>
      <c r="F458" s="11"/>
      <c r="G458" s="346"/>
    </row>
    <row r="459" spans="5:7" ht="14.25" customHeight="1" x14ac:dyDescent="0.25">
      <c r="E459" s="11"/>
      <c r="F459" s="11"/>
      <c r="G459" s="346"/>
    </row>
    <row r="460" spans="5:7" ht="14.25" customHeight="1" x14ac:dyDescent="0.25">
      <c r="E460" s="11"/>
      <c r="F460" s="11"/>
      <c r="G460" s="346"/>
    </row>
    <row r="461" spans="5:7" ht="14.25" customHeight="1" x14ac:dyDescent="0.25">
      <c r="E461" s="11"/>
      <c r="F461" s="11"/>
      <c r="G461" s="346"/>
    </row>
    <row r="462" spans="5:7" ht="14.25" customHeight="1" x14ac:dyDescent="0.25">
      <c r="E462" s="11"/>
      <c r="F462" s="11"/>
      <c r="G462" s="346"/>
    </row>
    <row r="463" spans="5:7" ht="14.25" customHeight="1" x14ac:dyDescent="0.25">
      <c r="E463" s="11"/>
      <c r="F463" s="11"/>
      <c r="G463" s="346"/>
    </row>
    <row r="464" spans="5:7" ht="14.25" customHeight="1" x14ac:dyDescent="0.25">
      <c r="E464" s="11"/>
      <c r="F464" s="11"/>
      <c r="G464" s="346"/>
    </row>
    <row r="465" spans="5:7" ht="14.25" customHeight="1" x14ac:dyDescent="0.25">
      <c r="E465" s="11"/>
      <c r="F465" s="11"/>
      <c r="G465" s="346"/>
    </row>
    <row r="466" spans="5:7" ht="14.25" customHeight="1" x14ac:dyDescent="0.25">
      <c r="E466" s="11"/>
      <c r="F466" s="11"/>
      <c r="G466" s="346"/>
    </row>
    <row r="467" spans="5:7" ht="14.25" customHeight="1" x14ac:dyDescent="0.25">
      <c r="E467" s="11"/>
      <c r="F467" s="11"/>
      <c r="G467" s="346"/>
    </row>
    <row r="468" spans="5:7" ht="14.25" customHeight="1" x14ac:dyDescent="0.25">
      <c r="E468" s="11"/>
      <c r="F468" s="11"/>
      <c r="G468" s="346"/>
    </row>
    <row r="469" spans="5:7" ht="14.25" customHeight="1" x14ac:dyDescent="0.25">
      <c r="E469" s="11"/>
      <c r="F469" s="11"/>
      <c r="G469" s="346"/>
    </row>
    <row r="470" spans="5:7" ht="14.25" customHeight="1" x14ac:dyDescent="0.25">
      <c r="E470" s="11"/>
      <c r="F470" s="11"/>
      <c r="G470" s="346"/>
    </row>
    <row r="471" spans="5:7" ht="14.25" customHeight="1" x14ac:dyDescent="0.25">
      <c r="E471" s="11"/>
      <c r="F471" s="11"/>
      <c r="G471" s="346"/>
    </row>
    <row r="472" spans="5:7" ht="14.25" customHeight="1" x14ac:dyDescent="0.25">
      <c r="E472" s="11"/>
      <c r="F472" s="11"/>
      <c r="G472" s="346"/>
    </row>
    <row r="473" spans="5:7" ht="14.25" customHeight="1" x14ac:dyDescent="0.25">
      <c r="E473" s="11"/>
      <c r="F473" s="11"/>
      <c r="G473" s="346"/>
    </row>
    <row r="474" spans="5:7" ht="14.25" customHeight="1" x14ac:dyDescent="0.25">
      <c r="E474" s="11"/>
      <c r="F474" s="11"/>
      <c r="G474" s="346"/>
    </row>
    <row r="475" spans="5:7" ht="14.25" customHeight="1" x14ac:dyDescent="0.25">
      <c r="E475" s="11"/>
      <c r="F475" s="11"/>
      <c r="G475" s="346"/>
    </row>
    <row r="476" spans="5:7" ht="14.25" customHeight="1" x14ac:dyDescent="0.25">
      <c r="E476" s="11"/>
      <c r="F476" s="11"/>
      <c r="G476" s="346"/>
    </row>
    <row r="477" spans="5:7" ht="14.25" customHeight="1" x14ac:dyDescent="0.25">
      <c r="E477" s="11"/>
      <c r="F477" s="11"/>
      <c r="G477" s="346"/>
    </row>
    <row r="478" spans="5:7" ht="14.25" customHeight="1" x14ac:dyDescent="0.25">
      <c r="E478" s="11"/>
      <c r="F478" s="11"/>
      <c r="G478" s="346"/>
    </row>
    <row r="479" spans="5:7" ht="14.25" customHeight="1" x14ac:dyDescent="0.25">
      <c r="E479" s="11"/>
      <c r="F479" s="11"/>
      <c r="G479" s="346"/>
    </row>
    <row r="480" spans="5:7" ht="14.25" customHeight="1" x14ac:dyDescent="0.25">
      <c r="E480" s="11"/>
      <c r="F480" s="11"/>
      <c r="G480" s="346"/>
    </row>
    <row r="481" spans="5:7" ht="14.25" customHeight="1" x14ac:dyDescent="0.25">
      <c r="E481" s="11"/>
      <c r="F481" s="11"/>
      <c r="G481" s="346"/>
    </row>
    <row r="482" spans="5:7" ht="14.25" customHeight="1" x14ac:dyDescent="0.25">
      <c r="E482" s="11"/>
      <c r="F482" s="11"/>
      <c r="G482" s="346"/>
    </row>
    <row r="483" spans="5:7" ht="14.25" customHeight="1" x14ac:dyDescent="0.25">
      <c r="E483" s="11"/>
      <c r="F483" s="11"/>
      <c r="G483" s="346"/>
    </row>
    <row r="484" spans="5:7" ht="14.25" customHeight="1" x14ac:dyDescent="0.25">
      <c r="E484" s="11"/>
      <c r="F484" s="11"/>
      <c r="G484" s="346"/>
    </row>
    <row r="485" spans="5:7" ht="14.25" customHeight="1" x14ac:dyDescent="0.25">
      <c r="E485" s="11"/>
      <c r="F485" s="11"/>
      <c r="G485" s="346"/>
    </row>
    <row r="486" spans="5:7" ht="14.25" customHeight="1" x14ac:dyDescent="0.25">
      <c r="E486" s="11"/>
      <c r="F486" s="11"/>
      <c r="G486" s="346"/>
    </row>
    <row r="487" spans="5:7" ht="14.25" customHeight="1" x14ac:dyDescent="0.25">
      <c r="E487" s="11"/>
      <c r="F487" s="11"/>
      <c r="G487" s="346"/>
    </row>
    <row r="488" spans="5:7" ht="14.25" customHeight="1" x14ac:dyDescent="0.25">
      <c r="E488" s="11"/>
      <c r="F488" s="11"/>
      <c r="G488" s="346"/>
    </row>
    <row r="489" spans="5:7" ht="14.25" customHeight="1" x14ac:dyDescent="0.25">
      <c r="E489" s="11"/>
      <c r="F489" s="11"/>
      <c r="G489" s="346"/>
    </row>
    <row r="490" spans="5:7" ht="14.25" customHeight="1" x14ac:dyDescent="0.25">
      <c r="E490" s="11"/>
      <c r="F490" s="11"/>
      <c r="G490" s="346"/>
    </row>
    <row r="491" spans="5:7" ht="14.25" customHeight="1" x14ac:dyDescent="0.25">
      <c r="E491" s="11"/>
      <c r="F491" s="11"/>
      <c r="G491" s="346"/>
    </row>
    <row r="492" spans="5:7" ht="14.25" customHeight="1" x14ac:dyDescent="0.25">
      <c r="E492" s="11"/>
      <c r="F492" s="11"/>
      <c r="G492" s="346"/>
    </row>
    <row r="493" spans="5:7" ht="14.25" customHeight="1" x14ac:dyDescent="0.25">
      <c r="E493" s="11"/>
      <c r="F493" s="11"/>
      <c r="G493" s="346"/>
    </row>
    <row r="494" spans="5:7" ht="14.25" customHeight="1" x14ac:dyDescent="0.25">
      <c r="E494" s="11"/>
      <c r="F494" s="11"/>
      <c r="G494" s="346"/>
    </row>
    <row r="495" spans="5:7" ht="14.25" customHeight="1" x14ac:dyDescent="0.25">
      <c r="E495" s="11"/>
      <c r="F495" s="11"/>
      <c r="G495" s="346"/>
    </row>
    <row r="496" spans="5:7" ht="14.25" customHeight="1" x14ac:dyDescent="0.25">
      <c r="E496" s="11"/>
      <c r="F496" s="11"/>
      <c r="G496" s="346"/>
    </row>
    <row r="497" spans="5:7" ht="14.25" customHeight="1" x14ac:dyDescent="0.25">
      <c r="E497" s="11"/>
      <c r="F497" s="11"/>
      <c r="G497" s="346"/>
    </row>
    <row r="498" spans="5:7" ht="14.25" customHeight="1" x14ac:dyDescent="0.25">
      <c r="E498" s="11"/>
      <c r="F498" s="11"/>
      <c r="G498" s="346"/>
    </row>
    <row r="499" spans="5:7" ht="14.25" customHeight="1" x14ac:dyDescent="0.25">
      <c r="E499" s="11"/>
      <c r="F499" s="11"/>
      <c r="G499" s="346"/>
    </row>
    <row r="500" spans="5:7" ht="14.25" customHeight="1" x14ac:dyDescent="0.25">
      <c r="E500" s="11"/>
      <c r="F500" s="11"/>
      <c r="G500" s="346"/>
    </row>
    <row r="501" spans="5:7" ht="14.25" customHeight="1" x14ac:dyDescent="0.25">
      <c r="E501" s="11"/>
      <c r="F501" s="11"/>
      <c r="G501" s="346"/>
    </row>
    <row r="502" spans="5:7" ht="14.25" customHeight="1" x14ac:dyDescent="0.25">
      <c r="E502" s="11"/>
      <c r="F502" s="11"/>
      <c r="G502" s="346"/>
    </row>
    <row r="503" spans="5:7" ht="14.25" customHeight="1" x14ac:dyDescent="0.25">
      <c r="E503" s="11"/>
      <c r="F503" s="11"/>
      <c r="G503" s="346"/>
    </row>
    <row r="504" spans="5:7" ht="14.25" customHeight="1" x14ac:dyDescent="0.25">
      <c r="E504" s="11"/>
      <c r="F504" s="11"/>
      <c r="G504" s="346"/>
    </row>
    <row r="505" spans="5:7" ht="14.25" customHeight="1" x14ac:dyDescent="0.25">
      <c r="E505" s="11"/>
      <c r="F505" s="11"/>
      <c r="G505" s="346"/>
    </row>
    <row r="506" spans="5:7" ht="14.25" customHeight="1" x14ac:dyDescent="0.25">
      <c r="E506" s="11"/>
      <c r="F506" s="11"/>
      <c r="G506" s="346"/>
    </row>
    <row r="507" spans="5:7" ht="14.25" customHeight="1" x14ac:dyDescent="0.25">
      <c r="E507" s="11"/>
      <c r="F507" s="11"/>
      <c r="G507" s="346"/>
    </row>
    <row r="508" spans="5:7" ht="14.25" customHeight="1" x14ac:dyDescent="0.25">
      <c r="E508" s="11"/>
      <c r="F508" s="11"/>
      <c r="G508" s="346"/>
    </row>
    <row r="509" spans="5:7" ht="14.25" customHeight="1" x14ac:dyDescent="0.25">
      <c r="E509" s="11"/>
      <c r="F509" s="11"/>
      <c r="G509" s="346"/>
    </row>
    <row r="510" spans="5:7" ht="14.25" customHeight="1" x14ac:dyDescent="0.25">
      <c r="E510" s="11"/>
      <c r="F510" s="11"/>
      <c r="G510" s="346"/>
    </row>
    <row r="511" spans="5:7" ht="14.25" customHeight="1" x14ac:dyDescent="0.25">
      <c r="E511" s="11"/>
      <c r="F511" s="11"/>
      <c r="G511" s="346"/>
    </row>
    <row r="512" spans="5:7" ht="14.25" customHeight="1" x14ac:dyDescent="0.25">
      <c r="E512" s="11"/>
      <c r="F512" s="11"/>
      <c r="G512" s="346"/>
    </row>
    <row r="513" spans="5:7" ht="14.25" customHeight="1" x14ac:dyDescent="0.25">
      <c r="E513" s="11"/>
      <c r="F513" s="11"/>
      <c r="G513" s="346"/>
    </row>
    <row r="514" spans="5:7" ht="14.25" customHeight="1" x14ac:dyDescent="0.25">
      <c r="E514" s="11"/>
      <c r="F514" s="11"/>
      <c r="G514" s="346"/>
    </row>
    <row r="515" spans="5:7" ht="14.25" customHeight="1" x14ac:dyDescent="0.25">
      <c r="E515" s="11"/>
      <c r="F515" s="11"/>
      <c r="G515" s="346"/>
    </row>
    <row r="516" spans="5:7" ht="14.25" customHeight="1" x14ac:dyDescent="0.25">
      <c r="E516" s="11"/>
      <c r="F516" s="11"/>
      <c r="G516" s="346"/>
    </row>
    <row r="517" spans="5:7" ht="14.25" customHeight="1" x14ac:dyDescent="0.25">
      <c r="E517" s="11"/>
      <c r="F517" s="11"/>
      <c r="G517" s="346"/>
    </row>
    <row r="518" spans="5:7" ht="14.25" customHeight="1" x14ac:dyDescent="0.25">
      <c r="E518" s="11"/>
      <c r="F518" s="11"/>
      <c r="G518" s="346"/>
    </row>
    <row r="519" spans="5:7" ht="14.25" customHeight="1" x14ac:dyDescent="0.25">
      <c r="E519" s="11"/>
      <c r="F519" s="11"/>
      <c r="G519" s="346"/>
    </row>
    <row r="520" spans="5:7" ht="14.25" customHeight="1" x14ac:dyDescent="0.25">
      <c r="E520" s="11"/>
      <c r="F520" s="11"/>
      <c r="G520" s="346"/>
    </row>
    <row r="521" spans="5:7" ht="14.25" customHeight="1" x14ac:dyDescent="0.25">
      <c r="E521" s="11"/>
      <c r="F521" s="11"/>
      <c r="G521" s="346"/>
    </row>
    <row r="522" spans="5:7" ht="14.25" customHeight="1" x14ac:dyDescent="0.25">
      <c r="E522" s="11"/>
      <c r="F522" s="11"/>
      <c r="G522" s="346"/>
    </row>
    <row r="523" spans="5:7" ht="14.25" customHeight="1" x14ac:dyDescent="0.25">
      <c r="E523" s="11"/>
      <c r="F523" s="11"/>
      <c r="G523" s="346"/>
    </row>
    <row r="524" spans="5:7" ht="14.25" customHeight="1" x14ac:dyDescent="0.25">
      <c r="E524" s="11"/>
      <c r="F524" s="11"/>
      <c r="G524" s="346"/>
    </row>
    <row r="525" spans="5:7" ht="14.25" customHeight="1" x14ac:dyDescent="0.25">
      <c r="E525" s="11"/>
      <c r="F525" s="11"/>
      <c r="G525" s="346"/>
    </row>
    <row r="526" spans="5:7" ht="14.25" customHeight="1" x14ac:dyDescent="0.25">
      <c r="E526" s="11"/>
      <c r="F526" s="11"/>
      <c r="G526" s="346"/>
    </row>
    <row r="527" spans="5:7" ht="14.25" customHeight="1" x14ac:dyDescent="0.25">
      <c r="E527" s="11"/>
      <c r="F527" s="11"/>
      <c r="G527" s="346"/>
    </row>
    <row r="528" spans="5:7" ht="14.25" customHeight="1" x14ac:dyDescent="0.25">
      <c r="E528" s="11"/>
      <c r="F528" s="11"/>
      <c r="G528" s="346"/>
    </row>
    <row r="529" spans="5:7" ht="14.25" customHeight="1" x14ac:dyDescent="0.25">
      <c r="E529" s="11"/>
      <c r="F529" s="11"/>
      <c r="G529" s="346"/>
    </row>
    <row r="530" spans="5:7" ht="14.25" customHeight="1" x14ac:dyDescent="0.25">
      <c r="E530" s="11"/>
      <c r="F530" s="11"/>
      <c r="G530" s="346"/>
    </row>
    <row r="531" spans="5:7" ht="14.25" customHeight="1" x14ac:dyDescent="0.25">
      <c r="E531" s="11"/>
      <c r="F531" s="11"/>
      <c r="G531" s="346"/>
    </row>
    <row r="532" spans="5:7" ht="14.25" customHeight="1" x14ac:dyDescent="0.25">
      <c r="E532" s="11"/>
      <c r="F532" s="11"/>
      <c r="G532" s="346"/>
    </row>
    <row r="533" spans="5:7" ht="14.25" customHeight="1" x14ac:dyDescent="0.25">
      <c r="E533" s="11"/>
      <c r="F533" s="11"/>
      <c r="G533" s="346"/>
    </row>
    <row r="534" spans="5:7" ht="14.25" customHeight="1" x14ac:dyDescent="0.25">
      <c r="E534" s="11"/>
      <c r="F534" s="11"/>
      <c r="G534" s="346"/>
    </row>
    <row r="535" spans="5:7" ht="14.25" customHeight="1" x14ac:dyDescent="0.25">
      <c r="E535" s="11"/>
      <c r="F535" s="11"/>
      <c r="G535" s="346"/>
    </row>
    <row r="536" spans="5:7" ht="14.25" customHeight="1" x14ac:dyDescent="0.25">
      <c r="E536" s="11"/>
      <c r="F536" s="11"/>
      <c r="G536" s="346"/>
    </row>
    <row r="537" spans="5:7" ht="14.25" customHeight="1" x14ac:dyDescent="0.25">
      <c r="E537" s="11"/>
      <c r="F537" s="11"/>
      <c r="G537" s="346"/>
    </row>
    <row r="538" spans="5:7" ht="14.25" customHeight="1" x14ac:dyDescent="0.25">
      <c r="E538" s="11"/>
      <c r="F538" s="11"/>
      <c r="G538" s="346"/>
    </row>
    <row r="539" spans="5:7" ht="14.25" customHeight="1" x14ac:dyDescent="0.25">
      <c r="E539" s="11"/>
      <c r="F539" s="11"/>
      <c r="G539" s="346"/>
    </row>
    <row r="540" spans="5:7" ht="14.25" customHeight="1" x14ac:dyDescent="0.25">
      <c r="E540" s="11"/>
      <c r="F540" s="11"/>
      <c r="G540" s="346"/>
    </row>
    <row r="541" spans="5:7" ht="14.25" customHeight="1" x14ac:dyDescent="0.25">
      <c r="E541" s="11"/>
      <c r="F541" s="11"/>
      <c r="G541" s="346"/>
    </row>
    <row r="542" spans="5:7" ht="14.25" customHeight="1" x14ac:dyDescent="0.25">
      <c r="E542" s="11"/>
      <c r="F542" s="11"/>
      <c r="G542" s="346"/>
    </row>
    <row r="543" spans="5:7" ht="14.25" customHeight="1" x14ac:dyDescent="0.25">
      <c r="E543" s="11"/>
      <c r="F543" s="11"/>
      <c r="G543" s="346"/>
    </row>
    <row r="544" spans="5:7" ht="14.25" customHeight="1" x14ac:dyDescent="0.25">
      <c r="E544" s="11"/>
      <c r="F544" s="11"/>
      <c r="G544" s="346"/>
    </row>
    <row r="545" spans="5:7" ht="14.25" customHeight="1" x14ac:dyDescent="0.25">
      <c r="E545" s="11"/>
      <c r="F545" s="11"/>
      <c r="G545" s="346"/>
    </row>
    <row r="546" spans="5:7" ht="14.25" customHeight="1" x14ac:dyDescent="0.25">
      <c r="E546" s="11"/>
      <c r="F546" s="11"/>
      <c r="G546" s="346"/>
    </row>
    <row r="547" spans="5:7" ht="14.25" customHeight="1" x14ac:dyDescent="0.25">
      <c r="E547" s="11"/>
      <c r="F547" s="11"/>
      <c r="G547" s="346"/>
    </row>
    <row r="548" spans="5:7" ht="14.25" customHeight="1" x14ac:dyDescent="0.25">
      <c r="E548" s="11"/>
      <c r="F548" s="11"/>
      <c r="G548" s="346"/>
    </row>
    <row r="549" spans="5:7" ht="14.25" customHeight="1" x14ac:dyDescent="0.25">
      <c r="E549" s="11"/>
      <c r="F549" s="11"/>
      <c r="G549" s="346"/>
    </row>
    <row r="550" spans="5:7" ht="14.25" customHeight="1" x14ac:dyDescent="0.25">
      <c r="E550" s="11"/>
      <c r="F550" s="11"/>
      <c r="G550" s="346"/>
    </row>
    <row r="551" spans="5:7" ht="14.25" customHeight="1" x14ac:dyDescent="0.25">
      <c r="E551" s="11"/>
      <c r="F551" s="11"/>
      <c r="G551" s="346"/>
    </row>
    <row r="552" spans="5:7" ht="14.25" customHeight="1" x14ac:dyDescent="0.25">
      <c r="E552" s="11"/>
      <c r="F552" s="11"/>
      <c r="G552" s="346"/>
    </row>
    <row r="553" spans="5:7" ht="14.25" customHeight="1" x14ac:dyDescent="0.25">
      <c r="E553" s="11"/>
      <c r="F553" s="11"/>
      <c r="G553" s="346"/>
    </row>
    <row r="554" spans="5:7" ht="14.25" customHeight="1" x14ac:dyDescent="0.25">
      <c r="E554" s="11"/>
      <c r="F554" s="11"/>
      <c r="G554" s="346"/>
    </row>
    <row r="555" spans="5:7" ht="14.25" customHeight="1" x14ac:dyDescent="0.25">
      <c r="E555" s="11"/>
      <c r="F555" s="11"/>
      <c r="G555" s="346"/>
    </row>
    <row r="556" spans="5:7" ht="14.25" customHeight="1" x14ac:dyDescent="0.25">
      <c r="E556" s="11"/>
      <c r="F556" s="11"/>
      <c r="G556" s="346"/>
    </row>
    <row r="557" spans="5:7" ht="14.25" customHeight="1" x14ac:dyDescent="0.25">
      <c r="E557" s="11"/>
      <c r="F557" s="11"/>
      <c r="G557" s="346"/>
    </row>
    <row r="558" spans="5:7" ht="14.25" customHeight="1" x14ac:dyDescent="0.25">
      <c r="E558" s="11"/>
      <c r="F558" s="11"/>
      <c r="G558" s="346"/>
    </row>
    <row r="559" spans="5:7" ht="14.25" customHeight="1" x14ac:dyDescent="0.25">
      <c r="E559" s="11"/>
      <c r="F559" s="11"/>
      <c r="G559" s="346"/>
    </row>
    <row r="560" spans="5:7" ht="14.25" customHeight="1" x14ac:dyDescent="0.25">
      <c r="E560" s="11"/>
      <c r="F560" s="11"/>
      <c r="G560" s="346"/>
    </row>
    <row r="561" spans="5:7" ht="14.25" customHeight="1" x14ac:dyDescent="0.25">
      <c r="E561" s="11"/>
      <c r="F561" s="11"/>
      <c r="G561" s="346"/>
    </row>
    <row r="562" spans="5:7" ht="14.25" customHeight="1" x14ac:dyDescent="0.25">
      <c r="E562" s="11"/>
      <c r="F562" s="11"/>
      <c r="G562" s="346"/>
    </row>
    <row r="563" spans="5:7" ht="14.25" customHeight="1" x14ac:dyDescent="0.25">
      <c r="E563" s="11"/>
      <c r="F563" s="11"/>
      <c r="G563" s="346"/>
    </row>
    <row r="564" spans="5:7" ht="14.25" customHeight="1" x14ac:dyDescent="0.25">
      <c r="E564" s="11"/>
      <c r="F564" s="11"/>
      <c r="G564" s="346"/>
    </row>
    <row r="565" spans="5:7" ht="14.25" customHeight="1" x14ac:dyDescent="0.25">
      <c r="E565" s="11"/>
      <c r="F565" s="11"/>
      <c r="G565" s="346"/>
    </row>
    <row r="566" spans="5:7" ht="14.25" customHeight="1" x14ac:dyDescent="0.25">
      <c r="E566" s="11"/>
      <c r="F566" s="11"/>
      <c r="G566" s="346"/>
    </row>
    <row r="567" spans="5:7" ht="14.25" customHeight="1" x14ac:dyDescent="0.25">
      <c r="E567" s="11"/>
      <c r="F567" s="11"/>
      <c r="G567" s="346"/>
    </row>
    <row r="568" spans="5:7" ht="14.25" customHeight="1" x14ac:dyDescent="0.25">
      <c r="E568" s="11"/>
      <c r="F568" s="11"/>
      <c r="G568" s="346"/>
    </row>
    <row r="569" spans="5:7" ht="14.25" customHeight="1" x14ac:dyDescent="0.25">
      <c r="E569" s="11"/>
      <c r="F569" s="11"/>
      <c r="G569" s="346"/>
    </row>
    <row r="570" spans="5:7" ht="14.25" customHeight="1" x14ac:dyDescent="0.25">
      <c r="E570" s="11"/>
      <c r="F570" s="11"/>
      <c r="G570" s="346"/>
    </row>
    <row r="571" spans="5:7" ht="14.25" customHeight="1" x14ac:dyDescent="0.25">
      <c r="E571" s="11"/>
      <c r="F571" s="11"/>
      <c r="G571" s="346"/>
    </row>
    <row r="572" spans="5:7" ht="14.25" customHeight="1" x14ac:dyDescent="0.25">
      <c r="E572" s="11"/>
      <c r="F572" s="11"/>
      <c r="G572" s="346"/>
    </row>
    <row r="573" spans="5:7" ht="14.25" customHeight="1" x14ac:dyDescent="0.25">
      <c r="E573" s="11"/>
      <c r="F573" s="11"/>
      <c r="G573" s="346"/>
    </row>
    <row r="574" spans="5:7" ht="14.25" customHeight="1" x14ac:dyDescent="0.25">
      <c r="E574" s="11"/>
      <c r="F574" s="11"/>
      <c r="G574" s="346"/>
    </row>
    <row r="575" spans="5:7" ht="14.25" customHeight="1" x14ac:dyDescent="0.25">
      <c r="E575" s="11"/>
      <c r="F575" s="11"/>
      <c r="G575" s="346"/>
    </row>
    <row r="576" spans="5:7" ht="14.25" customHeight="1" x14ac:dyDescent="0.25">
      <c r="E576" s="11"/>
      <c r="F576" s="11"/>
      <c r="G576" s="346"/>
    </row>
    <row r="577" spans="5:7" ht="14.25" customHeight="1" x14ac:dyDescent="0.25">
      <c r="E577" s="11"/>
      <c r="F577" s="11"/>
      <c r="G577" s="346"/>
    </row>
    <row r="578" spans="5:7" ht="14.25" customHeight="1" x14ac:dyDescent="0.25">
      <c r="E578" s="11"/>
      <c r="F578" s="11"/>
      <c r="G578" s="346"/>
    </row>
    <row r="579" spans="5:7" ht="14.25" customHeight="1" x14ac:dyDescent="0.25">
      <c r="E579" s="11"/>
      <c r="F579" s="11"/>
      <c r="G579" s="346"/>
    </row>
    <row r="580" spans="5:7" ht="14.25" customHeight="1" x14ac:dyDescent="0.25">
      <c r="E580" s="11"/>
      <c r="F580" s="11"/>
      <c r="G580" s="346"/>
    </row>
    <row r="581" spans="5:7" ht="14.25" customHeight="1" x14ac:dyDescent="0.25">
      <c r="E581" s="11"/>
      <c r="F581" s="11"/>
      <c r="G581" s="346"/>
    </row>
    <row r="582" spans="5:7" ht="14.25" customHeight="1" x14ac:dyDescent="0.25">
      <c r="E582" s="11"/>
      <c r="F582" s="11"/>
      <c r="G582" s="346"/>
    </row>
    <row r="583" spans="5:7" ht="14.25" customHeight="1" x14ac:dyDescent="0.25">
      <c r="E583" s="11"/>
      <c r="F583" s="11"/>
      <c r="G583" s="346"/>
    </row>
    <row r="584" spans="5:7" ht="14.25" customHeight="1" x14ac:dyDescent="0.25">
      <c r="E584" s="11"/>
      <c r="F584" s="11"/>
      <c r="G584" s="346"/>
    </row>
    <row r="585" spans="5:7" ht="14.25" customHeight="1" x14ac:dyDescent="0.25">
      <c r="E585" s="11"/>
      <c r="F585" s="11"/>
      <c r="G585" s="346"/>
    </row>
    <row r="586" spans="5:7" ht="14.25" customHeight="1" x14ac:dyDescent="0.25">
      <c r="E586" s="11"/>
      <c r="F586" s="11"/>
      <c r="G586" s="346"/>
    </row>
    <row r="587" spans="5:7" ht="14.25" customHeight="1" x14ac:dyDescent="0.25">
      <c r="E587" s="11"/>
      <c r="F587" s="11"/>
      <c r="G587" s="346"/>
    </row>
    <row r="588" spans="5:7" ht="14.25" customHeight="1" x14ac:dyDescent="0.25">
      <c r="E588" s="11"/>
      <c r="F588" s="11"/>
      <c r="G588" s="346"/>
    </row>
    <row r="589" spans="5:7" ht="14.25" customHeight="1" x14ac:dyDescent="0.25">
      <c r="E589" s="11"/>
      <c r="F589" s="11"/>
      <c r="G589" s="346"/>
    </row>
    <row r="590" spans="5:7" ht="14.25" customHeight="1" x14ac:dyDescent="0.25">
      <c r="E590" s="11"/>
      <c r="F590" s="11"/>
      <c r="G590" s="346"/>
    </row>
    <row r="591" spans="5:7" ht="14.25" customHeight="1" x14ac:dyDescent="0.25">
      <c r="E591" s="11"/>
      <c r="F591" s="11"/>
      <c r="G591" s="346"/>
    </row>
    <row r="592" spans="5:7" ht="14.25" customHeight="1" x14ac:dyDescent="0.25">
      <c r="E592" s="11"/>
      <c r="F592" s="11"/>
      <c r="G592" s="346"/>
    </row>
    <row r="593" spans="5:7" ht="14.25" customHeight="1" x14ac:dyDescent="0.25">
      <c r="E593" s="11"/>
      <c r="F593" s="11"/>
      <c r="G593" s="346"/>
    </row>
    <row r="594" spans="5:7" ht="14.25" customHeight="1" x14ac:dyDescent="0.25">
      <c r="E594" s="11"/>
      <c r="F594" s="11"/>
      <c r="G594" s="346"/>
    </row>
    <row r="595" spans="5:7" ht="14.25" customHeight="1" x14ac:dyDescent="0.25">
      <c r="E595" s="11"/>
      <c r="F595" s="11"/>
      <c r="G595" s="346"/>
    </row>
    <row r="596" spans="5:7" ht="14.25" customHeight="1" x14ac:dyDescent="0.25">
      <c r="E596" s="11"/>
      <c r="F596" s="11"/>
      <c r="G596" s="346"/>
    </row>
    <row r="597" spans="5:7" ht="14.25" customHeight="1" x14ac:dyDescent="0.25">
      <c r="E597" s="11"/>
      <c r="F597" s="11"/>
      <c r="G597" s="346"/>
    </row>
    <row r="598" spans="5:7" ht="14.25" customHeight="1" x14ac:dyDescent="0.25">
      <c r="E598" s="11"/>
      <c r="F598" s="11"/>
      <c r="G598" s="346"/>
    </row>
    <row r="599" spans="5:7" ht="14.25" customHeight="1" x14ac:dyDescent="0.25">
      <c r="E599" s="11"/>
      <c r="F599" s="11"/>
      <c r="G599" s="346"/>
    </row>
    <row r="600" spans="5:7" ht="14.25" customHeight="1" x14ac:dyDescent="0.25">
      <c r="E600" s="11"/>
      <c r="F600" s="11"/>
      <c r="G600" s="346"/>
    </row>
    <row r="601" spans="5:7" ht="14.25" customHeight="1" x14ac:dyDescent="0.25">
      <c r="E601" s="11"/>
      <c r="F601" s="11"/>
      <c r="G601" s="346"/>
    </row>
    <row r="602" spans="5:7" ht="14.25" customHeight="1" x14ac:dyDescent="0.25">
      <c r="E602" s="11"/>
      <c r="F602" s="11"/>
      <c r="G602" s="346"/>
    </row>
    <row r="603" spans="5:7" ht="14.25" customHeight="1" x14ac:dyDescent="0.25">
      <c r="E603" s="11"/>
      <c r="F603" s="11"/>
      <c r="G603" s="346"/>
    </row>
    <row r="604" spans="5:7" ht="14.25" customHeight="1" x14ac:dyDescent="0.25">
      <c r="E604" s="11"/>
      <c r="F604" s="11"/>
      <c r="G604" s="346"/>
    </row>
    <row r="605" spans="5:7" ht="14.25" customHeight="1" x14ac:dyDescent="0.25">
      <c r="E605" s="11"/>
      <c r="F605" s="11"/>
      <c r="G605" s="346"/>
    </row>
    <row r="606" spans="5:7" ht="14.25" customHeight="1" x14ac:dyDescent="0.25">
      <c r="E606" s="11"/>
      <c r="F606" s="11"/>
      <c r="G606" s="346"/>
    </row>
    <row r="607" spans="5:7" ht="14.25" customHeight="1" x14ac:dyDescent="0.25">
      <c r="E607" s="11"/>
      <c r="F607" s="11"/>
      <c r="G607" s="346"/>
    </row>
    <row r="608" spans="5:7" ht="14.25" customHeight="1" x14ac:dyDescent="0.25">
      <c r="E608" s="11"/>
      <c r="F608" s="11"/>
      <c r="G608" s="346"/>
    </row>
    <row r="609" spans="5:7" ht="14.25" customHeight="1" x14ac:dyDescent="0.25">
      <c r="E609" s="11"/>
      <c r="F609" s="11"/>
      <c r="G609" s="346"/>
    </row>
    <row r="610" spans="5:7" ht="14.25" customHeight="1" x14ac:dyDescent="0.25">
      <c r="E610" s="11"/>
      <c r="F610" s="11"/>
      <c r="G610" s="346"/>
    </row>
    <row r="611" spans="5:7" ht="14.25" customHeight="1" x14ac:dyDescent="0.25">
      <c r="E611" s="11"/>
      <c r="F611" s="11"/>
      <c r="G611" s="346"/>
    </row>
    <row r="612" spans="5:7" ht="14.25" customHeight="1" x14ac:dyDescent="0.25">
      <c r="E612" s="11"/>
      <c r="F612" s="11"/>
      <c r="G612" s="346"/>
    </row>
    <row r="613" spans="5:7" ht="14.25" customHeight="1" x14ac:dyDescent="0.25">
      <c r="E613" s="11"/>
      <c r="F613" s="11"/>
      <c r="G613" s="346"/>
    </row>
    <row r="614" spans="5:7" ht="14.25" customHeight="1" x14ac:dyDescent="0.25">
      <c r="E614" s="11"/>
      <c r="F614" s="11"/>
      <c r="G614" s="346"/>
    </row>
    <row r="615" spans="5:7" ht="14.25" customHeight="1" x14ac:dyDescent="0.25">
      <c r="E615" s="11"/>
      <c r="F615" s="11"/>
      <c r="G615" s="346"/>
    </row>
    <row r="616" spans="5:7" ht="14.25" customHeight="1" x14ac:dyDescent="0.25">
      <c r="E616" s="11"/>
      <c r="F616" s="11"/>
      <c r="G616" s="346"/>
    </row>
    <row r="617" spans="5:7" ht="14.25" customHeight="1" x14ac:dyDescent="0.25">
      <c r="E617" s="11"/>
      <c r="F617" s="11"/>
      <c r="G617" s="346"/>
    </row>
    <row r="618" spans="5:7" ht="14.25" customHeight="1" x14ac:dyDescent="0.25">
      <c r="E618" s="11"/>
      <c r="F618" s="11"/>
      <c r="G618" s="346"/>
    </row>
    <row r="619" spans="5:7" ht="14.25" customHeight="1" x14ac:dyDescent="0.25">
      <c r="E619" s="11"/>
      <c r="F619" s="11"/>
      <c r="G619" s="346"/>
    </row>
    <row r="620" spans="5:7" ht="14.25" customHeight="1" x14ac:dyDescent="0.25">
      <c r="E620" s="11"/>
      <c r="F620" s="11"/>
      <c r="G620" s="346"/>
    </row>
    <row r="621" spans="5:7" ht="14.25" customHeight="1" x14ac:dyDescent="0.25">
      <c r="E621" s="11"/>
      <c r="F621" s="11"/>
      <c r="G621" s="346"/>
    </row>
    <row r="622" spans="5:7" ht="14.25" customHeight="1" x14ac:dyDescent="0.25">
      <c r="E622" s="11"/>
      <c r="F622" s="11"/>
      <c r="G622" s="346"/>
    </row>
    <row r="623" spans="5:7" ht="14.25" customHeight="1" x14ac:dyDescent="0.25">
      <c r="E623" s="11"/>
      <c r="F623" s="11"/>
      <c r="G623" s="346"/>
    </row>
    <row r="624" spans="5:7" ht="14.25" customHeight="1" x14ac:dyDescent="0.25">
      <c r="E624" s="11"/>
      <c r="F624" s="11"/>
      <c r="G624" s="346"/>
    </row>
    <row r="625" spans="5:7" ht="14.25" customHeight="1" x14ac:dyDescent="0.25">
      <c r="E625" s="11"/>
      <c r="F625" s="11"/>
      <c r="G625" s="346"/>
    </row>
    <row r="626" spans="5:7" ht="14.25" customHeight="1" x14ac:dyDescent="0.25">
      <c r="E626" s="11"/>
      <c r="F626" s="11"/>
      <c r="G626" s="346"/>
    </row>
    <row r="627" spans="5:7" ht="14.25" customHeight="1" x14ac:dyDescent="0.25">
      <c r="E627" s="11"/>
      <c r="F627" s="11"/>
      <c r="G627" s="346"/>
    </row>
    <row r="628" spans="5:7" ht="14.25" customHeight="1" x14ac:dyDescent="0.25">
      <c r="E628" s="11"/>
      <c r="F628" s="11"/>
      <c r="G628" s="346"/>
    </row>
    <row r="629" spans="5:7" ht="14.25" customHeight="1" x14ac:dyDescent="0.25">
      <c r="E629" s="11"/>
      <c r="F629" s="11"/>
      <c r="G629" s="346"/>
    </row>
    <row r="630" spans="5:7" ht="14.25" customHeight="1" x14ac:dyDescent="0.25">
      <c r="E630" s="11"/>
      <c r="F630" s="11"/>
      <c r="G630" s="346"/>
    </row>
    <row r="631" spans="5:7" ht="14.25" customHeight="1" x14ac:dyDescent="0.25">
      <c r="E631" s="11"/>
      <c r="F631" s="11"/>
      <c r="G631" s="346"/>
    </row>
    <row r="632" spans="5:7" ht="14.25" customHeight="1" x14ac:dyDescent="0.25">
      <c r="E632" s="11"/>
      <c r="F632" s="11"/>
      <c r="G632" s="346"/>
    </row>
    <row r="633" spans="5:7" ht="14.25" customHeight="1" x14ac:dyDescent="0.25">
      <c r="E633" s="11"/>
      <c r="F633" s="11"/>
      <c r="G633" s="346"/>
    </row>
    <row r="634" spans="5:7" ht="14.25" customHeight="1" x14ac:dyDescent="0.25">
      <c r="E634" s="11"/>
      <c r="F634" s="11"/>
      <c r="G634" s="346"/>
    </row>
    <row r="635" spans="5:7" ht="14.25" customHeight="1" x14ac:dyDescent="0.25">
      <c r="E635" s="11"/>
      <c r="F635" s="11"/>
      <c r="G635" s="346"/>
    </row>
    <row r="636" spans="5:7" ht="14.25" customHeight="1" x14ac:dyDescent="0.25">
      <c r="E636" s="11"/>
      <c r="F636" s="11"/>
      <c r="G636" s="346"/>
    </row>
    <row r="637" spans="5:7" ht="14.25" customHeight="1" x14ac:dyDescent="0.25">
      <c r="E637" s="11"/>
      <c r="F637" s="11"/>
      <c r="G637" s="346"/>
    </row>
    <row r="638" spans="5:7" ht="14.25" customHeight="1" x14ac:dyDescent="0.25">
      <c r="E638" s="11"/>
      <c r="F638" s="11"/>
      <c r="G638" s="346"/>
    </row>
    <row r="639" spans="5:7" ht="14.25" customHeight="1" x14ac:dyDescent="0.25">
      <c r="E639" s="11"/>
      <c r="F639" s="11"/>
      <c r="G639" s="346"/>
    </row>
    <row r="640" spans="5:7" ht="14.25" customHeight="1" x14ac:dyDescent="0.25">
      <c r="E640" s="11"/>
      <c r="F640" s="11"/>
      <c r="G640" s="346"/>
    </row>
    <row r="641" spans="5:7" ht="14.25" customHeight="1" x14ac:dyDescent="0.25">
      <c r="E641" s="11"/>
      <c r="F641" s="11"/>
      <c r="G641" s="346"/>
    </row>
    <row r="642" spans="5:7" ht="14.25" customHeight="1" x14ac:dyDescent="0.25">
      <c r="E642" s="11"/>
      <c r="F642" s="11"/>
      <c r="G642" s="346"/>
    </row>
    <row r="643" spans="5:7" ht="14.25" customHeight="1" x14ac:dyDescent="0.25">
      <c r="E643" s="11"/>
      <c r="F643" s="11"/>
      <c r="G643" s="346"/>
    </row>
    <row r="644" spans="5:7" ht="14.25" customHeight="1" x14ac:dyDescent="0.25">
      <c r="E644" s="11"/>
      <c r="F644" s="11"/>
      <c r="G644" s="346"/>
    </row>
    <row r="645" spans="5:7" ht="14.25" customHeight="1" x14ac:dyDescent="0.25">
      <c r="E645" s="11"/>
      <c r="F645" s="11"/>
      <c r="G645" s="346"/>
    </row>
    <row r="646" spans="5:7" ht="14.25" customHeight="1" x14ac:dyDescent="0.25">
      <c r="E646" s="11"/>
      <c r="F646" s="11"/>
      <c r="G646" s="346"/>
    </row>
    <row r="647" spans="5:7" ht="14.25" customHeight="1" x14ac:dyDescent="0.25">
      <c r="E647" s="11"/>
      <c r="F647" s="11"/>
      <c r="G647" s="346"/>
    </row>
    <row r="648" spans="5:7" ht="14.25" customHeight="1" x14ac:dyDescent="0.25">
      <c r="E648" s="11"/>
      <c r="F648" s="11"/>
      <c r="G648" s="346"/>
    </row>
    <row r="649" spans="5:7" ht="14.25" customHeight="1" x14ac:dyDescent="0.25">
      <c r="E649" s="11"/>
      <c r="F649" s="11"/>
      <c r="G649" s="346"/>
    </row>
    <row r="650" spans="5:7" ht="14.25" customHeight="1" x14ac:dyDescent="0.25">
      <c r="E650" s="11"/>
      <c r="F650" s="11"/>
      <c r="G650" s="346"/>
    </row>
    <row r="651" spans="5:7" ht="14.25" customHeight="1" x14ac:dyDescent="0.25">
      <c r="E651" s="11"/>
      <c r="F651" s="11"/>
      <c r="G651" s="346"/>
    </row>
    <row r="652" spans="5:7" ht="14.25" customHeight="1" x14ac:dyDescent="0.25">
      <c r="E652" s="11"/>
      <c r="F652" s="11"/>
      <c r="G652" s="346"/>
    </row>
    <row r="653" spans="5:7" ht="14.25" customHeight="1" x14ac:dyDescent="0.25">
      <c r="E653" s="11"/>
      <c r="F653" s="11"/>
      <c r="G653" s="346"/>
    </row>
    <row r="654" spans="5:7" ht="14.25" customHeight="1" x14ac:dyDescent="0.25">
      <c r="E654" s="11"/>
      <c r="F654" s="11"/>
      <c r="G654" s="346"/>
    </row>
    <row r="655" spans="5:7" ht="14.25" customHeight="1" x14ac:dyDescent="0.25">
      <c r="E655" s="11"/>
      <c r="F655" s="11"/>
      <c r="G655" s="346"/>
    </row>
    <row r="656" spans="5:7" ht="14.25" customHeight="1" x14ac:dyDescent="0.25">
      <c r="E656" s="11"/>
      <c r="F656" s="11"/>
      <c r="G656" s="346"/>
    </row>
    <row r="657" spans="5:7" ht="14.25" customHeight="1" x14ac:dyDescent="0.25">
      <c r="E657" s="11"/>
      <c r="F657" s="11"/>
      <c r="G657" s="346"/>
    </row>
    <row r="658" spans="5:7" ht="14.25" customHeight="1" x14ac:dyDescent="0.25">
      <c r="E658" s="11"/>
      <c r="F658" s="11"/>
      <c r="G658" s="346"/>
    </row>
    <row r="659" spans="5:7" ht="14.25" customHeight="1" x14ac:dyDescent="0.25">
      <c r="E659" s="11"/>
      <c r="F659" s="11"/>
      <c r="G659" s="346"/>
    </row>
    <row r="660" spans="5:7" ht="14.25" customHeight="1" x14ac:dyDescent="0.25">
      <c r="E660" s="11"/>
      <c r="F660" s="11"/>
      <c r="G660" s="346"/>
    </row>
    <row r="661" spans="5:7" ht="14.25" customHeight="1" x14ac:dyDescent="0.25">
      <c r="E661" s="11"/>
      <c r="F661" s="11"/>
      <c r="G661" s="346"/>
    </row>
    <row r="662" spans="5:7" ht="14.25" customHeight="1" x14ac:dyDescent="0.25">
      <c r="E662" s="11"/>
      <c r="F662" s="11"/>
      <c r="G662" s="346"/>
    </row>
    <row r="663" spans="5:7" ht="14.25" customHeight="1" x14ac:dyDescent="0.25">
      <c r="E663" s="11"/>
      <c r="F663" s="11"/>
      <c r="G663" s="346"/>
    </row>
    <row r="664" spans="5:7" ht="14.25" customHeight="1" x14ac:dyDescent="0.25">
      <c r="E664" s="11"/>
      <c r="F664" s="11"/>
      <c r="G664" s="346"/>
    </row>
    <row r="665" spans="5:7" ht="14.25" customHeight="1" x14ac:dyDescent="0.25">
      <c r="E665" s="11"/>
      <c r="F665" s="11"/>
      <c r="G665" s="346"/>
    </row>
    <row r="666" spans="5:7" ht="14.25" customHeight="1" x14ac:dyDescent="0.25">
      <c r="E666" s="11"/>
      <c r="F666" s="11"/>
      <c r="G666" s="346"/>
    </row>
    <row r="667" spans="5:7" ht="14.25" customHeight="1" x14ac:dyDescent="0.25">
      <c r="E667" s="11"/>
      <c r="F667" s="11"/>
      <c r="G667" s="346"/>
    </row>
    <row r="668" spans="5:7" ht="14.25" customHeight="1" x14ac:dyDescent="0.25">
      <c r="E668" s="11"/>
      <c r="F668" s="11"/>
      <c r="G668" s="346"/>
    </row>
    <row r="669" spans="5:7" ht="14.25" customHeight="1" x14ac:dyDescent="0.25">
      <c r="E669" s="11"/>
      <c r="F669" s="11"/>
      <c r="G669" s="346"/>
    </row>
    <row r="670" spans="5:7" ht="14.25" customHeight="1" x14ac:dyDescent="0.25">
      <c r="E670" s="11"/>
      <c r="F670" s="11"/>
      <c r="G670" s="346"/>
    </row>
    <row r="671" spans="5:7" ht="14.25" customHeight="1" x14ac:dyDescent="0.25">
      <c r="E671" s="11"/>
      <c r="F671" s="11"/>
      <c r="G671" s="346"/>
    </row>
    <row r="672" spans="5:7" ht="14.25" customHeight="1" x14ac:dyDescent="0.25">
      <c r="E672" s="11"/>
      <c r="F672" s="11"/>
      <c r="G672" s="346"/>
    </row>
    <row r="673" spans="5:7" ht="14.25" customHeight="1" x14ac:dyDescent="0.25">
      <c r="E673" s="11"/>
      <c r="F673" s="11"/>
      <c r="G673" s="346"/>
    </row>
    <row r="674" spans="5:7" ht="14.25" customHeight="1" x14ac:dyDescent="0.25">
      <c r="E674" s="11"/>
      <c r="F674" s="11"/>
      <c r="G674" s="346"/>
    </row>
    <row r="675" spans="5:7" ht="14.25" customHeight="1" x14ac:dyDescent="0.25">
      <c r="E675" s="11"/>
      <c r="F675" s="11"/>
      <c r="G675" s="346"/>
    </row>
    <row r="676" spans="5:7" ht="14.25" customHeight="1" x14ac:dyDescent="0.25">
      <c r="E676" s="11"/>
      <c r="F676" s="11"/>
      <c r="G676" s="346"/>
    </row>
    <row r="677" spans="5:7" ht="14.25" customHeight="1" x14ac:dyDescent="0.25">
      <c r="E677" s="11"/>
      <c r="F677" s="11"/>
      <c r="G677" s="346"/>
    </row>
    <row r="678" spans="5:7" ht="14.25" customHeight="1" x14ac:dyDescent="0.25">
      <c r="E678" s="11"/>
      <c r="F678" s="11"/>
      <c r="G678" s="346"/>
    </row>
    <row r="679" spans="5:7" ht="14.25" customHeight="1" x14ac:dyDescent="0.25">
      <c r="E679" s="11"/>
      <c r="F679" s="11"/>
      <c r="G679" s="346"/>
    </row>
    <row r="680" spans="5:7" ht="14.25" customHeight="1" x14ac:dyDescent="0.25">
      <c r="E680" s="11"/>
      <c r="F680" s="11"/>
      <c r="G680" s="346"/>
    </row>
    <row r="681" spans="5:7" ht="14.25" customHeight="1" x14ac:dyDescent="0.25">
      <c r="E681" s="11"/>
      <c r="F681" s="11"/>
      <c r="G681" s="346"/>
    </row>
    <row r="682" spans="5:7" ht="14.25" customHeight="1" x14ac:dyDescent="0.25">
      <c r="E682" s="11"/>
      <c r="F682" s="11"/>
      <c r="G682" s="346"/>
    </row>
    <row r="683" spans="5:7" ht="14.25" customHeight="1" x14ac:dyDescent="0.25">
      <c r="E683" s="11"/>
      <c r="F683" s="11"/>
      <c r="G683" s="346"/>
    </row>
    <row r="684" spans="5:7" ht="14.25" customHeight="1" x14ac:dyDescent="0.25">
      <c r="E684" s="11"/>
      <c r="F684" s="11"/>
      <c r="G684" s="346"/>
    </row>
    <row r="685" spans="5:7" ht="14.25" customHeight="1" x14ac:dyDescent="0.25">
      <c r="E685" s="11"/>
      <c r="F685" s="11"/>
      <c r="G685" s="346"/>
    </row>
    <row r="686" spans="5:7" ht="14.25" customHeight="1" x14ac:dyDescent="0.25">
      <c r="E686" s="11"/>
      <c r="F686" s="11"/>
      <c r="G686" s="346"/>
    </row>
    <row r="687" spans="5:7" ht="14.25" customHeight="1" x14ac:dyDescent="0.25">
      <c r="E687" s="11"/>
      <c r="F687" s="11"/>
      <c r="G687" s="346"/>
    </row>
    <row r="688" spans="5:7" ht="14.25" customHeight="1" x14ac:dyDescent="0.25">
      <c r="E688" s="11"/>
      <c r="F688" s="11"/>
      <c r="G688" s="346"/>
    </row>
    <row r="689" spans="5:7" ht="14.25" customHeight="1" x14ac:dyDescent="0.25">
      <c r="E689" s="11"/>
      <c r="F689" s="11"/>
      <c r="G689" s="346"/>
    </row>
    <row r="690" spans="5:7" ht="14.25" customHeight="1" x14ac:dyDescent="0.25">
      <c r="E690" s="11"/>
      <c r="F690" s="11"/>
      <c r="G690" s="346"/>
    </row>
    <row r="691" spans="5:7" ht="14.25" customHeight="1" x14ac:dyDescent="0.25">
      <c r="E691" s="11"/>
      <c r="F691" s="11"/>
      <c r="G691" s="346"/>
    </row>
    <row r="692" spans="5:7" ht="14.25" customHeight="1" x14ac:dyDescent="0.25">
      <c r="E692" s="11"/>
      <c r="F692" s="11"/>
      <c r="G692" s="346"/>
    </row>
    <row r="693" spans="5:7" ht="14.25" customHeight="1" x14ac:dyDescent="0.25">
      <c r="E693" s="11"/>
      <c r="F693" s="11"/>
      <c r="G693" s="346"/>
    </row>
    <row r="694" spans="5:7" ht="14.25" customHeight="1" x14ac:dyDescent="0.25">
      <c r="E694" s="11"/>
      <c r="F694" s="11"/>
      <c r="G694" s="346"/>
    </row>
    <row r="695" spans="5:7" ht="14.25" customHeight="1" x14ac:dyDescent="0.25">
      <c r="E695" s="11"/>
      <c r="F695" s="11"/>
      <c r="G695" s="346"/>
    </row>
    <row r="696" spans="5:7" ht="14.25" customHeight="1" x14ac:dyDescent="0.25">
      <c r="E696" s="11"/>
      <c r="F696" s="11"/>
      <c r="G696" s="346"/>
    </row>
    <row r="697" spans="5:7" ht="14.25" customHeight="1" x14ac:dyDescent="0.25">
      <c r="E697" s="11"/>
      <c r="F697" s="11"/>
      <c r="G697" s="346"/>
    </row>
    <row r="698" spans="5:7" ht="14.25" customHeight="1" x14ac:dyDescent="0.25">
      <c r="E698" s="11"/>
      <c r="F698" s="11"/>
      <c r="G698" s="346"/>
    </row>
    <row r="699" spans="5:7" ht="14.25" customHeight="1" x14ac:dyDescent="0.25">
      <c r="E699" s="11"/>
      <c r="F699" s="11"/>
      <c r="G699" s="346"/>
    </row>
    <row r="700" spans="5:7" ht="14.25" customHeight="1" x14ac:dyDescent="0.25">
      <c r="E700" s="11"/>
      <c r="F700" s="11"/>
      <c r="G700" s="346"/>
    </row>
    <row r="701" spans="5:7" ht="14.25" customHeight="1" x14ac:dyDescent="0.25">
      <c r="E701" s="11"/>
      <c r="F701" s="11"/>
      <c r="G701" s="346"/>
    </row>
    <row r="702" spans="5:7" ht="14.25" customHeight="1" x14ac:dyDescent="0.25">
      <c r="E702" s="11"/>
      <c r="F702" s="11"/>
      <c r="G702" s="346"/>
    </row>
    <row r="703" spans="5:7" ht="14.25" customHeight="1" x14ac:dyDescent="0.25">
      <c r="E703" s="11"/>
      <c r="F703" s="11"/>
      <c r="G703" s="346"/>
    </row>
    <row r="704" spans="5:7" ht="14.25" customHeight="1" x14ac:dyDescent="0.25">
      <c r="E704" s="11"/>
      <c r="F704" s="11"/>
      <c r="G704" s="346"/>
    </row>
    <row r="705" spans="5:7" ht="14.25" customHeight="1" x14ac:dyDescent="0.25">
      <c r="E705" s="11"/>
      <c r="F705" s="11"/>
      <c r="G705" s="346"/>
    </row>
    <row r="706" spans="5:7" ht="14.25" customHeight="1" x14ac:dyDescent="0.25">
      <c r="E706" s="11"/>
      <c r="F706" s="11"/>
      <c r="G706" s="346"/>
    </row>
    <row r="707" spans="5:7" ht="14.25" customHeight="1" x14ac:dyDescent="0.25">
      <c r="E707" s="11"/>
      <c r="F707" s="11"/>
      <c r="G707" s="346"/>
    </row>
    <row r="708" spans="5:7" ht="14.25" customHeight="1" x14ac:dyDescent="0.25">
      <c r="E708" s="11"/>
      <c r="F708" s="11"/>
      <c r="G708" s="346"/>
    </row>
    <row r="709" spans="5:7" ht="14.25" customHeight="1" x14ac:dyDescent="0.25">
      <c r="E709" s="11"/>
      <c r="F709" s="11"/>
      <c r="G709" s="346"/>
    </row>
    <row r="710" spans="5:7" ht="14.25" customHeight="1" x14ac:dyDescent="0.25">
      <c r="E710" s="11"/>
      <c r="F710" s="11"/>
      <c r="G710" s="346"/>
    </row>
    <row r="711" spans="5:7" ht="14.25" customHeight="1" x14ac:dyDescent="0.25">
      <c r="E711" s="11"/>
      <c r="F711" s="11"/>
      <c r="G711" s="346"/>
    </row>
    <row r="712" spans="5:7" ht="14.25" customHeight="1" x14ac:dyDescent="0.25">
      <c r="E712" s="11"/>
      <c r="F712" s="11"/>
      <c r="G712" s="346"/>
    </row>
    <row r="713" spans="5:7" ht="14.25" customHeight="1" x14ac:dyDescent="0.25">
      <c r="E713" s="11"/>
      <c r="F713" s="11"/>
      <c r="G713" s="346"/>
    </row>
    <row r="714" spans="5:7" ht="14.25" customHeight="1" x14ac:dyDescent="0.25">
      <c r="E714" s="11"/>
      <c r="F714" s="11"/>
      <c r="G714" s="346"/>
    </row>
    <row r="715" spans="5:7" ht="14.25" customHeight="1" x14ac:dyDescent="0.25">
      <c r="E715" s="11"/>
      <c r="F715" s="11"/>
      <c r="G715" s="346"/>
    </row>
    <row r="716" spans="5:7" ht="14.25" customHeight="1" x14ac:dyDescent="0.25">
      <c r="E716" s="11"/>
      <c r="F716" s="11"/>
      <c r="G716" s="346"/>
    </row>
    <row r="717" spans="5:7" ht="14.25" customHeight="1" x14ac:dyDescent="0.25">
      <c r="E717" s="11"/>
      <c r="F717" s="11"/>
      <c r="G717" s="346"/>
    </row>
    <row r="718" spans="5:7" ht="14.25" customHeight="1" x14ac:dyDescent="0.25">
      <c r="E718" s="11"/>
      <c r="F718" s="11"/>
      <c r="G718" s="346"/>
    </row>
    <row r="719" spans="5:7" ht="14.25" customHeight="1" x14ac:dyDescent="0.25">
      <c r="E719" s="11"/>
      <c r="F719" s="11"/>
      <c r="G719" s="346"/>
    </row>
    <row r="720" spans="5:7" ht="14.25" customHeight="1" x14ac:dyDescent="0.25">
      <c r="E720" s="11"/>
      <c r="F720" s="11"/>
      <c r="G720" s="346"/>
    </row>
    <row r="721" spans="5:7" ht="14.25" customHeight="1" x14ac:dyDescent="0.25">
      <c r="E721" s="11"/>
      <c r="F721" s="11"/>
      <c r="G721" s="346"/>
    </row>
    <row r="722" spans="5:7" ht="14.25" customHeight="1" x14ac:dyDescent="0.25">
      <c r="E722" s="11"/>
      <c r="F722" s="11"/>
      <c r="G722" s="346"/>
    </row>
    <row r="723" spans="5:7" ht="14.25" customHeight="1" x14ac:dyDescent="0.25">
      <c r="E723" s="11"/>
      <c r="F723" s="11"/>
      <c r="G723" s="346"/>
    </row>
    <row r="724" spans="5:7" ht="14.25" customHeight="1" x14ac:dyDescent="0.25">
      <c r="E724" s="11"/>
      <c r="F724" s="11"/>
      <c r="G724" s="346"/>
    </row>
    <row r="725" spans="5:7" ht="14.25" customHeight="1" x14ac:dyDescent="0.25">
      <c r="E725" s="11"/>
      <c r="F725" s="11"/>
      <c r="G725" s="346"/>
    </row>
    <row r="726" spans="5:7" ht="14.25" customHeight="1" x14ac:dyDescent="0.25">
      <c r="E726" s="11"/>
      <c r="F726" s="11"/>
      <c r="G726" s="346"/>
    </row>
    <row r="727" spans="5:7" ht="14.25" customHeight="1" x14ac:dyDescent="0.25">
      <c r="E727" s="11"/>
      <c r="F727" s="11"/>
      <c r="G727" s="346"/>
    </row>
    <row r="728" spans="5:7" ht="14.25" customHeight="1" x14ac:dyDescent="0.25">
      <c r="E728" s="11"/>
      <c r="F728" s="11"/>
      <c r="G728" s="346"/>
    </row>
    <row r="729" spans="5:7" ht="14.25" customHeight="1" x14ac:dyDescent="0.25">
      <c r="E729" s="11"/>
      <c r="F729" s="11"/>
      <c r="G729" s="346"/>
    </row>
    <row r="730" spans="5:7" ht="14.25" customHeight="1" x14ac:dyDescent="0.25">
      <c r="E730" s="11"/>
      <c r="F730" s="11"/>
      <c r="G730" s="346"/>
    </row>
    <row r="731" spans="5:7" ht="14.25" customHeight="1" x14ac:dyDescent="0.25">
      <c r="E731" s="11"/>
      <c r="F731" s="11"/>
      <c r="G731" s="346"/>
    </row>
    <row r="732" spans="5:7" ht="14.25" customHeight="1" x14ac:dyDescent="0.25">
      <c r="E732" s="11"/>
      <c r="F732" s="11"/>
      <c r="G732" s="346"/>
    </row>
    <row r="733" spans="5:7" ht="14.25" customHeight="1" x14ac:dyDescent="0.25">
      <c r="E733" s="11"/>
      <c r="F733" s="11"/>
      <c r="G733" s="346"/>
    </row>
    <row r="734" spans="5:7" ht="14.25" customHeight="1" x14ac:dyDescent="0.25">
      <c r="E734" s="11"/>
      <c r="F734" s="11"/>
      <c r="G734" s="346"/>
    </row>
    <row r="735" spans="5:7" ht="14.25" customHeight="1" x14ac:dyDescent="0.25">
      <c r="E735" s="11"/>
      <c r="F735" s="11"/>
      <c r="G735" s="346"/>
    </row>
    <row r="736" spans="5:7" ht="14.25" customHeight="1" x14ac:dyDescent="0.25">
      <c r="E736" s="11"/>
      <c r="F736" s="11"/>
      <c r="G736" s="346"/>
    </row>
    <row r="737" spans="5:7" ht="14.25" customHeight="1" x14ac:dyDescent="0.25">
      <c r="E737" s="11"/>
      <c r="F737" s="11"/>
      <c r="G737" s="346"/>
    </row>
    <row r="738" spans="5:7" ht="14.25" customHeight="1" x14ac:dyDescent="0.25">
      <c r="E738" s="11"/>
      <c r="F738" s="11"/>
      <c r="G738" s="346"/>
    </row>
    <row r="739" spans="5:7" ht="14.25" customHeight="1" x14ac:dyDescent="0.25">
      <c r="E739" s="11"/>
      <c r="F739" s="11"/>
      <c r="G739" s="346"/>
    </row>
    <row r="740" spans="5:7" ht="14.25" customHeight="1" x14ac:dyDescent="0.25">
      <c r="E740" s="11"/>
      <c r="F740" s="11"/>
      <c r="G740" s="346"/>
    </row>
    <row r="741" spans="5:7" ht="14.25" customHeight="1" x14ac:dyDescent="0.25">
      <c r="E741" s="11"/>
      <c r="F741" s="11"/>
      <c r="G741" s="346"/>
    </row>
    <row r="742" spans="5:7" ht="14.25" customHeight="1" x14ac:dyDescent="0.25">
      <c r="E742" s="11"/>
      <c r="F742" s="11"/>
      <c r="G742" s="346"/>
    </row>
    <row r="743" spans="5:7" ht="14.25" customHeight="1" x14ac:dyDescent="0.25">
      <c r="E743" s="11"/>
      <c r="F743" s="11"/>
      <c r="G743" s="346"/>
    </row>
    <row r="744" spans="5:7" ht="14.25" customHeight="1" x14ac:dyDescent="0.25">
      <c r="E744" s="11"/>
      <c r="F744" s="11"/>
      <c r="G744" s="346"/>
    </row>
    <row r="745" spans="5:7" ht="14.25" customHeight="1" x14ac:dyDescent="0.25">
      <c r="E745" s="11"/>
      <c r="F745" s="11"/>
      <c r="G745" s="346"/>
    </row>
    <row r="746" spans="5:7" ht="14.25" customHeight="1" x14ac:dyDescent="0.25">
      <c r="E746" s="11"/>
      <c r="F746" s="11"/>
      <c r="G746" s="346"/>
    </row>
    <row r="747" spans="5:7" ht="14.25" customHeight="1" x14ac:dyDescent="0.25">
      <c r="E747" s="11"/>
      <c r="F747" s="11"/>
      <c r="G747" s="346"/>
    </row>
    <row r="748" spans="5:7" ht="14.25" customHeight="1" x14ac:dyDescent="0.25">
      <c r="E748" s="11"/>
      <c r="F748" s="11"/>
      <c r="G748" s="346"/>
    </row>
    <row r="749" spans="5:7" ht="14.25" customHeight="1" x14ac:dyDescent="0.25">
      <c r="E749" s="11"/>
      <c r="F749" s="11"/>
      <c r="G749" s="346"/>
    </row>
    <row r="750" spans="5:7" ht="14.25" customHeight="1" x14ac:dyDescent="0.25">
      <c r="E750" s="11"/>
      <c r="F750" s="11"/>
      <c r="G750" s="346"/>
    </row>
    <row r="751" spans="5:7" ht="14.25" customHeight="1" x14ac:dyDescent="0.25">
      <c r="E751" s="11"/>
      <c r="F751" s="11"/>
      <c r="G751" s="346"/>
    </row>
    <row r="752" spans="5:7" ht="14.25" customHeight="1" x14ac:dyDescent="0.25">
      <c r="E752" s="11"/>
      <c r="F752" s="11"/>
      <c r="G752" s="346"/>
    </row>
    <row r="753" spans="5:7" ht="14.25" customHeight="1" x14ac:dyDescent="0.25">
      <c r="E753" s="11"/>
      <c r="F753" s="11"/>
      <c r="G753" s="346"/>
    </row>
    <row r="754" spans="5:7" ht="14.25" customHeight="1" x14ac:dyDescent="0.25">
      <c r="E754" s="11"/>
      <c r="F754" s="11"/>
      <c r="G754" s="346"/>
    </row>
    <row r="755" spans="5:7" ht="14.25" customHeight="1" x14ac:dyDescent="0.25">
      <c r="E755" s="11"/>
      <c r="F755" s="11"/>
      <c r="G755" s="346"/>
    </row>
    <row r="756" spans="5:7" ht="14.25" customHeight="1" x14ac:dyDescent="0.25">
      <c r="E756" s="11"/>
      <c r="F756" s="11"/>
      <c r="G756" s="346"/>
    </row>
    <row r="757" spans="5:7" ht="14.25" customHeight="1" x14ac:dyDescent="0.25">
      <c r="E757" s="11"/>
      <c r="F757" s="11"/>
      <c r="G757" s="346"/>
    </row>
    <row r="758" spans="5:7" ht="14.25" customHeight="1" x14ac:dyDescent="0.25">
      <c r="E758" s="11"/>
      <c r="F758" s="11"/>
      <c r="G758" s="346"/>
    </row>
    <row r="759" spans="5:7" ht="14.25" customHeight="1" x14ac:dyDescent="0.25">
      <c r="E759" s="11"/>
      <c r="F759" s="11"/>
      <c r="G759" s="346"/>
    </row>
    <row r="760" spans="5:7" ht="14.25" customHeight="1" x14ac:dyDescent="0.25">
      <c r="E760" s="11"/>
      <c r="F760" s="11"/>
      <c r="G760" s="346"/>
    </row>
    <row r="761" spans="5:7" ht="14.25" customHeight="1" x14ac:dyDescent="0.25">
      <c r="E761" s="11"/>
      <c r="F761" s="11"/>
      <c r="G761" s="346"/>
    </row>
    <row r="762" spans="5:7" ht="14.25" customHeight="1" x14ac:dyDescent="0.25">
      <c r="E762" s="11"/>
      <c r="F762" s="11"/>
      <c r="G762" s="346"/>
    </row>
    <row r="763" spans="5:7" ht="14.25" customHeight="1" x14ac:dyDescent="0.25">
      <c r="E763" s="11"/>
      <c r="F763" s="11"/>
      <c r="G763" s="346"/>
    </row>
    <row r="764" spans="5:7" ht="14.25" customHeight="1" x14ac:dyDescent="0.25">
      <c r="E764" s="11"/>
      <c r="F764" s="11"/>
      <c r="G764" s="346"/>
    </row>
    <row r="765" spans="5:7" ht="14.25" customHeight="1" x14ac:dyDescent="0.25">
      <c r="E765" s="11"/>
      <c r="F765" s="11"/>
      <c r="G765" s="346"/>
    </row>
    <row r="766" spans="5:7" ht="14.25" customHeight="1" x14ac:dyDescent="0.25">
      <c r="E766" s="11"/>
      <c r="F766" s="11"/>
      <c r="G766" s="346"/>
    </row>
    <row r="767" spans="5:7" ht="14.25" customHeight="1" x14ac:dyDescent="0.25">
      <c r="E767" s="11"/>
      <c r="F767" s="11"/>
      <c r="G767" s="346"/>
    </row>
    <row r="768" spans="5:7" ht="14.25" customHeight="1" x14ac:dyDescent="0.25">
      <c r="E768" s="11"/>
      <c r="F768" s="11"/>
      <c r="G768" s="346"/>
    </row>
    <row r="769" spans="5:7" ht="14.25" customHeight="1" x14ac:dyDescent="0.25">
      <c r="E769" s="11"/>
      <c r="F769" s="11"/>
      <c r="G769" s="346"/>
    </row>
    <row r="770" spans="5:7" ht="14.25" customHeight="1" x14ac:dyDescent="0.25">
      <c r="E770" s="11"/>
      <c r="F770" s="11"/>
      <c r="G770" s="346"/>
    </row>
    <row r="771" spans="5:7" ht="14.25" customHeight="1" x14ac:dyDescent="0.25">
      <c r="E771" s="11"/>
      <c r="F771" s="11"/>
      <c r="G771" s="346"/>
    </row>
    <row r="772" spans="5:7" ht="14.25" customHeight="1" x14ac:dyDescent="0.25">
      <c r="E772" s="11"/>
      <c r="F772" s="11"/>
      <c r="G772" s="346"/>
    </row>
    <row r="773" spans="5:7" ht="14.25" customHeight="1" x14ac:dyDescent="0.25">
      <c r="E773" s="11"/>
      <c r="F773" s="11"/>
      <c r="G773" s="346"/>
    </row>
    <row r="774" spans="5:7" ht="14.25" customHeight="1" x14ac:dyDescent="0.25">
      <c r="E774" s="11"/>
      <c r="F774" s="11"/>
      <c r="G774" s="346"/>
    </row>
    <row r="775" spans="5:7" ht="14.25" customHeight="1" x14ac:dyDescent="0.25">
      <c r="E775" s="11"/>
      <c r="F775" s="11"/>
      <c r="G775" s="346"/>
    </row>
    <row r="776" spans="5:7" ht="14.25" customHeight="1" x14ac:dyDescent="0.25">
      <c r="E776" s="11"/>
      <c r="F776" s="11"/>
      <c r="G776" s="346"/>
    </row>
    <row r="777" spans="5:7" ht="14.25" customHeight="1" x14ac:dyDescent="0.25">
      <c r="E777" s="11"/>
      <c r="F777" s="11"/>
      <c r="G777" s="346"/>
    </row>
    <row r="778" spans="5:7" ht="14.25" customHeight="1" x14ac:dyDescent="0.25">
      <c r="E778" s="11"/>
      <c r="F778" s="11"/>
      <c r="G778" s="346"/>
    </row>
    <row r="779" spans="5:7" ht="14.25" customHeight="1" x14ac:dyDescent="0.25">
      <c r="E779" s="11"/>
      <c r="F779" s="11"/>
      <c r="G779" s="346"/>
    </row>
    <row r="780" spans="5:7" ht="14.25" customHeight="1" x14ac:dyDescent="0.25">
      <c r="E780" s="11"/>
      <c r="F780" s="11"/>
      <c r="G780" s="346"/>
    </row>
    <row r="781" spans="5:7" ht="14.25" customHeight="1" x14ac:dyDescent="0.25">
      <c r="E781" s="11"/>
      <c r="F781" s="11"/>
      <c r="G781" s="346"/>
    </row>
    <row r="782" spans="5:7" ht="14.25" customHeight="1" x14ac:dyDescent="0.25">
      <c r="E782" s="11"/>
      <c r="F782" s="11"/>
      <c r="G782" s="346"/>
    </row>
    <row r="783" spans="5:7" ht="14.25" customHeight="1" x14ac:dyDescent="0.25">
      <c r="E783" s="11"/>
      <c r="F783" s="11"/>
      <c r="G783" s="346"/>
    </row>
    <row r="784" spans="5:7" ht="14.25" customHeight="1" x14ac:dyDescent="0.25">
      <c r="E784" s="11"/>
      <c r="F784" s="11"/>
      <c r="G784" s="346"/>
    </row>
    <row r="785" spans="5:7" ht="14.25" customHeight="1" x14ac:dyDescent="0.25">
      <c r="E785" s="11"/>
      <c r="F785" s="11"/>
      <c r="G785" s="346"/>
    </row>
    <row r="786" spans="5:7" ht="14.25" customHeight="1" x14ac:dyDescent="0.25">
      <c r="E786" s="11"/>
      <c r="F786" s="11"/>
      <c r="G786" s="346"/>
    </row>
    <row r="787" spans="5:7" ht="14.25" customHeight="1" x14ac:dyDescent="0.25">
      <c r="E787" s="11"/>
      <c r="F787" s="11"/>
      <c r="G787" s="346"/>
    </row>
    <row r="788" spans="5:7" ht="14.25" customHeight="1" x14ac:dyDescent="0.25">
      <c r="E788" s="11"/>
      <c r="F788" s="11"/>
      <c r="G788" s="346"/>
    </row>
    <row r="789" spans="5:7" ht="14.25" customHeight="1" x14ac:dyDescent="0.25">
      <c r="E789" s="11"/>
      <c r="F789" s="11"/>
      <c r="G789" s="346"/>
    </row>
    <row r="790" spans="5:7" ht="14.25" customHeight="1" x14ac:dyDescent="0.25">
      <c r="E790" s="11"/>
      <c r="F790" s="11"/>
      <c r="G790" s="346"/>
    </row>
    <row r="791" spans="5:7" ht="14.25" customHeight="1" x14ac:dyDescent="0.25">
      <c r="E791" s="11"/>
      <c r="F791" s="11"/>
      <c r="G791" s="346"/>
    </row>
    <row r="792" spans="5:7" ht="14.25" customHeight="1" x14ac:dyDescent="0.25">
      <c r="E792" s="11"/>
      <c r="F792" s="11"/>
      <c r="G792" s="346"/>
    </row>
    <row r="793" spans="5:7" ht="14.25" customHeight="1" x14ac:dyDescent="0.25">
      <c r="E793" s="11"/>
      <c r="F793" s="11"/>
      <c r="G793" s="346"/>
    </row>
    <row r="794" spans="5:7" ht="14.25" customHeight="1" x14ac:dyDescent="0.25">
      <c r="E794" s="11"/>
      <c r="F794" s="11"/>
      <c r="G794" s="346"/>
    </row>
    <row r="795" spans="5:7" ht="14.25" customHeight="1" x14ac:dyDescent="0.25">
      <c r="E795" s="11"/>
      <c r="F795" s="11"/>
      <c r="G795" s="346"/>
    </row>
    <row r="796" spans="5:7" ht="14.25" customHeight="1" x14ac:dyDescent="0.25">
      <c r="E796" s="11"/>
      <c r="F796" s="11"/>
      <c r="G796" s="346"/>
    </row>
    <row r="797" spans="5:7" ht="14.25" customHeight="1" x14ac:dyDescent="0.25">
      <c r="E797" s="11"/>
      <c r="F797" s="11"/>
      <c r="G797" s="346"/>
    </row>
    <row r="798" spans="5:7" ht="14.25" customHeight="1" x14ac:dyDescent="0.25">
      <c r="E798" s="11"/>
      <c r="F798" s="11"/>
      <c r="G798" s="346"/>
    </row>
    <row r="799" spans="5:7" ht="14.25" customHeight="1" x14ac:dyDescent="0.25">
      <c r="E799" s="11"/>
      <c r="F799" s="11"/>
      <c r="G799" s="346"/>
    </row>
    <row r="800" spans="5:7" ht="14.25" customHeight="1" x14ac:dyDescent="0.25">
      <c r="E800" s="11"/>
      <c r="F800" s="11"/>
      <c r="G800" s="346"/>
    </row>
    <row r="801" spans="5:7" ht="14.25" customHeight="1" x14ac:dyDescent="0.25">
      <c r="E801" s="11"/>
      <c r="F801" s="11"/>
      <c r="G801" s="346"/>
    </row>
    <row r="802" spans="5:7" ht="14.25" customHeight="1" x14ac:dyDescent="0.25">
      <c r="E802" s="11"/>
      <c r="F802" s="11"/>
      <c r="G802" s="346"/>
    </row>
    <row r="803" spans="5:7" ht="14.25" customHeight="1" x14ac:dyDescent="0.25">
      <c r="E803" s="11"/>
      <c r="F803" s="11"/>
      <c r="G803" s="346"/>
    </row>
    <row r="804" spans="5:7" ht="14.25" customHeight="1" x14ac:dyDescent="0.25">
      <c r="E804" s="11"/>
      <c r="F804" s="11"/>
      <c r="G804" s="346"/>
    </row>
    <row r="805" spans="5:7" ht="14.25" customHeight="1" x14ac:dyDescent="0.25">
      <c r="E805" s="11"/>
      <c r="F805" s="11"/>
      <c r="G805" s="346"/>
    </row>
    <row r="806" spans="5:7" ht="14.25" customHeight="1" x14ac:dyDescent="0.25">
      <c r="E806" s="11"/>
      <c r="F806" s="11"/>
      <c r="G806" s="346"/>
    </row>
    <row r="807" spans="5:7" ht="14.25" customHeight="1" x14ac:dyDescent="0.25">
      <c r="E807" s="11"/>
      <c r="F807" s="11"/>
      <c r="G807" s="346"/>
    </row>
    <row r="808" spans="5:7" ht="14.25" customHeight="1" x14ac:dyDescent="0.25">
      <c r="E808" s="11"/>
      <c r="F808" s="11"/>
      <c r="G808" s="346"/>
    </row>
    <row r="809" spans="5:7" ht="14.25" customHeight="1" x14ac:dyDescent="0.25">
      <c r="E809" s="11"/>
      <c r="F809" s="11"/>
      <c r="G809" s="346"/>
    </row>
    <row r="810" spans="5:7" ht="14.25" customHeight="1" x14ac:dyDescent="0.25">
      <c r="E810" s="11"/>
      <c r="F810" s="11"/>
      <c r="G810" s="346"/>
    </row>
    <row r="811" spans="5:7" ht="14.25" customHeight="1" x14ac:dyDescent="0.25">
      <c r="E811" s="11"/>
      <c r="F811" s="11"/>
      <c r="G811" s="346"/>
    </row>
    <row r="812" spans="5:7" ht="14.25" customHeight="1" x14ac:dyDescent="0.25">
      <c r="E812" s="11"/>
      <c r="F812" s="11"/>
      <c r="G812" s="346"/>
    </row>
    <row r="813" spans="5:7" ht="14.25" customHeight="1" x14ac:dyDescent="0.25">
      <c r="E813" s="11"/>
      <c r="F813" s="11"/>
      <c r="G813" s="346"/>
    </row>
    <row r="814" spans="5:7" ht="14.25" customHeight="1" x14ac:dyDescent="0.25">
      <c r="E814" s="11"/>
      <c r="F814" s="11"/>
      <c r="G814" s="346"/>
    </row>
    <row r="815" spans="5:7" ht="14.25" customHeight="1" x14ac:dyDescent="0.25">
      <c r="E815" s="11"/>
      <c r="F815" s="11"/>
      <c r="G815" s="346"/>
    </row>
    <row r="816" spans="5:7" ht="14.25" customHeight="1" x14ac:dyDescent="0.25">
      <c r="E816" s="11"/>
      <c r="F816" s="11"/>
      <c r="G816" s="346"/>
    </row>
    <row r="817" spans="5:7" ht="14.25" customHeight="1" x14ac:dyDescent="0.25">
      <c r="E817" s="11"/>
      <c r="F817" s="11"/>
      <c r="G817" s="346"/>
    </row>
    <row r="818" spans="5:7" ht="14.25" customHeight="1" x14ac:dyDescent="0.25">
      <c r="E818" s="11"/>
      <c r="F818" s="11"/>
      <c r="G818" s="346"/>
    </row>
    <row r="819" spans="5:7" ht="14.25" customHeight="1" x14ac:dyDescent="0.25">
      <c r="E819" s="11"/>
      <c r="F819" s="11"/>
      <c r="G819" s="346"/>
    </row>
    <row r="820" spans="5:7" ht="14.25" customHeight="1" x14ac:dyDescent="0.25">
      <c r="E820" s="11"/>
      <c r="F820" s="11"/>
      <c r="G820" s="346"/>
    </row>
    <row r="821" spans="5:7" ht="14.25" customHeight="1" x14ac:dyDescent="0.25">
      <c r="E821" s="11"/>
      <c r="F821" s="11"/>
      <c r="G821" s="346"/>
    </row>
    <row r="822" spans="5:7" ht="14.25" customHeight="1" x14ac:dyDescent="0.25">
      <c r="E822" s="11"/>
      <c r="F822" s="11"/>
      <c r="G822" s="346"/>
    </row>
    <row r="823" spans="5:7" ht="14.25" customHeight="1" x14ac:dyDescent="0.25">
      <c r="E823" s="11"/>
      <c r="F823" s="11"/>
      <c r="G823" s="346"/>
    </row>
    <row r="824" spans="5:7" ht="14.25" customHeight="1" x14ac:dyDescent="0.25">
      <c r="E824" s="11"/>
      <c r="F824" s="11"/>
      <c r="G824" s="346"/>
    </row>
    <row r="825" spans="5:7" ht="14.25" customHeight="1" x14ac:dyDescent="0.25">
      <c r="E825" s="11"/>
      <c r="F825" s="11"/>
      <c r="G825" s="346"/>
    </row>
    <row r="826" spans="5:7" ht="14.25" customHeight="1" x14ac:dyDescent="0.25">
      <c r="E826" s="11"/>
      <c r="F826" s="11"/>
      <c r="G826" s="346"/>
    </row>
    <row r="827" spans="5:7" ht="14.25" customHeight="1" x14ac:dyDescent="0.25">
      <c r="E827" s="11"/>
      <c r="F827" s="11"/>
      <c r="G827" s="346"/>
    </row>
    <row r="828" spans="5:7" ht="14.25" customHeight="1" x14ac:dyDescent="0.25">
      <c r="E828" s="11"/>
      <c r="F828" s="11"/>
      <c r="G828" s="346"/>
    </row>
    <row r="829" spans="5:7" ht="14.25" customHeight="1" x14ac:dyDescent="0.25">
      <c r="E829" s="11"/>
      <c r="F829" s="11"/>
      <c r="G829" s="346"/>
    </row>
    <row r="830" spans="5:7" ht="14.25" customHeight="1" x14ac:dyDescent="0.25">
      <c r="E830" s="11"/>
      <c r="F830" s="11"/>
      <c r="G830" s="346"/>
    </row>
    <row r="831" spans="5:7" ht="14.25" customHeight="1" x14ac:dyDescent="0.25">
      <c r="E831" s="11"/>
      <c r="F831" s="11"/>
      <c r="G831" s="346"/>
    </row>
    <row r="832" spans="5:7" ht="14.25" customHeight="1" x14ac:dyDescent="0.25">
      <c r="E832" s="11"/>
      <c r="F832" s="11"/>
      <c r="G832" s="346"/>
    </row>
    <row r="833" spans="5:7" ht="14.25" customHeight="1" x14ac:dyDescent="0.25">
      <c r="E833" s="11"/>
      <c r="F833" s="11"/>
      <c r="G833" s="346"/>
    </row>
    <row r="834" spans="5:7" ht="14.25" customHeight="1" x14ac:dyDescent="0.25">
      <c r="E834" s="11"/>
      <c r="F834" s="11"/>
      <c r="G834" s="346"/>
    </row>
    <row r="835" spans="5:7" ht="14.25" customHeight="1" x14ac:dyDescent="0.25">
      <c r="E835" s="11"/>
      <c r="F835" s="11"/>
      <c r="G835" s="346"/>
    </row>
    <row r="836" spans="5:7" ht="14.25" customHeight="1" x14ac:dyDescent="0.25">
      <c r="E836" s="11"/>
      <c r="F836" s="11"/>
      <c r="G836" s="346"/>
    </row>
    <row r="837" spans="5:7" ht="14.25" customHeight="1" x14ac:dyDescent="0.25">
      <c r="E837" s="11"/>
      <c r="F837" s="11"/>
      <c r="G837" s="346"/>
    </row>
    <row r="838" spans="5:7" ht="14.25" customHeight="1" x14ac:dyDescent="0.25">
      <c r="E838" s="11"/>
      <c r="F838" s="11"/>
      <c r="G838" s="346"/>
    </row>
    <row r="839" spans="5:7" ht="14.25" customHeight="1" x14ac:dyDescent="0.25">
      <c r="E839" s="11"/>
      <c r="F839" s="11"/>
      <c r="G839" s="346"/>
    </row>
    <row r="840" spans="5:7" ht="14.25" customHeight="1" x14ac:dyDescent="0.25">
      <c r="E840" s="11"/>
      <c r="F840" s="11"/>
      <c r="G840" s="346"/>
    </row>
    <row r="841" spans="5:7" ht="14.25" customHeight="1" x14ac:dyDescent="0.25">
      <c r="E841" s="11"/>
      <c r="F841" s="11"/>
      <c r="G841" s="346"/>
    </row>
    <row r="842" spans="5:7" ht="14.25" customHeight="1" x14ac:dyDescent="0.25">
      <c r="E842" s="11"/>
      <c r="F842" s="11"/>
      <c r="G842" s="346"/>
    </row>
    <row r="843" spans="5:7" ht="14.25" customHeight="1" x14ac:dyDescent="0.25">
      <c r="E843" s="11"/>
      <c r="F843" s="11"/>
      <c r="G843" s="346"/>
    </row>
    <row r="844" spans="5:7" ht="14.25" customHeight="1" x14ac:dyDescent="0.25">
      <c r="E844" s="11"/>
      <c r="F844" s="11"/>
      <c r="G844" s="346"/>
    </row>
    <row r="845" spans="5:7" ht="14.25" customHeight="1" x14ac:dyDescent="0.25">
      <c r="E845" s="11"/>
      <c r="F845" s="11"/>
      <c r="G845" s="346"/>
    </row>
    <row r="846" spans="5:7" ht="14.25" customHeight="1" x14ac:dyDescent="0.25">
      <c r="E846" s="11"/>
      <c r="F846" s="11"/>
      <c r="G846" s="346"/>
    </row>
    <row r="847" spans="5:7" ht="14.25" customHeight="1" x14ac:dyDescent="0.25">
      <c r="E847" s="11"/>
      <c r="F847" s="11"/>
      <c r="G847" s="346"/>
    </row>
    <row r="848" spans="5:7" ht="14.25" customHeight="1" x14ac:dyDescent="0.25">
      <c r="E848" s="11"/>
      <c r="F848" s="11"/>
      <c r="G848" s="346"/>
    </row>
    <row r="849" spans="5:7" ht="14.25" customHeight="1" x14ac:dyDescent="0.25">
      <c r="E849" s="11"/>
      <c r="F849" s="11"/>
      <c r="G849" s="346"/>
    </row>
    <row r="850" spans="5:7" ht="14.25" customHeight="1" x14ac:dyDescent="0.25">
      <c r="E850" s="11"/>
      <c r="F850" s="11"/>
      <c r="G850" s="346"/>
    </row>
    <row r="851" spans="5:7" ht="14.25" customHeight="1" x14ac:dyDescent="0.25">
      <c r="E851" s="11"/>
      <c r="F851" s="11"/>
      <c r="G851" s="346"/>
    </row>
    <row r="852" spans="5:7" ht="14.25" customHeight="1" x14ac:dyDescent="0.25">
      <c r="E852" s="11"/>
      <c r="F852" s="11"/>
      <c r="G852" s="346"/>
    </row>
    <row r="853" spans="5:7" ht="14.25" customHeight="1" x14ac:dyDescent="0.25">
      <c r="E853" s="11"/>
      <c r="F853" s="11"/>
      <c r="G853" s="346"/>
    </row>
    <row r="854" spans="5:7" ht="14.25" customHeight="1" x14ac:dyDescent="0.25">
      <c r="E854" s="11"/>
      <c r="F854" s="11"/>
      <c r="G854" s="346"/>
    </row>
    <row r="855" spans="5:7" ht="14.25" customHeight="1" x14ac:dyDescent="0.25">
      <c r="E855" s="11"/>
      <c r="F855" s="11"/>
      <c r="G855" s="346"/>
    </row>
    <row r="856" spans="5:7" ht="14.25" customHeight="1" x14ac:dyDescent="0.25">
      <c r="E856" s="11"/>
      <c r="F856" s="11"/>
      <c r="G856" s="346"/>
    </row>
    <row r="857" spans="5:7" ht="14.25" customHeight="1" x14ac:dyDescent="0.25">
      <c r="E857" s="11"/>
      <c r="F857" s="11"/>
      <c r="G857" s="346"/>
    </row>
    <row r="858" spans="5:7" ht="14.25" customHeight="1" x14ac:dyDescent="0.25">
      <c r="E858" s="11"/>
      <c r="F858" s="11"/>
      <c r="G858" s="346"/>
    </row>
    <row r="859" spans="5:7" ht="14.25" customHeight="1" x14ac:dyDescent="0.25">
      <c r="E859" s="11"/>
      <c r="F859" s="11"/>
      <c r="G859" s="346"/>
    </row>
    <row r="860" spans="5:7" ht="14.25" customHeight="1" x14ac:dyDescent="0.25">
      <c r="E860" s="11"/>
      <c r="F860" s="11"/>
      <c r="G860" s="346"/>
    </row>
    <row r="861" spans="5:7" ht="14.25" customHeight="1" x14ac:dyDescent="0.25">
      <c r="E861" s="11"/>
      <c r="F861" s="11"/>
      <c r="G861" s="346"/>
    </row>
    <row r="862" spans="5:7" ht="14.25" customHeight="1" x14ac:dyDescent="0.25">
      <c r="E862" s="11"/>
      <c r="F862" s="11"/>
      <c r="G862" s="346"/>
    </row>
    <row r="863" spans="5:7" ht="14.25" customHeight="1" x14ac:dyDescent="0.25">
      <c r="E863" s="11"/>
      <c r="F863" s="11"/>
      <c r="G863" s="346"/>
    </row>
    <row r="864" spans="5:7" ht="14.25" customHeight="1" x14ac:dyDescent="0.25">
      <c r="E864" s="11"/>
      <c r="F864" s="11"/>
      <c r="G864" s="346"/>
    </row>
    <row r="865" spans="5:7" ht="14.25" customHeight="1" x14ac:dyDescent="0.25">
      <c r="E865" s="11"/>
      <c r="F865" s="11"/>
      <c r="G865" s="346"/>
    </row>
    <row r="866" spans="5:7" ht="14.25" customHeight="1" x14ac:dyDescent="0.25">
      <c r="E866" s="11"/>
      <c r="F866" s="11"/>
      <c r="G866" s="346"/>
    </row>
    <row r="867" spans="5:7" ht="14.25" customHeight="1" x14ac:dyDescent="0.25">
      <c r="E867" s="11"/>
      <c r="F867" s="11"/>
      <c r="G867" s="346"/>
    </row>
    <row r="868" spans="5:7" ht="14.25" customHeight="1" x14ac:dyDescent="0.25">
      <c r="E868" s="11"/>
      <c r="F868" s="11"/>
      <c r="G868" s="346"/>
    </row>
    <row r="869" spans="5:7" ht="14.25" customHeight="1" x14ac:dyDescent="0.25">
      <c r="E869" s="11"/>
      <c r="F869" s="11"/>
      <c r="G869" s="346"/>
    </row>
    <row r="870" spans="5:7" ht="14.25" customHeight="1" x14ac:dyDescent="0.25">
      <c r="E870" s="11"/>
      <c r="F870" s="11"/>
      <c r="G870" s="346"/>
    </row>
    <row r="871" spans="5:7" ht="14.25" customHeight="1" x14ac:dyDescent="0.25">
      <c r="E871" s="11"/>
      <c r="F871" s="11"/>
      <c r="G871" s="346"/>
    </row>
    <row r="872" spans="5:7" ht="14.25" customHeight="1" x14ac:dyDescent="0.25">
      <c r="E872" s="11"/>
      <c r="F872" s="11"/>
      <c r="G872" s="346"/>
    </row>
    <row r="873" spans="5:7" ht="14.25" customHeight="1" x14ac:dyDescent="0.25">
      <c r="E873" s="11"/>
      <c r="F873" s="11"/>
      <c r="G873" s="346"/>
    </row>
    <row r="874" spans="5:7" ht="14.25" customHeight="1" x14ac:dyDescent="0.25">
      <c r="E874" s="11"/>
      <c r="F874" s="11"/>
      <c r="G874" s="346"/>
    </row>
    <row r="875" spans="5:7" ht="14.25" customHeight="1" x14ac:dyDescent="0.25">
      <c r="E875" s="11"/>
      <c r="F875" s="11"/>
      <c r="G875" s="346"/>
    </row>
    <row r="876" spans="5:7" ht="14.25" customHeight="1" x14ac:dyDescent="0.25">
      <c r="E876" s="11"/>
      <c r="F876" s="11"/>
      <c r="G876" s="346"/>
    </row>
    <row r="877" spans="5:7" ht="14.25" customHeight="1" x14ac:dyDescent="0.25">
      <c r="E877" s="11"/>
      <c r="F877" s="11"/>
      <c r="G877" s="346"/>
    </row>
    <row r="878" spans="5:7" ht="14.25" customHeight="1" x14ac:dyDescent="0.25">
      <c r="E878" s="11"/>
      <c r="F878" s="11"/>
      <c r="G878" s="346"/>
    </row>
    <row r="879" spans="5:7" ht="14.25" customHeight="1" x14ac:dyDescent="0.25">
      <c r="E879" s="11"/>
      <c r="F879" s="11"/>
      <c r="G879" s="346"/>
    </row>
    <row r="880" spans="5:7" ht="14.25" customHeight="1" x14ac:dyDescent="0.25">
      <c r="E880" s="11"/>
      <c r="F880" s="11"/>
      <c r="G880" s="346"/>
    </row>
    <row r="881" spans="5:7" ht="14.25" customHeight="1" x14ac:dyDescent="0.25">
      <c r="E881" s="11"/>
      <c r="F881" s="11"/>
      <c r="G881" s="346"/>
    </row>
    <row r="882" spans="5:7" ht="14.25" customHeight="1" x14ac:dyDescent="0.25">
      <c r="E882" s="11"/>
      <c r="F882" s="11"/>
      <c r="G882" s="346"/>
    </row>
    <row r="883" spans="5:7" ht="14.25" customHeight="1" x14ac:dyDescent="0.25">
      <c r="E883" s="11"/>
      <c r="F883" s="11"/>
      <c r="G883" s="346"/>
    </row>
    <row r="884" spans="5:7" ht="14.25" customHeight="1" x14ac:dyDescent="0.25">
      <c r="E884" s="11"/>
      <c r="F884" s="11"/>
      <c r="G884" s="346"/>
    </row>
    <row r="885" spans="5:7" ht="14.25" customHeight="1" x14ac:dyDescent="0.25">
      <c r="E885" s="11"/>
      <c r="F885" s="11"/>
      <c r="G885" s="346"/>
    </row>
    <row r="886" spans="5:7" ht="14.25" customHeight="1" x14ac:dyDescent="0.25">
      <c r="E886" s="11"/>
      <c r="F886" s="11"/>
      <c r="G886" s="346"/>
    </row>
    <row r="887" spans="5:7" ht="14.25" customHeight="1" x14ac:dyDescent="0.25">
      <c r="E887" s="11"/>
      <c r="F887" s="11"/>
      <c r="G887" s="346"/>
    </row>
    <row r="888" spans="5:7" ht="14.25" customHeight="1" x14ac:dyDescent="0.25">
      <c r="E888" s="11"/>
      <c r="F888" s="11"/>
      <c r="G888" s="346"/>
    </row>
    <row r="889" spans="5:7" ht="14.25" customHeight="1" x14ac:dyDescent="0.25">
      <c r="E889" s="11"/>
      <c r="F889" s="11"/>
      <c r="G889" s="346"/>
    </row>
    <row r="890" spans="5:7" ht="14.25" customHeight="1" x14ac:dyDescent="0.25">
      <c r="E890" s="11"/>
      <c r="F890" s="11"/>
      <c r="G890" s="346"/>
    </row>
    <row r="891" spans="5:7" ht="14.25" customHeight="1" x14ac:dyDescent="0.25">
      <c r="E891" s="11"/>
      <c r="F891" s="11"/>
      <c r="G891" s="346"/>
    </row>
    <row r="892" spans="5:7" ht="14.25" customHeight="1" x14ac:dyDescent="0.25">
      <c r="E892" s="11"/>
      <c r="F892" s="11"/>
      <c r="G892" s="346"/>
    </row>
    <row r="893" spans="5:7" ht="14.25" customHeight="1" x14ac:dyDescent="0.25">
      <c r="E893" s="11"/>
      <c r="F893" s="11"/>
      <c r="G893" s="346"/>
    </row>
    <row r="894" spans="5:7" ht="14.25" customHeight="1" x14ac:dyDescent="0.25">
      <c r="E894" s="11"/>
      <c r="F894" s="11"/>
      <c r="G894" s="346"/>
    </row>
    <row r="895" spans="5:7" ht="14.25" customHeight="1" x14ac:dyDescent="0.25">
      <c r="E895" s="11"/>
      <c r="F895" s="11"/>
      <c r="G895" s="346"/>
    </row>
    <row r="896" spans="5:7" ht="14.25" customHeight="1" x14ac:dyDescent="0.25">
      <c r="E896" s="11"/>
      <c r="F896" s="11"/>
      <c r="G896" s="346"/>
    </row>
    <row r="897" spans="5:7" ht="14.25" customHeight="1" x14ac:dyDescent="0.25">
      <c r="E897" s="11"/>
      <c r="F897" s="11"/>
      <c r="G897" s="346"/>
    </row>
    <row r="898" spans="5:7" ht="14.25" customHeight="1" x14ac:dyDescent="0.25">
      <c r="E898" s="11"/>
      <c r="F898" s="11"/>
      <c r="G898" s="346"/>
    </row>
    <row r="899" spans="5:7" ht="14.25" customHeight="1" x14ac:dyDescent="0.25">
      <c r="E899" s="11"/>
      <c r="F899" s="11"/>
      <c r="G899" s="346"/>
    </row>
    <row r="900" spans="5:7" ht="14.25" customHeight="1" x14ac:dyDescent="0.25">
      <c r="E900" s="11"/>
      <c r="F900" s="11"/>
      <c r="G900" s="346"/>
    </row>
    <row r="901" spans="5:7" ht="14.25" customHeight="1" x14ac:dyDescent="0.25">
      <c r="E901" s="11"/>
      <c r="F901" s="11"/>
      <c r="G901" s="346"/>
    </row>
    <row r="902" spans="5:7" ht="14.25" customHeight="1" x14ac:dyDescent="0.25">
      <c r="E902" s="11"/>
      <c r="F902" s="11"/>
      <c r="G902" s="346"/>
    </row>
    <row r="903" spans="5:7" ht="14.25" customHeight="1" x14ac:dyDescent="0.25">
      <c r="E903" s="11"/>
      <c r="F903" s="11"/>
      <c r="G903" s="346"/>
    </row>
    <row r="904" spans="5:7" ht="14.25" customHeight="1" x14ac:dyDescent="0.25">
      <c r="E904" s="11"/>
      <c r="F904" s="11"/>
      <c r="G904" s="346"/>
    </row>
    <row r="905" spans="5:7" ht="14.25" customHeight="1" x14ac:dyDescent="0.25">
      <c r="E905" s="11"/>
      <c r="F905" s="11"/>
      <c r="G905" s="346"/>
    </row>
    <row r="906" spans="5:7" ht="14.25" customHeight="1" x14ac:dyDescent="0.25">
      <c r="E906" s="11"/>
      <c r="F906" s="11"/>
      <c r="G906" s="346"/>
    </row>
    <row r="907" spans="5:7" ht="14.25" customHeight="1" x14ac:dyDescent="0.25">
      <c r="E907" s="11"/>
      <c r="F907" s="11"/>
      <c r="G907" s="346"/>
    </row>
    <row r="908" spans="5:7" ht="14.25" customHeight="1" x14ac:dyDescent="0.25">
      <c r="E908" s="11"/>
      <c r="F908" s="11"/>
      <c r="G908" s="346"/>
    </row>
    <row r="909" spans="5:7" ht="14.25" customHeight="1" x14ac:dyDescent="0.25">
      <c r="E909" s="11"/>
      <c r="F909" s="11"/>
      <c r="G909" s="346"/>
    </row>
    <row r="910" spans="5:7" ht="14.25" customHeight="1" x14ac:dyDescent="0.25">
      <c r="E910" s="11"/>
      <c r="F910" s="11"/>
      <c r="G910" s="346"/>
    </row>
    <row r="911" spans="5:7" ht="14.25" customHeight="1" x14ac:dyDescent="0.25">
      <c r="E911" s="11"/>
      <c r="F911" s="11"/>
      <c r="G911" s="346"/>
    </row>
    <row r="912" spans="5:7" ht="14.25" customHeight="1" x14ac:dyDescent="0.25">
      <c r="E912" s="11"/>
      <c r="F912" s="11"/>
      <c r="G912" s="346"/>
    </row>
    <row r="913" spans="5:7" ht="14.25" customHeight="1" x14ac:dyDescent="0.25">
      <c r="E913" s="11"/>
      <c r="F913" s="11"/>
      <c r="G913" s="346"/>
    </row>
    <row r="914" spans="5:7" ht="14.25" customHeight="1" x14ac:dyDescent="0.25">
      <c r="E914" s="11"/>
      <c r="F914" s="11"/>
      <c r="G914" s="346"/>
    </row>
    <row r="915" spans="5:7" ht="14.25" customHeight="1" x14ac:dyDescent="0.25">
      <c r="E915" s="11"/>
      <c r="F915" s="11"/>
      <c r="G915" s="346"/>
    </row>
    <row r="916" spans="5:7" ht="14.25" customHeight="1" x14ac:dyDescent="0.25">
      <c r="E916" s="11"/>
      <c r="F916" s="11"/>
      <c r="G916" s="346"/>
    </row>
    <row r="917" spans="5:7" ht="14.25" customHeight="1" x14ac:dyDescent="0.25">
      <c r="E917" s="11"/>
      <c r="F917" s="11"/>
      <c r="G917" s="346"/>
    </row>
    <row r="918" spans="5:7" ht="14.25" customHeight="1" x14ac:dyDescent="0.25">
      <c r="E918" s="11"/>
      <c r="F918" s="11"/>
      <c r="G918" s="346"/>
    </row>
    <row r="919" spans="5:7" ht="14.25" customHeight="1" x14ac:dyDescent="0.25">
      <c r="E919" s="11"/>
      <c r="F919" s="11"/>
      <c r="G919" s="346"/>
    </row>
    <row r="920" spans="5:7" ht="14.25" customHeight="1" x14ac:dyDescent="0.25">
      <c r="E920" s="11"/>
      <c r="F920" s="11"/>
      <c r="G920" s="346"/>
    </row>
    <row r="921" spans="5:7" ht="14.25" customHeight="1" x14ac:dyDescent="0.25">
      <c r="E921" s="11"/>
      <c r="F921" s="11"/>
      <c r="G921" s="346"/>
    </row>
    <row r="922" spans="5:7" ht="14.25" customHeight="1" x14ac:dyDescent="0.25">
      <c r="E922" s="11"/>
      <c r="F922" s="11"/>
      <c r="G922" s="346"/>
    </row>
    <row r="923" spans="5:7" ht="14.25" customHeight="1" x14ac:dyDescent="0.25">
      <c r="E923" s="11"/>
      <c r="F923" s="11"/>
      <c r="G923" s="346"/>
    </row>
    <row r="924" spans="5:7" ht="14.25" customHeight="1" x14ac:dyDescent="0.25">
      <c r="E924" s="11"/>
      <c r="F924" s="11"/>
      <c r="G924" s="346"/>
    </row>
    <row r="925" spans="5:7" ht="14.25" customHeight="1" x14ac:dyDescent="0.25">
      <c r="E925" s="11"/>
      <c r="F925" s="11"/>
      <c r="G925" s="346"/>
    </row>
    <row r="926" spans="5:7" ht="14.25" customHeight="1" x14ac:dyDescent="0.25">
      <c r="E926" s="11"/>
      <c r="F926" s="11"/>
      <c r="G926" s="346"/>
    </row>
    <row r="927" spans="5:7" ht="14.25" customHeight="1" x14ac:dyDescent="0.25">
      <c r="E927" s="11"/>
      <c r="F927" s="11"/>
      <c r="G927" s="346"/>
    </row>
    <row r="928" spans="5:7" ht="14.25" customHeight="1" x14ac:dyDescent="0.25">
      <c r="E928" s="11"/>
      <c r="F928" s="11"/>
      <c r="G928" s="346"/>
    </row>
    <row r="929" spans="5:7" ht="14.25" customHeight="1" x14ac:dyDescent="0.25">
      <c r="E929" s="11"/>
      <c r="F929" s="11"/>
      <c r="G929" s="346"/>
    </row>
    <row r="930" spans="5:7" ht="14.25" customHeight="1" x14ac:dyDescent="0.25">
      <c r="E930" s="11"/>
      <c r="F930" s="11"/>
      <c r="G930" s="346"/>
    </row>
    <row r="931" spans="5:7" ht="14.25" customHeight="1" x14ac:dyDescent="0.25">
      <c r="E931" s="11"/>
      <c r="F931" s="11"/>
      <c r="G931" s="346"/>
    </row>
    <row r="932" spans="5:7" ht="14.25" customHeight="1" x14ac:dyDescent="0.25">
      <c r="E932" s="11"/>
      <c r="F932" s="11"/>
      <c r="G932" s="346"/>
    </row>
    <row r="933" spans="5:7" ht="14.25" customHeight="1" x14ac:dyDescent="0.25">
      <c r="E933" s="11"/>
      <c r="F933" s="11"/>
      <c r="G933" s="346"/>
    </row>
    <row r="934" spans="5:7" ht="14.25" customHeight="1" x14ac:dyDescent="0.25">
      <c r="E934" s="11"/>
      <c r="F934" s="11"/>
      <c r="G934" s="346"/>
    </row>
    <row r="935" spans="5:7" ht="14.25" customHeight="1" x14ac:dyDescent="0.25">
      <c r="E935" s="11"/>
      <c r="F935" s="11"/>
      <c r="G935" s="346"/>
    </row>
    <row r="936" spans="5:7" ht="14.25" customHeight="1" x14ac:dyDescent="0.25">
      <c r="E936" s="11"/>
      <c r="F936" s="11"/>
      <c r="G936" s="346"/>
    </row>
    <row r="937" spans="5:7" ht="14.25" customHeight="1" x14ac:dyDescent="0.25">
      <c r="E937" s="11"/>
      <c r="F937" s="11"/>
      <c r="G937" s="346"/>
    </row>
    <row r="938" spans="5:7" ht="14.25" customHeight="1" x14ac:dyDescent="0.25">
      <c r="E938" s="11"/>
      <c r="F938" s="11"/>
      <c r="G938" s="346"/>
    </row>
    <row r="939" spans="5:7" ht="14.25" customHeight="1" x14ac:dyDescent="0.25">
      <c r="E939" s="11"/>
      <c r="F939" s="11"/>
      <c r="G939" s="346"/>
    </row>
    <row r="940" spans="5:7" ht="14.25" customHeight="1" x14ac:dyDescent="0.25">
      <c r="E940" s="11"/>
      <c r="F940" s="11"/>
      <c r="G940" s="346"/>
    </row>
    <row r="941" spans="5:7" ht="14.25" customHeight="1" x14ac:dyDescent="0.25">
      <c r="E941" s="11"/>
      <c r="F941" s="11"/>
      <c r="G941" s="346"/>
    </row>
    <row r="942" spans="5:7" ht="14.25" customHeight="1" x14ac:dyDescent="0.25">
      <c r="E942" s="11"/>
      <c r="F942" s="11"/>
      <c r="G942" s="346"/>
    </row>
    <row r="943" spans="5:7" ht="14.25" customHeight="1" x14ac:dyDescent="0.25">
      <c r="E943" s="11"/>
      <c r="F943" s="11"/>
      <c r="G943" s="346"/>
    </row>
    <row r="944" spans="5:7" ht="14.25" customHeight="1" x14ac:dyDescent="0.25">
      <c r="E944" s="11"/>
      <c r="F944" s="11"/>
      <c r="G944" s="346"/>
    </row>
    <row r="945" spans="5:7" ht="14.25" customHeight="1" x14ac:dyDescent="0.25">
      <c r="E945" s="11"/>
      <c r="F945" s="11"/>
      <c r="G945" s="346"/>
    </row>
    <row r="946" spans="5:7" ht="14.25" customHeight="1" x14ac:dyDescent="0.25">
      <c r="E946" s="11"/>
      <c r="F946" s="11"/>
      <c r="G946" s="346"/>
    </row>
    <row r="947" spans="5:7" ht="14.25" customHeight="1" x14ac:dyDescent="0.25">
      <c r="E947" s="11"/>
      <c r="F947" s="11"/>
      <c r="G947" s="346"/>
    </row>
    <row r="948" spans="5:7" ht="14.25" customHeight="1" x14ac:dyDescent="0.25">
      <c r="E948" s="11"/>
      <c r="F948" s="11"/>
      <c r="G948" s="346"/>
    </row>
    <row r="949" spans="5:7" ht="14.25" customHeight="1" x14ac:dyDescent="0.25">
      <c r="E949" s="11"/>
      <c r="F949" s="11"/>
      <c r="G949" s="346"/>
    </row>
    <row r="950" spans="5:7" ht="14.25" customHeight="1" x14ac:dyDescent="0.25">
      <c r="E950" s="11"/>
      <c r="F950" s="11"/>
      <c r="G950" s="346"/>
    </row>
    <row r="951" spans="5:7" ht="14.25" customHeight="1" x14ac:dyDescent="0.25">
      <c r="E951" s="11"/>
      <c r="F951" s="11"/>
      <c r="G951" s="346"/>
    </row>
    <row r="952" spans="5:7" ht="14.25" customHeight="1" x14ac:dyDescent="0.25">
      <c r="E952" s="11"/>
      <c r="F952" s="11"/>
      <c r="G952" s="346"/>
    </row>
    <row r="953" spans="5:7" ht="14.25" customHeight="1" x14ac:dyDescent="0.25">
      <c r="E953" s="11"/>
      <c r="F953" s="11"/>
      <c r="G953" s="346"/>
    </row>
    <row r="954" spans="5:7" ht="14.25" customHeight="1" x14ac:dyDescent="0.25">
      <c r="E954" s="11"/>
      <c r="F954" s="11"/>
      <c r="G954" s="346"/>
    </row>
    <row r="955" spans="5:7" ht="14.25" customHeight="1" x14ac:dyDescent="0.25">
      <c r="E955" s="11"/>
      <c r="F955" s="11"/>
      <c r="G955" s="346"/>
    </row>
    <row r="956" spans="5:7" ht="14.25" customHeight="1" x14ac:dyDescent="0.25">
      <c r="E956" s="11"/>
      <c r="F956" s="11"/>
      <c r="G956" s="346"/>
    </row>
    <row r="957" spans="5:7" ht="14.25" customHeight="1" x14ac:dyDescent="0.25">
      <c r="E957" s="11"/>
      <c r="F957" s="11"/>
      <c r="G957" s="346"/>
    </row>
    <row r="958" spans="5:7" ht="14.25" customHeight="1" x14ac:dyDescent="0.25">
      <c r="E958" s="11"/>
      <c r="F958" s="11"/>
      <c r="G958" s="346"/>
    </row>
    <row r="959" spans="5:7" ht="14.25" customHeight="1" x14ac:dyDescent="0.25">
      <c r="E959" s="11"/>
      <c r="F959" s="11"/>
      <c r="G959" s="346"/>
    </row>
    <row r="960" spans="5:7" ht="14.25" customHeight="1" x14ac:dyDescent="0.25">
      <c r="E960" s="11"/>
      <c r="F960" s="11"/>
      <c r="G960" s="346"/>
    </row>
    <row r="961" spans="5:7" ht="14.25" customHeight="1" x14ac:dyDescent="0.25">
      <c r="E961" s="11"/>
      <c r="F961" s="11"/>
      <c r="G961" s="346"/>
    </row>
    <row r="962" spans="5:7" ht="14.25" customHeight="1" x14ac:dyDescent="0.25">
      <c r="E962" s="11"/>
      <c r="F962" s="11"/>
      <c r="G962" s="346"/>
    </row>
    <row r="963" spans="5:7" ht="14.25" customHeight="1" x14ac:dyDescent="0.25">
      <c r="E963" s="11"/>
      <c r="F963" s="11"/>
      <c r="G963" s="346"/>
    </row>
    <row r="964" spans="5:7" ht="14.25" customHeight="1" x14ac:dyDescent="0.25">
      <c r="E964" s="11"/>
      <c r="F964" s="11"/>
      <c r="G964" s="346"/>
    </row>
    <row r="965" spans="5:7" ht="14.25" customHeight="1" x14ac:dyDescent="0.25">
      <c r="E965" s="11"/>
      <c r="F965" s="11"/>
      <c r="G965" s="346"/>
    </row>
    <row r="966" spans="5:7" ht="14.25" customHeight="1" x14ac:dyDescent="0.25">
      <c r="E966" s="11"/>
      <c r="F966" s="11"/>
      <c r="G966" s="346"/>
    </row>
    <row r="967" spans="5:7" ht="14.25" customHeight="1" x14ac:dyDescent="0.25">
      <c r="E967" s="11"/>
      <c r="F967" s="11"/>
      <c r="G967" s="346"/>
    </row>
    <row r="968" spans="5:7" ht="14.25" customHeight="1" x14ac:dyDescent="0.25">
      <c r="E968" s="11"/>
      <c r="F968" s="11"/>
      <c r="G968" s="346"/>
    </row>
    <row r="969" spans="5:7" ht="14.25" customHeight="1" x14ac:dyDescent="0.25">
      <c r="E969" s="11"/>
      <c r="F969" s="11"/>
      <c r="G969" s="346"/>
    </row>
    <row r="970" spans="5:7" ht="14.25" customHeight="1" x14ac:dyDescent="0.25">
      <c r="E970" s="11"/>
      <c r="F970" s="11"/>
      <c r="G970" s="346"/>
    </row>
    <row r="971" spans="5:7" ht="14.25" customHeight="1" x14ac:dyDescent="0.25">
      <c r="E971" s="11"/>
      <c r="F971" s="11"/>
      <c r="G971" s="346"/>
    </row>
    <row r="972" spans="5:7" ht="14.25" customHeight="1" x14ac:dyDescent="0.25">
      <c r="E972" s="11"/>
      <c r="F972" s="11"/>
      <c r="G972" s="346"/>
    </row>
    <row r="973" spans="5:7" ht="14.25" customHeight="1" x14ac:dyDescent="0.25">
      <c r="E973" s="11"/>
      <c r="F973" s="11"/>
      <c r="G973" s="346"/>
    </row>
    <row r="974" spans="5:7" ht="14.25" customHeight="1" x14ac:dyDescent="0.25">
      <c r="E974" s="11"/>
      <c r="F974" s="11"/>
      <c r="G974" s="346"/>
    </row>
    <row r="975" spans="5:7" ht="14.25" customHeight="1" x14ac:dyDescent="0.25">
      <c r="E975" s="11"/>
      <c r="F975" s="11"/>
      <c r="G975" s="346"/>
    </row>
    <row r="976" spans="5:7" ht="14.25" customHeight="1" x14ac:dyDescent="0.25">
      <c r="E976" s="11"/>
      <c r="F976" s="11"/>
      <c r="G976" s="346"/>
    </row>
    <row r="977" spans="5:7" ht="14.25" customHeight="1" x14ac:dyDescent="0.25">
      <c r="E977" s="11"/>
      <c r="F977" s="11"/>
      <c r="G977" s="346"/>
    </row>
    <row r="978" spans="5:7" ht="14.25" customHeight="1" x14ac:dyDescent="0.25">
      <c r="E978" s="11"/>
      <c r="F978" s="11"/>
      <c r="G978" s="346"/>
    </row>
    <row r="979" spans="5:7" ht="14.25" customHeight="1" x14ac:dyDescent="0.25">
      <c r="E979" s="11"/>
      <c r="F979" s="11"/>
      <c r="G979" s="346"/>
    </row>
    <row r="980" spans="5:7" ht="14.25" customHeight="1" x14ac:dyDescent="0.25">
      <c r="E980" s="11"/>
      <c r="F980" s="11"/>
      <c r="G980" s="346"/>
    </row>
    <row r="981" spans="5:7" ht="14.25" customHeight="1" x14ac:dyDescent="0.25">
      <c r="E981" s="11"/>
      <c r="F981" s="11"/>
      <c r="G981" s="346"/>
    </row>
    <row r="982" spans="5:7" ht="14.25" customHeight="1" x14ac:dyDescent="0.25">
      <c r="E982" s="11"/>
      <c r="F982" s="11"/>
      <c r="G982" s="346"/>
    </row>
    <row r="983" spans="5:7" ht="14.25" customHeight="1" x14ac:dyDescent="0.25">
      <c r="E983" s="11"/>
      <c r="F983" s="11"/>
      <c r="G983" s="346"/>
    </row>
    <row r="984" spans="5:7" ht="14.25" customHeight="1" x14ac:dyDescent="0.25">
      <c r="E984" s="11"/>
      <c r="F984" s="11"/>
      <c r="G984" s="346"/>
    </row>
    <row r="985" spans="5:7" ht="14.25" customHeight="1" x14ac:dyDescent="0.25">
      <c r="E985" s="11"/>
      <c r="F985" s="11"/>
      <c r="G985" s="346"/>
    </row>
    <row r="986" spans="5:7" ht="14.25" customHeight="1" x14ac:dyDescent="0.25">
      <c r="E986" s="11"/>
      <c r="F986" s="11"/>
      <c r="G986" s="346"/>
    </row>
    <row r="987" spans="5:7" ht="14.25" customHeight="1" x14ac:dyDescent="0.25">
      <c r="E987" s="11"/>
      <c r="F987" s="11"/>
      <c r="G987" s="346"/>
    </row>
    <row r="988" spans="5:7" ht="14.25" customHeight="1" x14ac:dyDescent="0.25">
      <c r="E988" s="11"/>
      <c r="F988" s="11"/>
      <c r="G988" s="346"/>
    </row>
    <row r="989" spans="5:7" ht="14.25" customHeight="1" x14ac:dyDescent="0.25">
      <c r="E989" s="11"/>
      <c r="F989" s="11"/>
      <c r="G989" s="346"/>
    </row>
    <row r="990" spans="5:7" ht="14.25" customHeight="1" x14ac:dyDescent="0.25">
      <c r="E990" s="11"/>
      <c r="F990" s="11"/>
      <c r="G990" s="346"/>
    </row>
    <row r="991" spans="5:7" ht="14.25" customHeight="1" x14ac:dyDescent="0.25">
      <c r="E991" s="11"/>
      <c r="F991" s="11"/>
      <c r="G991" s="346"/>
    </row>
    <row r="992" spans="5:7" ht="14.25" customHeight="1" x14ac:dyDescent="0.25">
      <c r="E992" s="11"/>
      <c r="F992" s="11"/>
      <c r="G992" s="346"/>
    </row>
    <row r="993" spans="5:7" ht="14.25" customHeight="1" x14ac:dyDescent="0.25">
      <c r="E993" s="11"/>
      <c r="F993" s="11"/>
      <c r="G993" s="346"/>
    </row>
    <row r="994" spans="5:7" ht="14.25" customHeight="1" x14ac:dyDescent="0.25">
      <c r="E994" s="11"/>
      <c r="F994" s="11"/>
      <c r="G994" s="346"/>
    </row>
    <row r="995" spans="5:7" ht="14.25" customHeight="1" x14ac:dyDescent="0.25">
      <c r="E995" s="11"/>
      <c r="F995" s="11"/>
      <c r="G995" s="346"/>
    </row>
    <row r="996" spans="5:7" ht="14.25" customHeight="1" x14ac:dyDescent="0.25">
      <c r="E996" s="11"/>
      <c r="F996" s="11"/>
      <c r="G996" s="346"/>
    </row>
    <row r="997" spans="5:7" ht="14.25" customHeight="1" x14ac:dyDescent="0.25">
      <c r="E997" s="11"/>
      <c r="F997" s="11"/>
      <c r="G997" s="346"/>
    </row>
    <row r="998" spans="5:7" ht="14.25" customHeight="1" x14ac:dyDescent="0.25">
      <c r="E998" s="11"/>
      <c r="F998" s="11"/>
      <c r="G998" s="346"/>
    </row>
    <row r="999" spans="5:7" ht="14.25" customHeight="1" x14ac:dyDescent="0.25">
      <c r="E999" s="11"/>
      <c r="F999" s="11"/>
      <c r="G999" s="346"/>
    </row>
    <row r="1000" spans="5:7" ht="14.25" customHeight="1" x14ac:dyDescent="0.25">
      <c r="E1000" s="11"/>
      <c r="F1000" s="11"/>
      <c r="G1000" s="346"/>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996"/>
  <sheetViews>
    <sheetView tabSelected="1" workbookViewId="0">
      <pane ySplit="11" topLeftCell="A57" activePane="bottomLeft" state="frozen"/>
      <selection pane="bottomLeft" activeCell="S59" sqref="S59"/>
    </sheetView>
  </sheetViews>
  <sheetFormatPr defaultColWidth="12.625" defaultRowHeight="15" customHeight="1" outlineLevelRow="1" x14ac:dyDescent="0.2"/>
  <cols>
    <col min="1" max="1" width="4" customWidth="1"/>
    <col min="2" max="2" width="5.625" hidden="1" customWidth="1"/>
    <col min="3" max="4" width="8" customWidth="1"/>
    <col min="5" max="5" width="31.375" customWidth="1"/>
    <col min="6" max="6" width="5.25" customWidth="1"/>
    <col min="7" max="7" width="9.125" customWidth="1"/>
    <col min="8" max="8" width="8.125" customWidth="1"/>
    <col min="9" max="9" width="14" customWidth="1"/>
    <col min="10" max="10" width="8.125" customWidth="1"/>
    <col min="11" max="12" width="8" customWidth="1"/>
    <col min="13" max="13" width="12.125" customWidth="1"/>
    <col min="14" max="14" width="12.875" customWidth="1"/>
    <col min="15" max="16" width="9.875" customWidth="1"/>
    <col min="17" max="17" width="8" customWidth="1"/>
    <col min="18" max="18" width="19.125" customWidth="1"/>
    <col min="19" max="19" width="18.25" customWidth="1"/>
    <col min="20" max="20" width="8.125" customWidth="1"/>
    <col min="21" max="21" width="10.75" customWidth="1"/>
    <col min="22" max="22" width="8" customWidth="1"/>
    <col min="23" max="23" width="11" customWidth="1"/>
    <col min="24" max="24" width="8.125" customWidth="1"/>
    <col min="25" max="26" width="8" customWidth="1"/>
    <col min="27" max="34" width="8.125" customWidth="1"/>
    <col min="35" max="35" width="8.875" customWidth="1"/>
  </cols>
  <sheetData>
    <row r="1" spans="1:35" ht="14.25" customHeight="1" outlineLevel="1" x14ac:dyDescent="0.25">
      <c r="A1" s="36"/>
      <c r="B1" s="36"/>
      <c r="C1" s="36"/>
      <c r="D1" s="36" t="s">
        <v>69</v>
      </c>
      <c r="E1" s="37">
        <f t="shared" ref="E1:E7" si="0">COUNTIF($H$11:$H$156,D1)</f>
        <v>22</v>
      </c>
      <c r="F1" s="36" t="s">
        <v>70</v>
      </c>
      <c r="G1" s="36">
        <f>COUNTIF($F$12:$F$156,F1)</f>
        <v>17</v>
      </c>
      <c r="H1" s="38">
        <f t="shared" ref="H1:H4" si="1">G1/$G$5</f>
        <v>0.11724137931034483</v>
      </c>
      <c r="I1" s="39">
        <f>SUMIF($F$12:$F$156,F1,$S$12:$S$156)/10^9</f>
        <v>19791.593993122999</v>
      </c>
      <c r="J1" s="38">
        <f t="shared" ref="J1:J4" si="2">I1/$I$5</f>
        <v>0.4187543702194042</v>
      </c>
      <c r="K1" s="36"/>
      <c r="L1" s="36"/>
      <c r="M1" s="36" t="s">
        <v>69</v>
      </c>
      <c r="N1" s="36">
        <f t="shared" ref="N1:N7" si="3">COUNTIF($H$12:$H$156,M1)</f>
        <v>22</v>
      </c>
      <c r="O1" s="36"/>
      <c r="P1" s="36"/>
      <c r="Q1" s="36"/>
      <c r="R1" s="36"/>
      <c r="S1" s="36"/>
      <c r="T1" s="36"/>
      <c r="U1" s="36"/>
      <c r="V1" s="40"/>
      <c r="W1" s="36"/>
      <c r="X1" s="36"/>
      <c r="Y1" s="36"/>
      <c r="Z1" s="36"/>
      <c r="AA1" s="36"/>
      <c r="AB1" s="36"/>
      <c r="AC1" s="36"/>
      <c r="AD1" s="36"/>
      <c r="AE1" s="36"/>
      <c r="AF1" s="36"/>
      <c r="AG1" s="36"/>
      <c r="AH1" s="36"/>
      <c r="AI1" s="36"/>
    </row>
    <row r="2" spans="1:35" ht="14.25" customHeight="1" outlineLevel="1" x14ac:dyDescent="0.25">
      <c r="A2" s="36"/>
      <c r="B2" s="36"/>
      <c r="C2" s="36"/>
      <c r="D2" s="36" t="s">
        <v>71</v>
      </c>
      <c r="E2" s="37">
        <f t="shared" si="0"/>
        <v>33</v>
      </c>
      <c r="F2" s="36" t="s">
        <v>72</v>
      </c>
      <c r="G2" s="36">
        <f>COUNTIF($F$12:$F$156,F2)</f>
        <v>38</v>
      </c>
      <c r="H2" s="38">
        <f t="shared" si="1"/>
        <v>0.2620689655172414</v>
      </c>
      <c r="I2" s="39">
        <f>SUMIF($F$12:$F$156,F2,$S$12:$S$156)/10^9</f>
        <v>911.875709207</v>
      </c>
      <c r="J2" s="38">
        <f t="shared" si="2"/>
        <v>1.9293642465585757E-2</v>
      </c>
      <c r="K2" s="36"/>
      <c r="L2" s="36"/>
      <c r="M2" s="36" t="s">
        <v>71</v>
      </c>
      <c r="N2" s="36">
        <f t="shared" si="3"/>
        <v>33</v>
      </c>
      <c r="O2" s="36"/>
      <c r="P2" s="36"/>
      <c r="Q2" s="36"/>
      <c r="R2" s="36"/>
      <c r="S2" s="36"/>
      <c r="T2" s="36"/>
      <c r="U2" s="36"/>
      <c r="V2" s="40"/>
      <c r="W2" s="36"/>
      <c r="X2" s="36"/>
      <c r="Y2" s="36"/>
      <c r="Z2" s="36"/>
      <c r="AA2" s="36"/>
      <c r="AB2" s="36"/>
      <c r="AC2" s="36"/>
      <c r="AD2" s="36"/>
      <c r="AE2" s="36"/>
      <c r="AF2" s="36"/>
      <c r="AG2" s="36"/>
      <c r="AH2" s="36"/>
      <c r="AI2" s="36"/>
    </row>
    <row r="3" spans="1:35" ht="14.25" customHeight="1" outlineLevel="1" x14ac:dyDescent="0.25">
      <c r="A3" s="36"/>
      <c r="B3" s="36"/>
      <c r="C3" s="36"/>
      <c r="D3" s="36" t="s">
        <v>73</v>
      </c>
      <c r="E3" s="37">
        <f t="shared" si="0"/>
        <v>13</v>
      </c>
      <c r="F3" s="36" t="s">
        <v>74</v>
      </c>
      <c r="G3" s="36">
        <f>COUNTIF($F$12:$F$156,F3)</f>
        <v>19</v>
      </c>
      <c r="H3" s="38">
        <f t="shared" si="1"/>
        <v>0.1310344827586207</v>
      </c>
      <c r="I3" s="39">
        <f>SUMIF($F$12:$F$156,F3,$S$12:$S$156)/10^9</f>
        <v>25483.914887499999</v>
      </c>
      <c r="J3" s="38">
        <f t="shared" si="2"/>
        <v>0.53919359568249003</v>
      </c>
      <c r="K3" s="36"/>
      <c r="L3" s="36"/>
      <c r="M3" s="36" t="s">
        <v>73</v>
      </c>
      <c r="N3" s="36">
        <f t="shared" si="3"/>
        <v>13</v>
      </c>
      <c r="O3" s="36"/>
      <c r="P3" s="36"/>
      <c r="Q3" s="36"/>
      <c r="R3" s="36"/>
      <c r="S3" s="36"/>
      <c r="T3" s="36"/>
      <c r="U3" s="36"/>
      <c r="V3" s="40"/>
      <c r="W3" s="36"/>
      <c r="X3" s="36"/>
      <c r="Y3" s="36"/>
      <c r="Z3" s="36"/>
      <c r="AA3" s="36"/>
      <c r="AB3" s="36"/>
      <c r="AC3" s="36"/>
      <c r="AD3" s="36"/>
      <c r="AE3" s="36"/>
      <c r="AF3" s="36"/>
      <c r="AG3" s="36"/>
      <c r="AH3" s="36"/>
      <c r="AI3" s="36"/>
    </row>
    <row r="4" spans="1:35" ht="14.25" customHeight="1" outlineLevel="1" x14ac:dyDescent="0.25">
      <c r="A4" s="36"/>
      <c r="B4" s="36"/>
      <c r="C4" s="36"/>
      <c r="D4" s="36" t="s">
        <v>75</v>
      </c>
      <c r="E4" s="37">
        <f t="shared" si="0"/>
        <v>27</v>
      </c>
      <c r="F4" s="36" t="s">
        <v>76</v>
      </c>
      <c r="G4" s="36">
        <f>COUNTIF($F$12:$F$156,F4)</f>
        <v>71</v>
      </c>
      <c r="H4" s="38">
        <f t="shared" si="1"/>
        <v>0.48965517241379308</v>
      </c>
      <c r="I4" s="39">
        <f>SUMIF($F$12:$F$156,F4,$S$12:$S$156)/10^9</f>
        <v>1075.630200328</v>
      </c>
      <c r="J4" s="38">
        <f t="shared" si="2"/>
        <v>2.2758391632519984E-2</v>
      </c>
      <c r="K4" s="36"/>
      <c r="L4" s="36"/>
      <c r="M4" s="36" t="s">
        <v>75</v>
      </c>
      <c r="N4" s="36">
        <f t="shared" si="3"/>
        <v>27</v>
      </c>
      <c r="O4" s="36"/>
      <c r="P4" s="36"/>
      <c r="Q4" s="36"/>
      <c r="R4" s="36"/>
      <c r="S4" s="36"/>
      <c r="T4" s="36"/>
      <c r="U4" s="36"/>
      <c r="V4" s="40"/>
      <c r="W4" s="36"/>
      <c r="X4" s="36"/>
      <c r="Y4" s="36"/>
      <c r="Z4" s="36"/>
      <c r="AA4" s="36"/>
      <c r="AB4" s="36"/>
      <c r="AC4" s="36"/>
      <c r="AD4" s="36"/>
      <c r="AE4" s="36"/>
      <c r="AF4" s="36"/>
      <c r="AG4" s="36"/>
      <c r="AH4" s="36"/>
      <c r="AI4" s="36"/>
    </row>
    <row r="5" spans="1:35" ht="14.25" customHeight="1" outlineLevel="1" x14ac:dyDescent="0.25">
      <c r="A5" s="36"/>
      <c r="B5" s="36"/>
      <c r="C5" s="36"/>
      <c r="D5" s="36" t="s">
        <v>77</v>
      </c>
      <c r="E5" s="37">
        <f t="shared" si="0"/>
        <v>20</v>
      </c>
      <c r="F5" s="36"/>
      <c r="G5" s="41">
        <f>SUM(G1:G4)</f>
        <v>145</v>
      </c>
      <c r="H5" s="41"/>
      <c r="I5" s="42">
        <f>SUM(I1:I4)</f>
        <v>47263.014790157999</v>
      </c>
      <c r="J5" s="36"/>
      <c r="K5" s="36"/>
      <c r="L5" s="36"/>
      <c r="M5" s="36" t="s">
        <v>77</v>
      </c>
      <c r="N5" s="36">
        <f t="shared" si="3"/>
        <v>20</v>
      </c>
      <c r="O5" s="36"/>
      <c r="P5" s="36"/>
      <c r="Q5" s="36"/>
      <c r="R5" s="36"/>
      <c r="S5" s="36"/>
      <c r="T5" s="36"/>
      <c r="U5" s="36"/>
      <c r="V5" s="40"/>
      <c r="W5" s="36"/>
      <c r="X5" s="36"/>
      <c r="Y5" s="36"/>
      <c r="Z5" s="36"/>
      <c r="AA5" s="36"/>
      <c r="AB5" s="36"/>
      <c r="AC5" s="36"/>
      <c r="AD5" s="36"/>
      <c r="AE5" s="36"/>
      <c r="AF5" s="36"/>
      <c r="AG5" s="36"/>
      <c r="AH5" s="36"/>
      <c r="AI5" s="36"/>
    </row>
    <row r="6" spans="1:35" ht="14.25" customHeight="1" outlineLevel="1" x14ac:dyDescent="0.25">
      <c r="A6" s="36"/>
      <c r="B6" s="36"/>
      <c r="C6" s="36"/>
      <c r="D6" s="36" t="s">
        <v>78</v>
      </c>
      <c r="E6" s="37">
        <f t="shared" si="0"/>
        <v>24</v>
      </c>
      <c r="F6" s="36"/>
      <c r="G6" s="41"/>
      <c r="H6" s="41"/>
      <c r="I6" s="42"/>
      <c r="J6" s="36"/>
      <c r="K6" s="36"/>
      <c r="L6" s="36"/>
      <c r="M6" s="36" t="s">
        <v>78</v>
      </c>
      <c r="N6" s="36">
        <f t="shared" si="3"/>
        <v>24</v>
      </c>
      <c r="O6" s="36"/>
      <c r="P6" s="36"/>
      <c r="Q6" s="36"/>
      <c r="R6" s="36"/>
      <c r="S6" s="36"/>
      <c r="T6" s="36"/>
      <c r="U6" s="36"/>
      <c r="V6" s="40"/>
      <c r="W6" s="36"/>
      <c r="X6" s="36"/>
      <c r="Y6" s="36"/>
      <c r="Z6" s="36"/>
      <c r="AA6" s="36"/>
      <c r="AB6" s="36"/>
      <c r="AC6" s="36"/>
      <c r="AD6" s="36"/>
      <c r="AE6" s="36"/>
      <c r="AF6" s="36"/>
      <c r="AG6" s="36"/>
      <c r="AH6" s="36"/>
      <c r="AI6" s="36"/>
    </row>
    <row r="7" spans="1:35" ht="14.25" customHeight="1" outlineLevel="1" x14ac:dyDescent="0.25">
      <c r="A7" s="36"/>
      <c r="B7" s="36"/>
      <c r="C7" s="36"/>
      <c r="D7" s="36" t="s">
        <v>79</v>
      </c>
      <c r="E7" s="37">
        <f t="shared" si="0"/>
        <v>6</v>
      </c>
      <c r="F7" s="36"/>
      <c r="G7" s="41"/>
      <c r="H7" s="41"/>
      <c r="I7" s="42"/>
      <c r="J7" s="36"/>
      <c r="K7" s="36"/>
      <c r="L7" s="36"/>
      <c r="M7" s="36" t="s">
        <v>79</v>
      </c>
      <c r="N7" s="36">
        <f t="shared" si="3"/>
        <v>6</v>
      </c>
      <c r="O7" s="36"/>
      <c r="P7" s="36"/>
      <c r="Q7" s="36"/>
      <c r="R7" s="36"/>
      <c r="S7" s="36"/>
      <c r="T7" s="36"/>
      <c r="U7" s="36"/>
      <c r="V7" s="40"/>
      <c r="W7" s="36"/>
      <c r="X7" s="36"/>
      <c r="Y7" s="36"/>
      <c r="Z7" s="36"/>
      <c r="AA7" s="36"/>
      <c r="AB7" s="36"/>
      <c r="AC7" s="36"/>
      <c r="AD7" s="36"/>
      <c r="AE7" s="36"/>
      <c r="AF7" s="36"/>
      <c r="AG7" s="36"/>
      <c r="AH7" s="36"/>
      <c r="AI7" s="36"/>
    </row>
    <row r="8" spans="1:35" ht="14.25" customHeight="1" outlineLevel="1" x14ac:dyDescent="0.25">
      <c r="A8" s="36"/>
      <c r="B8" s="36"/>
      <c r="C8" s="36"/>
      <c r="D8" s="36" t="s">
        <v>80</v>
      </c>
      <c r="E8" s="37">
        <f>SUM(E1:E7)</f>
        <v>145</v>
      </c>
      <c r="F8" s="36"/>
      <c r="G8" s="41"/>
      <c r="H8" s="41"/>
      <c r="I8" s="42"/>
      <c r="J8" s="36"/>
      <c r="K8" s="36"/>
      <c r="L8" s="36"/>
      <c r="M8" s="36"/>
      <c r="N8" s="41">
        <f>SUM(N1:N7)</f>
        <v>145</v>
      </c>
      <c r="O8" s="36"/>
      <c r="P8" s="36"/>
      <c r="Q8" s="36"/>
      <c r="R8" s="36"/>
      <c r="S8" s="36"/>
      <c r="T8" s="36"/>
      <c r="U8" s="36"/>
      <c r="V8" s="40"/>
      <c r="W8" s="36"/>
      <c r="X8" s="36"/>
      <c r="Y8" s="36"/>
      <c r="Z8" s="36"/>
      <c r="AA8" s="36"/>
      <c r="AB8" s="36"/>
      <c r="AC8" s="36"/>
      <c r="AD8" s="36"/>
      <c r="AE8" s="36"/>
      <c r="AF8" s="36"/>
      <c r="AG8" s="36"/>
      <c r="AH8" s="36"/>
      <c r="AI8" s="36"/>
    </row>
    <row r="9" spans="1:35" ht="14.25" customHeight="1" x14ac:dyDescent="0.25">
      <c r="A9" s="36"/>
      <c r="B9" s="36"/>
      <c r="C9" s="36"/>
      <c r="D9" s="36"/>
      <c r="E9" s="43"/>
      <c r="F9" s="36"/>
      <c r="G9" s="36"/>
      <c r="H9" s="36"/>
      <c r="I9" s="36"/>
      <c r="J9" s="36"/>
      <c r="K9" s="36"/>
      <c r="L9" s="36"/>
      <c r="M9" s="36"/>
      <c r="N9" s="36"/>
      <c r="O9" s="36"/>
      <c r="P9" s="36"/>
      <c r="Q9" s="36"/>
      <c r="R9" s="44">
        <f>SUM(R12:R156)</f>
        <v>158044103849767.16</v>
      </c>
      <c r="S9" s="44">
        <f>SUM(S12:S156)</f>
        <v>47263014790158</v>
      </c>
      <c r="T9" s="36"/>
      <c r="U9" s="36"/>
      <c r="V9" s="40"/>
      <c r="W9" s="36"/>
      <c r="X9" s="36"/>
      <c r="Y9" s="36"/>
      <c r="Z9" s="36"/>
      <c r="AA9" s="36"/>
      <c r="AB9" s="36"/>
      <c r="AC9" s="36"/>
      <c r="AD9" s="36"/>
      <c r="AE9" s="36"/>
      <c r="AF9" s="36"/>
      <c r="AG9" s="36"/>
      <c r="AH9" s="36"/>
      <c r="AI9" s="36"/>
    </row>
    <row r="10" spans="1:35" s="438" customFormat="1" ht="14.25" customHeight="1" x14ac:dyDescent="0.25">
      <c r="A10" s="410"/>
      <c r="B10" s="410"/>
      <c r="C10" s="410"/>
      <c r="D10" s="410">
        <v>1</v>
      </c>
      <c r="E10" s="437">
        <v>2</v>
      </c>
      <c r="F10" s="410">
        <v>3</v>
      </c>
      <c r="G10" s="437">
        <v>4</v>
      </c>
      <c r="H10" s="410">
        <v>5</v>
      </c>
      <c r="I10" s="437">
        <v>6</v>
      </c>
      <c r="J10" s="410">
        <v>7</v>
      </c>
      <c r="K10" s="437">
        <v>8</v>
      </c>
      <c r="L10" s="410">
        <v>9</v>
      </c>
      <c r="M10" s="437">
        <v>10</v>
      </c>
      <c r="N10" s="410">
        <v>11</v>
      </c>
      <c r="O10" s="437">
        <v>12</v>
      </c>
      <c r="P10" s="410">
        <v>13</v>
      </c>
      <c r="Q10" s="437">
        <v>14</v>
      </c>
      <c r="R10" s="410">
        <v>15</v>
      </c>
      <c r="S10" s="437">
        <v>16</v>
      </c>
      <c r="T10" s="410">
        <v>17</v>
      </c>
      <c r="U10" s="437">
        <v>18</v>
      </c>
      <c r="V10" s="410">
        <v>19</v>
      </c>
      <c r="W10" s="437">
        <v>20</v>
      </c>
      <c r="X10" s="410">
        <v>21</v>
      </c>
      <c r="Y10" s="437">
        <v>22</v>
      </c>
      <c r="Z10" s="410">
        <v>23</v>
      </c>
      <c r="AA10" s="437">
        <v>24</v>
      </c>
      <c r="AB10" s="410">
        <v>25</v>
      </c>
      <c r="AC10" s="437">
        <v>26</v>
      </c>
      <c r="AD10" s="410">
        <v>27</v>
      </c>
      <c r="AE10" s="437">
        <v>28</v>
      </c>
      <c r="AF10" s="410">
        <v>29</v>
      </c>
      <c r="AG10" s="437">
        <v>30</v>
      </c>
      <c r="AH10" s="410">
        <v>31</v>
      </c>
      <c r="AI10" s="437">
        <v>32</v>
      </c>
    </row>
    <row r="11" spans="1:35" ht="14.25" customHeight="1" x14ac:dyDescent="0.2">
      <c r="A11" s="45" t="s">
        <v>1</v>
      </c>
      <c r="B11" s="46" t="s">
        <v>81</v>
      </c>
      <c r="C11" s="47" t="s">
        <v>4192</v>
      </c>
      <c r="D11" s="46" t="s">
        <v>82</v>
      </c>
      <c r="E11" s="48" t="s">
        <v>83</v>
      </c>
      <c r="F11" s="46" t="s">
        <v>84</v>
      </c>
      <c r="G11" s="46" t="s">
        <v>85</v>
      </c>
      <c r="H11" s="46" t="s">
        <v>86</v>
      </c>
      <c r="I11" s="46" t="s">
        <v>87</v>
      </c>
      <c r="J11" s="46" t="s">
        <v>88</v>
      </c>
      <c r="K11" s="46" t="s">
        <v>89</v>
      </c>
      <c r="L11" s="46" t="s">
        <v>90</v>
      </c>
      <c r="M11" s="46" t="s">
        <v>91</v>
      </c>
      <c r="N11" s="46" t="s">
        <v>92</v>
      </c>
      <c r="O11" s="46" t="s">
        <v>93</v>
      </c>
      <c r="P11" s="46" t="s">
        <v>94</v>
      </c>
      <c r="Q11" s="46" t="s">
        <v>95</v>
      </c>
      <c r="R11" s="49" t="s">
        <v>96</v>
      </c>
      <c r="S11" s="49" t="s">
        <v>97</v>
      </c>
      <c r="T11" s="49" t="s">
        <v>98</v>
      </c>
      <c r="U11" s="46" t="s">
        <v>99</v>
      </c>
      <c r="V11" s="50" t="s">
        <v>100</v>
      </c>
      <c r="W11" s="46" t="s">
        <v>101</v>
      </c>
      <c r="X11" s="51" t="s">
        <v>102</v>
      </c>
      <c r="Y11" s="46" t="s">
        <v>103</v>
      </c>
      <c r="Z11" s="46" t="s">
        <v>104</v>
      </c>
      <c r="AA11" s="52" t="s">
        <v>105</v>
      </c>
      <c r="AB11" s="52" t="s">
        <v>106</v>
      </c>
      <c r="AC11" s="52" t="s">
        <v>107</v>
      </c>
      <c r="AD11" s="52" t="s">
        <v>108</v>
      </c>
      <c r="AE11" s="52" t="s">
        <v>109</v>
      </c>
      <c r="AF11" s="52" t="s">
        <v>110</v>
      </c>
      <c r="AG11" s="52" t="s">
        <v>111</v>
      </c>
      <c r="AH11" s="52" t="s">
        <v>112</v>
      </c>
      <c r="AI11" s="52" t="s">
        <v>113</v>
      </c>
    </row>
    <row r="12" spans="1:35" ht="14.25" customHeight="1" x14ac:dyDescent="0.2">
      <c r="A12" s="53">
        <f>IF(ISBLANK(D12),"",SUBTOTAL(3,$D$12:D12))</f>
        <v>1</v>
      </c>
      <c r="B12" s="53"/>
      <c r="C12" s="54" t="s">
        <v>114</v>
      </c>
      <c r="D12" s="53" t="s">
        <v>114</v>
      </c>
      <c r="E12" s="53" t="str">
        <f>VLOOKUP(D12,'[25]DM '!D$12:Q$96,2,0)</f>
        <v>CTCP vật liệu xây dựng khoáng sản Bình Thuận</v>
      </c>
      <c r="F12" s="53" t="s">
        <v>72</v>
      </c>
      <c r="G12" s="53" t="s">
        <v>116</v>
      </c>
      <c r="H12" s="53" t="s">
        <v>69</v>
      </c>
      <c r="I12" s="53" t="str">
        <f>VLOOKUP(D12,'[25]DM '!D$12:Q$96,6,0)</f>
        <v>ngothithucmy</v>
      </c>
      <c r="J12" s="53" t="s">
        <v>117</v>
      </c>
      <c r="K12" s="53" t="s">
        <v>118</v>
      </c>
      <c r="L12" s="53" t="s">
        <v>118</v>
      </c>
      <c r="M12" s="55">
        <v>3400164336</v>
      </c>
      <c r="N12" s="55">
        <v>3400164336</v>
      </c>
      <c r="O12" s="56">
        <v>42513</v>
      </c>
      <c r="P12" s="56">
        <v>41198</v>
      </c>
      <c r="Q12" s="53" t="str">
        <f>VLOOKUP(D12,'[25]DM '!D$12:T$96,14,0)</f>
        <v>151020 - Vật liệu xây dựng</v>
      </c>
      <c r="R12" s="57">
        <f>VLOOKUP(D12,'[25]DM '!D$12:U$17,15,0)</f>
        <v>52445180000</v>
      </c>
      <c r="S12" s="57">
        <f>VLOOKUP(D12,'[25]DM '!D$12:Y$96,16,0)</f>
        <v>34886810000</v>
      </c>
      <c r="T12" s="58">
        <v>0.66520526767188137</v>
      </c>
      <c r="U12" s="53" t="s">
        <v>120</v>
      </c>
      <c r="V12" s="53" t="s">
        <v>121</v>
      </c>
      <c r="W12" s="53" t="s">
        <v>122</v>
      </c>
      <c r="X12" s="58">
        <v>0.66520533073484434</v>
      </c>
      <c r="Y12" s="53" t="s">
        <v>123</v>
      </c>
      <c r="Z12" s="59"/>
      <c r="AA12" s="58">
        <v>9.2165836392926345E-2</v>
      </c>
      <c r="AB12" s="58">
        <v>-0.37845770155500325</v>
      </c>
      <c r="AC12" s="58">
        <v>0.43638146291210234</v>
      </c>
      <c r="AD12" s="58">
        <v>0.27452599945566175</v>
      </c>
      <c r="AE12" s="58">
        <v>0.3201</v>
      </c>
      <c r="AF12" s="58">
        <v>0.22600000000000001</v>
      </c>
      <c r="AG12" s="60">
        <v>0.22700000000000001</v>
      </c>
      <c r="AH12" s="58">
        <v>0.17699999999999999</v>
      </c>
      <c r="AI12" s="60">
        <v>0.17183944965071091</v>
      </c>
    </row>
    <row r="13" spans="1:35" ht="14.25" customHeight="1" x14ac:dyDescent="0.2">
      <c r="A13" s="53">
        <f>IF(ISBLANK(D13),"",SUBTOTAL(3,$D$12:D13))</f>
        <v>2</v>
      </c>
      <c r="B13" s="53"/>
      <c r="C13" s="54" t="s">
        <v>124</v>
      </c>
      <c r="D13" s="53" t="s">
        <v>124</v>
      </c>
      <c r="E13" s="53" t="str">
        <f>VLOOKUP(D13,'[25]DM '!D$12:Q$96,2,0)</f>
        <v>CTCP Công trình Giao thông Bình Thuận</v>
      </c>
      <c r="F13" s="53" t="s">
        <v>72</v>
      </c>
      <c r="G13" s="53" t="s">
        <v>126</v>
      </c>
      <c r="H13" s="53" t="s">
        <v>69</v>
      </c>
      <c r="I13" s="53" t="str">
        <f>VLOOKUP(D13,'[25]DM '!D$12:Q$96,6,0)</f>
        <v>phamvankhoa</v>
      </c>
      <c r="J13" s="53" t="s">
        <v>127</v>
      </c>
      <c r="K13" s="53" t="s">
        <v>118</v>
      </c>
      <c r="L13" s="53" t="s">
        <v>118</v>
      </c>
      <c r="M13" s="55">
        <v>3400876527</v>
      </c>
      <c r="N13" s="55">
        <v>3400876527</v>
      </c>
      <c r="O13" s="56" t="s">
        <v>128</v>
      </c>
      <c r="P13" s="56">
        <v>43020</v>
      </c>
      <c r="Q13" s="53" t="str">
        <f>VLOOKUP(D13,'[25]DM '!D$12:T$96,14,0)</f>
        <v>4212 - Xây dựng công trình Đường bộ</v>
      </c>
      <c r="R13" s="57">
        <f>VLOOKUP(D13,'[25]DM '!D$12:U$17,15,0)</f>
        <v>20685950000</v>
      </c>
      <c r="S13" s="57">
        <f>VLOOKUP(D13,'[25]DM '!D$12:Y$96,16,0)</f>
        <v>19051770000</v>
      </c>
      <c r="T13" s="58">
        <v>0.92100048583700533</v>
      </c>
      <c r="U13" s="53"/>
      <c r="V13" s="53" t="s">
        <v>130</v>
      </c>
      <c r="W13" s="53" t="s">
        <v>131</v>
      </c>
      <c r="X13" s="58">
        <v>0.92100048583700533</v>
      </c>
      <c r="Y13" s="53" t="s">
        <v>132</v>
      </c>
      <c r="Z13" s="59"/>
      <c r="AA13" s="58" t="s">
        <v>133</v>
      </c>
      <c r="AB13" s="58" t="s">
        <v>133</v>
      </c>
      <c r="AC13" s="58"/>
      <c r="AD13" s="58" t="s">
        <v>134</v>
      </c>
      <c r="AE13" s="58">
        <v>-5.7500000000000002E-2</v>
      </c>
      <c r="AF13" s="58">
        <v>-0.33</v>
      </c>
      <c r="AG13" s="60">
        <v>1.9E-2</v>
      </c>
      <c r="AH13" s="58">
        <v>0.02</v>
      </c>
      <c r="AI13" s="60">
        <v>-6.9699999999999998E-2</v>
      </c>
    </row>
    <row r="14" spans="1:35" ht="14.25" customHeight="1" x14ac:dyDescent="0.2">
      <c r="A14" s="53">
        <f>IF(ISBLANK(D14),"",SUBTOTAL(3,$D$12:D14))</f>
        <v>3</v>
      </c>
      <c r="B14" s="53"/>
      <c r="C14" s="54" t="s">
        <v>135</v>
      </c>
      <c r="D14" s="53" t="s">
        <v>135</v>
      </c>
      <c r="E14" s="53" t="str">
        <f>VLOOKUP(D14,'[25]DM '!D$12:Q$96,2,0)</f>
        <v>CTCP Sửa chữa đường bộ và Xây dựng Tổng hợp II Quảng Bình</v>
      </c>
      <c r="F14" s="53" t="s">
        <v>72</v>
      </c>
      <c r="G14" s="53" t="s">
        <v>137</v>
      </c>
      <c r="H14" s="53" t="s">
        <v>69</v>
      </c>
      <c r="I14" s="53" t="str">
        <f>VLOOKUP(D14,'[25]DM '!D$12:Q$96,6,0)</f>
        <v>haphuoctuan</v>
      </c>
      <c r="J14" s="53" t="s">
        <v>127</v>
      </c>
      <c r="K14" s="53" t="s">
        <v>138</v>
      </c>
      <c r="L14" s="53" t="s">
        <v>138</v>
      </c>
      <c r="M14" s="55">
        <v>3100131241</v>
      </c>
      <c r="N14" s="55">
        <v>3100134241</v>
      </c>
      <c r="O14" s="56" t="s">
        <v>139</v>
      </c>
      <c r="P14" s="56" t="s">
        <v>140</v>
      </c>
      <c r="Q14" s="53" t="str">
        <f>VLOOKUP(D14,'[25]DM '!D$12:T$96,14,0)</f>
        <v>Quản lý sửa chữa và duy tu bảo dưỡng thường xuyên đường bộ.</v>
      </c>
      <c r="R14" s="57">
        <f>VLOOKUP(D14,'[25]DM '!D$12:U$17,15,0)</f>
        <v>4000680000</v>
      </c>
      <c r="S14" s="57">
        <f>VLOOKUP(D14,'[25]DM '!D$12:Y$96,16,0)</f>
        <v>2127720000</v>
      </c>
      <c r="T14" s="58">
        <v>0.53192095734372513</v>
      </c>
      <c r="U14" s="53">
        <v>523.684169</v>
      </c>
      <c r="V14" s="53" t="s">
        <v>141</v>
      </c>
      <c r="W14" s="53">
        <v>212772</v>
      </c>
      <c r="X14" s="58">
        <v>0.53192095734372513</v>
      </c>
      <c r="Y14" s="53" t="s">
        <v>142</v>
      </c>
      <c r="Z14" s="59"/>
      <c r="AA14" s="58"/>
      <c r="AB14" s="58"/>
      <c r="AC14" s="58"/>
      <c r="AD14" s="58" t="s">
        <v>143</v>
      </c>
      <c r="AE14" s="58" t="s">
        <v>144</v>
      </c>
      <c r="AF14" s="58">
        <v>6.9000000000000006E-2</v>
      </c>
      <c r="AG14" s="60">
        <v>0.105</v>
      </c>
      <c r="AH14" s="58">
        <v>0.105</v>
      </c>
      <c r="AI14" s="60">
        <v>9.2999999999999985E-2</v>
      </c>
    </row>
    <row r="15" spans="1:35" ht="14.25" customHeight="1" x14ac:dyDescent="0.2">
      <c r="A15" s="53">
        <f>IF(ISBLANK(D15),"",SUBTOTAL(3,$D$12:D15))</f>
        <v>4</v>
      </c>
      <c r="B15" s="53" t="s">
        <v>150</v>
      </c>
      <c r="C15" s="54" t="s">
        <v>151</v>
      </c>
      <c r="D15" s="53" t="s">
        <v>151</v>
      </c>
      <c r="E15" s="53" t="str">
        <f>VLOOKUP(D15,'[25]DM '!D$12:Q$96,2,0)</f>
        <v>CTCP Cấp nước Gia Lai</v>
      </c>
      <c r="F15" s="53" t="s">
        <v>76</v>
      </c>
      <c r="G15" s="53" t="s">
        <v>147</v>
      </c>
      <c r="H15" s="53" t="s">
        <v>69</v>
      </c>
      <c r="I15" s="53" t="str">
        <f>VLOOKUP(D15,'[25]DM '!D$12:Q$96,6,0)</f>
        <v>lehuyhoang</v>
      </c>
      <c r="J15" s="53" t="s">
        <v>153</v>
      </c>
      <c r="K15" s="53" t="s">
        <v>154</v>
      </c>
      <c r="L15" s="53" t="s">
        <v>154</v>
      </c>
      <c r="M15" s="55">
        <v>5900189614</v>
      </c>
      <c r="N15" s="55">
        <v>5900189614</v>
      </c>
      <c r="O15" s="56">
        <v>42856</v>
      </c>
      <c r="P15" s="56" t="s">
        <v>155</v>
      </c>
      <c r="Q15" s="53" t="str">
        <f>VLOOKUP(D15,'[25]DM '!D$12:T$96,14,0)</f>
        <v>Sản xuất và kinh doanh nước sạch</v>
      </c>
      <c r="R15" s="57">
        <f>VLOOKUP(D15,'[25]DM '!D$12:U$17,15,0)</f>
        <v>180000000000</v>
      </c>
      <c r="S15" s="57">
        <f>VLOOKUP(D15,'[25]DM '!D$12:Y$96,16,0)</f>
        <v>84209000000</v>
      </c>
      <c r="T15" s="58">
        <v>0.46782777777777779</v>
      </c>
      <c r="U15" s="53">
        <v>593824094</v>
      </c>
      <c r="V15" s="53" t="s">
        <v>156</v>
      </c>
      <c r="W15" s="53">
        <v>8420900</v>
      </c>
      <c r="X15" s="58">
        <v>0.46782777777777779</v>
      </c>
      <c r="Y15" s="53" t="s">
        <v>157</v>
      </c>
      <c r="Z15" s="59"/>
      <c r="AA15" s="58">
        <v>0</v>
      </c>
      <c r="AB15" s="58">
        <v>0</v>
      </c>
      <c r="AC15" s="58">
        <v>0</v>
      </c>
      <c r="AD15" s="58">
        <v>5.1299999999999998E-2</v>
      </c>
      <c r="AE15" s="58">
        <v>1.66E-2</v>
      </c>
      <c r="AF15" s="58">
        <v>1.2E-2</v>
      </c>
      <c r="AG15" s="60">
        <v>-7.7999999999999996E-3</v>
      </c>
      <c r="AH15" s="58">
        <v>-7.7999999999999996E-3</v>
      </c>
      <c r="AI15" s="60">
        <v>8.0374999999999995E-3</v>
      </c>
    </row>
    <row r="16" spans="1:35" ht="14.25" customHeight="1" x14ac:dyDescent="0.2">
      <c r="A16" s="53">
        <f>IF(ISBLANK(D16),"",SUBTOTAL(3,$D$12:D16))</f>
        <v>5</v>
      </c>
      <c r="B16" s="53"/>
      <c r="C16" s="54" t="s">
        <v>158</v>
      </c>
      <c r="D16" s="53" t="s">
        <v>158</v>
      </c>
      <c r="E16" s="53" t="str">
        <f>VLOOKUP(D16,'[25]DM '!D$12:Q$96,2,0)</f>
        <v>CTCP Đầu tư Xuất nhập khẩu Đăk Lăk</v>
      </c>
      <c r="F16" s="53" t="s">
        <v>76</v>
      </c>
      <c r="G16" s="53" t="s">
        <v>160</v>
      </c>
      <c r="H16" s="53" t="s">
        <v>69</v>
      </c>
      <c r="I16" s="53" t="str">
        <f>VLOOKUP(D16,'[25]DM '!D$12:Q$96,6,0)</f>
        <v>lehuyhoang</v>
      </c>
      <c r="J16" s="53" t="s">
        <v>161</v>
      </c>
      <c r="K16" s="53" t="s">
        <v>162</v>
      </c>
      <c r="L16" s="53" t="s">
        <v>162</v>
      </c>
      <c r="M16" s="55" t="s">
        <v>163</v>
      </c>
      <c r="N16" s="55" t="s">
        <v>163</v>
      </c>
      <c r="O16" s="56">
        <v>39199</v>
      </c>
      <c r="P16" s="56">
        <v>39322</v>
      </c>
      <c r="Q16" s="53" t="str">
        <f>VLOOKUP(D16,'[25]DM '!D$12:T$96,14,0)</f>
        <v>255010 - Phân phối</v>
      </c>
      <c r="R16" s="57">
        <f>VLOOKUP(D16,'[25]DM '!D$12:U$17,15,0)</f>
        <v>70000000000</v>
      </c>
      <c r="S16" s="57">
        <f>VLOOKUP(D16,'[25]DM '!D$12:Y$96,16,0)</f>
        <v>6490000000</v>
      </c>
      <c r="T16" s="58">
        <v>9.2714285714285707E-2</v>
      </c>
      <c r="U16" s="53" t="s">
        <v>165</v>
      </c>
      <c r="V16" s="53" t="s">
        <v>166</v>
      </c>
      <c r="W16" s="53">
        <v>649000</v>
      </c>
      <c r="X16" s="58">
        <v>9.2714285714285707E-2</v>
      </c>
      <c r="Y16" s="53" t="s">
        <v>167</v>
      </c>
      <c r="Z16" s="59"/>
      <c r="AA16" s="58">
        <v>-1.0641025641025601</v>
      </c>
      <c r="AB16" s="58">
        <v>-0.105681818181818</v>
      </c>
      <c r="AC16" s="58">
        <v>-6.8421052631578994E-2</v>
      </c>
      <c r="AD16" s="58">
        <v>-6.8421052631578994E-2</v>
      </c>
      <c r="AE16" s="58">
        <v>0</v>
      </c>
      <c r="AF16" s="58">
        <v>1E-3</v>
      </c>
      <c r="AG16" s="60">
        <v>0</v>
      </c>
      <c r="AH16" s="58">
        <v>0</v>
      </c>
      <c r="AI16" s="60">
        <v>-0.16320331094344201</v>
      </c>
    </row>
    <row r="17" spans="1:35" ht="14.25" customHeight="1" x14ac:dyDescent="0.2">
      <c r="A17" s="53">
        <f>IF(ISBLANK(D17),"",SUBTOTAL(3,$D$12:D17))</f>
        <v>6</v>
      </c>
      <c r="B17" s="53"/>
      <c r="C17" s="54" t="s">
        <v>168</v>
      </c>
      <c r="D17" s="53" t="s">
        <v>168</v>
      </c>
      <c r="E17" s="53" t="str">
        <f>VLOOKUP(D17,'[25]DM '!D$12:Q$96,2,0)</f>
        <v>CTCP Sửa chữa đường bộ và Xây dựng tổng hợp Quảng Bình</v>
      </c>
      <c r="F17" s="53" t="s">
        <v>72</v>
      </c>
      <c r="G17" s="53" t="s">
        <v>170</v>
      </c>
      <c r="H17" s="53" t="s">
        <v>69</v>
      </c>
      <c r="I17" s="53" t="str">
        <f>VLOOKUP(D17,'[25]DM '!D$12:Q$96,6,0)</f>
        <v>haphuoctuan</v>
      </c>
      <c r="J17" s="53" t="s">
        <v>127</v>
      </c>
      <c r="K17" s="53" t="s">
        <v>138</v>
      </c>
      <c r="L17" s="53" t="s">
        <v>138</v>
      </c>
      <c r="M17" s="55">
        <v>3100131040</v>
      </c>
      <c r="N17" s="55">
        <v>3100131040</v>
      </c>
      <c r="O17" s="56" t="s">
        <v>171</v>
      </c>
      <c r="P17" s="56" t="s">
        <v>172</v>
      </c>
      <c r="Q17" s="53" t="str">
        <f>VLOOKUP(D17,'[25]DM '!D$12:T$96,14,0)</f>
        <v>Quản lý sửa chữa và duy tu bảo dưỡng thường xuyên đường bộ.</v>
      </c>
      <c r="R17" s="57">
        <f>VLOOKUP(D17,'[25]DM '!D$12:U$17,15,0)</f>
        <v>4100000000</v>
      </c>
      <c r="S17" s="57">
        <f>VLOOKUP(D17,'[25]DM '!D$12:Y$96,16,0)</f>
        <v>2677300000</v>
      </c>
      <c r="T17" s="58">
        <v>0.65292682926829271</v>
      </c>
      <c r="U17" s="53"/>
      <c r="V17" s="53" t="s">
        <v>173</v>
      </c>
      <c r="W17" s="53">
        <v>267700</v>
      </c>
      <c r="X17" s="58">
        <v>0.65292682926829271</v>
      </c>
      <c r="Y17" s="53" t="s">
        <v>174</v>
      </c>
      <c r="Z17" s="59"/>
      <c r="AA17" s="58"/>
      <c r="AB17" s="58"/>
      <c r="AC17" s="58">
        <v>0.14199999999999999</v>
      </c>
      <c r="AD17" s="58">
        <v>0.13900000000000001</v>
      </c>
      <c r="AE17" s="58">
        <v>0.115</v>
      </c>
      <c r="AF17" s="58">
        <v>6.9000000000000006E-2</v>
      </c>
      <c r="AG17" s="60">
        <v>6.9000000000000006E-2</v>
      </c>
      <c r="AH17" s="58">
        <v>7.0000000000000007E-2</v>
      </c>
      <c r="AI17" s="60">
        <v>9.240000000000001E-2</v>
      </c>
    </row>
    <row r="18" spans="1:35" ht="14.25" customHeight="1" x14ac:dyDescent="0.2">
      <c r="A18" s="53">
        <f>IF(ISBLANK(D18),"",SUBTOTAL(3,$D$12:D18))</f>
        <v>7</v>
      </c>
      <c r="B18" s="53"/>
      <c r="C18" s="54" t="s">
        <v>175</v>
      </c>
      <c r="D18" s="53" t="s">
        <v>175</v>
      </c>
      <c r="E18" s="53" t="str">
        <f>VLOOKUP(D18,'[25]DM '!D$12:Q$96,2,0)</f>
        <v>CTCP Đầu tư Xây dựng và Kinh doanh nhà Đak Lak</v>
      </c>
      <c r="F18" s="53" t="s">
        <v>76</v>
      </c>
      <c r="G18" s="53" t="s">
        <v>160</v>
      </c>
      <c r="H18" s="53" t="s">
        <v>69</v>
      </c>
      <c r="I18" s="53" t="str">
        <f>VLOOKUP(D18,'[25]DM '!D$12:Q$96,6,0)</f>
        <v>lehuyhoang</v>
      </c>
      <c r="J18" s="53" t="s">
        <v>127</v>
      </c>
      <c r="K18" s="53" t="s">
        <v>162</v>
      </c>
      <c r="L18" s="53" t="s">
        <v>162</v>
      </c>
      <c r="M18" s="55">
        <v>4003000084</v>
      </c>
      <c r="N18" s="55">
        <v>4003000084</v>
      </c>
      <c r="O18" s="56" t="s">
        <v>177</v>
      </c>
      <c r="P18" s="56">
        <v>42757</v>
      </c>
      <c r="Q18" s="53" t="str">
        <f>VLOOKUP(D18,'[25]DM '!D$12:T$96,14,0)</f>
        <v>201030 - Xây dựng &amp; Công trình</v>
      </c>
      <c r="R18" s="57">
        <f>VLOOKUP(D18,'[25]DM '!D$18:W$18,15,0)</f>
        <v>6498000000</v>
      </c>
      <c r="S18" s="57">
        <f>VLOOKUP(D18,'[25]DM '!D$12:Y$96,16,0)</f>
        <v>1039730000</v>
      </c>
      <c r="T18" s="58">
        <v>0.1600076946752847</v>
      </c>
      <c r="U18" s="53" t="s">
        <v>179</v>
      </c>
      <c r="V18" s="53" t="s">
        <v>180</v>
      </c>
      <c r="W18" s="53">
        <v>103973</v>
      </c>
      <c r="X18" s="58">
        <v>0.1600076946752847</v>
      </c>
      <c r="Y18" s="53" t="s">
        <v>181</v>
      </c>
      <c r="Z18" s="59"/>
      <c r="AA18" s="58">
        <v>0.11960079782729825</v>
      </c>
      <c r="AB18" s="58">
        <v>0.14982023156390897</v>
      </c>
      <c r="AC18" s="58">
        <v>0.11727172387641675</v>
      </c>
      <c r="AD18" s="58">
        <v>0.1</v>
      </c>
      <c r="AE18" s="58">
        <v>3.7499999999999999E-2</v>
      </c>
      <c r="AF18" s="58">
        <v>0.03</v>
      </c>
      <c r="AG18" s="60">
        <v>3.6299999999999999E-2</v>
      </c>
      <c r="AH18" s="58">
        <v>4.7899999999999998E-2</v>
      </c>
      <c r="AI18" s="60">
        <v>7.9799094158452988E-2</v>
      </c>
    </row>
    <row r="19" spans="1:35" ht="14.25" customHeight="1" x14ac:dyDescent="0.2">
      <c r="A19" s="53">
        <f>IF(ISBLANK(D19),"",SUBTOTAL(3,$D$12:D19))</f>
        <v>8</v>
      </c>
      <c r="B19" s="53"/>
      <c r="C19" s="54" t="s">
        <v>182</v>
      </c>
      <c r="D19" s="53" t="s">
        <v>182</v>
      </c>
      <c r="E19" s="53" t="str">
        <f>VLOOKUP(D19,'[25]DM '!D$12:Q$96,2,0)</f>
        <v>CTCP Nuôi và dịch vụ thuỷ đặc sản Thừa Thiên Huế</v>
      </c>
      <c r="F19" s="53" t="s">
        <v>76</v>
      </c>
      <c r="G19" s="53" t="s">
        <v>184</v>
      </c>
      <c r="H19" s="53" t="s">
        <v>69</v>
      </c>
      <c r="I19" s="53" t="str">
        <f>VLOOKUP(D19,'[25]DM '!D$12:Q$96,6,0)</f>
        <v>maithanhphuong</v>
      </c>
      <c r="J19" s="53" t="s">
        <v>185</v>
      </c>
      <c r="K19" s="53" t="s">
        <v>186</v>
      </c>
      <c r="L19" s="53" t="s">
        <v>187</v>
      </c>
      <c r="M19" s="55"/>
      <c r="N19" s="55" t="s">
        <v>188</v>
      </c>
      <c r="O19" s="56">
        <v>37610</v>
      </c>
      <c r="P19" s="56">
        <v>39251</v>
      </c>
      <c r="Q19" s="53" t="str">
        <f>VLOOKUP(D19,'[25]DM '!D$12:T$96,14,0)</f>
        <v>Nuôi tôm cá, sản xuất và cung cấp dịch vụ về giống, vật tư nuôi thủy sản</v>
      </c>
      <c r="R19" s="57">
        <f>VLOOKUP(D19,'[25]DM '!D$19:Y$96,15,0)</f>
        <v>1300000000</v>
      </c>
      <c r="S19" s="57">
        <f>VLOOKUP(D19,'[25]DM '!D$12:Y$96,16,0)</f>
        <v>601800000</v>
      </c>
      <c r="T19" s="58">
        <v>0.46292307692307694</v>
      </c>
      <c r="U19" s="53" t="s">
        <v>189</v>
      </c>
      <c r="V19" s="53" t="s">
        <v>190</v>
      </c>
      <c r="W19" s="53">
        <v>60180</v>
      </c>
      <c r="X19" s="58">
        <v>0.46292307692307694</v>
      </c>
      <c r="Y19" s="53" t="s">
        <v>191</v>
      </c>
      <c r="Z19" s="59"/>
      <c r="AA19" s="58">
        <v>0</v>
      </c>
      <c r="AB19" s="58">
        <v>0</v>
      </c>
      <c r="AC19" s="58">
        <v>0</v>
      </c>
      <c r="AD19" s="58">
        <v>0</v>
      </c>
      <c r="AE19" s="58">
        <v>0</v>
      </c>
      <c r="AF19" s="58">
        <v>0</v>
      </c>
      <c r="AG19" s="60">
        <v>0</v>
      </c>
      <c r="AH19" s="58">
        <v>0</v>
      </c>
      <c r="AI19" s="60"/>
    </row>
    <row r="20" spans="1:35" ht="14.25" customHeight="1" x14ac:dyDescent="0.2">
      <c r="A20" s="53">
        <f>IF(ISBLANK(D20),"",SUBTOTAL(3,$D$12:D20))</f>
        <v>9</v>
      </c>
      <c r="B20" s="53"/>
      <c r="C20" s="54" t="s">
        <v>192</v>
      </c>
      <c r="D20" s="53" t="s">
        <v>192</v>
      </c>
      <c r="E20" s="53" t="str">
        <f>VLOOKUP(D20,'[25]DM '!D$12:Q$96,2,0)</f>
        <v>CTCP Cảng Thuận An</v>
      </c>
      <c r="F20" s="53" t="s">
        <v>72</v>
      </c>
      <c r="G20" s="53" t="s">
        <v>184</v>
      </c>
      <c r="H20" s="53" t="s">
        <v>69</v>
      </c>
      <c r="I20" s="53" t="str">
        <f>VLOOKUP(D20,'[25]DM '!D$12:Q$96,6,0)</f>
        <v>maithanhphuong</v>
      </c>
      <c r="J20" s="53" t="s">
        <v>148</v>
      </c>
      <c r="K20" s="53" t="s">
        <v>187</v>
      </c>
      <c r="L20" s="53" t="s">
        <v>187</v>
      </c>
      <c r="M20" s="55"/>
      <c r="N20" s="55" t="s">
        <v>194</v>
      </c>
      <c r="O20" s="56">
        <v>38699</v>
      </c>
      <c r="P20" s="56">
        <v>39370</v>
      </c>
      <c r="Q20" s="53" t="str">
        <f>VLOOKUP(D20,'[25]DM '!D$12:T$96,14,0)</f>
        <v>Kinh doanh xăng dầu (kinh doanh dầu Diesel), bốc xếp hàng hóa, kinh doanh kho bái cảng, hoạt động vận tải hàng hóa ven biển.</v>
      </c>
      <c r="R20" s="57">
        <f>VLOOKUP(D20,'[25]DM '!D$19:Y$96,15,0)</f>
        <v>4600000000</v>
      </c>
      <c r="S20" s="57">
        <f>VLOOKUP(D20,'[25]DM '!D$12:Y$96,16,0)</f>
        <v>3042570000</v>
      </c>
      <c r="T20" s="58">
        <v>0.66142826086956519</v>
      </c>
      <c r="U20" s="53" t="s">
        <v>195</v>
      </c>
      <c r="V20" s="53" t="s">
        <v>196</v>
      </c>
      <c r="W20" s="53">
        <v>304257</v>
      </c>
      <c r="X20" s="58">
        <v>0.66142826086956519</v>
      </c>
      <c r="Y20" s="53" t="s">
        <v>197</v>
      </c>
      <c r="Z20" s="59"/>
      <c r="AA20" s="58">
        <v>1.03E-2</v>
      </c>
      <c r="AB20" s="58">
        <v>4.3999999999999997E-2</v>
      </c>
      <c r="AC20" s="58">
        <v>5.4899999999999997E-2</v>
      </c>
      <c r="AD20" s="58">
        <v>6.3060000000000005E-2</v>
      </c>
      <c r="AE20" s="58">
        <v>7.3999999999999996E-2</v>
      </c>
      <c r="AF20" s="58">
        <v>9.8000000000000004E-2</v>
      </c>
      <c r="AG20" s="60">
        <v>7.0000000000000007E-2</v>
      </c>
      <c r="AH20" s="58">
        <v>0.06</v>
      </c>
      <c r="AI20" s="60">
        <v>6.9993333333333338E-2</v>
      </c>
    </row>
    <row r="21" spans="1:35" ht="14.25" customHeight="1" x14ac:dyDescent="0.2">
      <c r="A21" s="53">
        <f>IF(ISBLANK(D21),"",SUBTOTAL(3,$D$12:D21))</f>
        <v>10</v>
      </c>
      <c r="B21" s="53"/>
      <c r="C21" s="54" t="s">
        <v>198</v>
      </c>
      <c r="D21" s="53" t="s">
        <v>198</v>
      </c>
      <c r="E21" s="53" t="str">
        <f>VLOOKUP(D21,'[25]DM '!D$12:Q$96,2,0)</f>
        <v>CTCP ĐTXD thủy lợi TT Huế (Cơ khí và xây dựng công trình Thừa Thiên Huế)</v>
      </c>
      <c r="F21" s="53" t="s">
        <v>76</v>
      </c>
      <c r="G21" s="53" t="s">
        <v>184</v>
      </c>
      <c r="H21" s="53" t="s">
        <v>69</v>
      </c>
      <c r="I21" s="53" t="str">
        <f>VLOOKUP(D21,'[25]DM '!D$12:Q$96,6,0)</f>
        <v>haphuoctuan</v>
      </c>
      <c r="J21" s="53" t="s">
        <v>127</v>
      </c>
      <c r="K21" s="53" t="s">
        <v>187</v>
      </c>
      <c r="L21" s="53" t="s">
        <v>187</v>
      </c>
      <c r="M21" s="55"/>
      <c r="N21" s="55">
        <v>3300100787</v>
      </c>
      <c r="O21" s="56" t="s">
        <v>200</v>
      </c>
      <c r="P21" s="56">
        <v>39370</v>
      </c>
      <c r="Q21" s="53" t="str">
        <f>VLOOKUP(D21,'[25]DM '!D$12:T$96,14,0)</f>
        <v>201030 - Xây dựng &amp; Công trình</v>
      </c>
      <c r="R21" s="57">
        <f>VLOOKUP(D21,'[25]DM '!D$19:Y$96,15,0)</f>
        <v>17029080000</v>
      </c>
      <c r="S21" s="57">
        <f>VLOOKUP(D21,'[25]DM '!D$12:Y$96,16,0)</f>
        <v>2940290000</v>
      </c>
      <c r="T21" s="58">
        <v>0.17266288020257115</v>
      </c>
      <c r="U21" s="53" t="s">
        <v>201</v>
      </c>
      <c r="V21" s="53" t="s">
        <v>202</v>
      </c>
      <c r="W21" s="53">
        <v>294029</v>
      </c>
      <c r="X21" s="58">
        <v>0.17266288020257115</v>
      </c>
      <c r="Y21" s="53" t="s">
        <v>203</v>
      </c>
      <c r="Z21" s="59"/>
      <c r="AA21" s="58">
        <v>1.7238867790467854E-3</v>
      </c>
      <c r="AB21" s="58">
        <v>-9.5214196167887649E-2</v>
      </c>
      <c r="AC21" s="58">
        <v>5.8680173265710761E-2</v>
      </c>
      <c r="AD21" s="58">
        <v>7.0000000000000007E-2</v>
      </c>
      <c r="AE21" s="58">
        <v>2.0000000000000001E-4</v>
      </c>
      <c r="AF21" s="58">
        <v>0</v>
      </c>
      <c r="AG21" s="60">
        <v>0</v>
      </c>
      <c r="AH21" s="58"/>
      <c r="AI21" s="60">
        <v>2.5776034653142155E-2</v>
      </c>
    </row>
    <row r="22" spans="1:35" ht="14.25" customHeight="1" x14ac:dyDescent="0.2">
      <c r="A22" s="53">
        <f>IF(ISBLANK(D22),"",SUBTOTAL(3,$D$12:D22))</f>
        <v>11</v>
      </c>
      <c r="B22" s="53"/>
      <c r="C22" s="54" t="s">
        <v>204</v>
      </c>
      <c r="D22" s="53" t="s">
        <v>204</v>
      </c>
      <c r="E22" s="53" t="str">
        <f>VLOOKUP(D22,'[25]DM '!D$12:Q$96,2,0)</f>
        <v>CTCP Bến xe Kon Tum</v>
      </c>
      <c r="F22" s="53" t="s">
        <v>72</v>
      </c>
      <c r="G22" s="53" t="s">
        <v>116</v>
      </c>
      <c r="H22" s="53" t="s">
        <v>69</v>
      </c>
      <c r="I22" s="53" t="str">
        <f>VLOOKUP(D22,'[25]DM '!D$12:Q$96,6,0)</f>
        <v>ngothithucmy</v>
      </c>
      <c r="J22" s="53" t="s">
        <v>148</v>
      </c>
      <c r="K22" s="53" t="s">
        <v>206</v>
      </c>
      <c r="L22" s="53" t="s">
        <v>206</v>
      </c>
      <c r="M22" s="55" t="s">
        <v>207</v>
      </c>
      <c r="N22" s="55" t="s">
        <v>207</v>
      </c>
      <c r="O22" s="56">
        <v>40329</v>
      </c>
      <c r="P22" s="56">
        <v>40982</v>
      </c>
      <c r="Q22" s="53" t="str">
        <f>VLOOKUP(D22,'[25]DM '!D$12:T$96,14,0)</f>
        <v>203040 - Đường bộ &amp; Đường sắt</v>
      </c>
      <c r="R22" s="57">
        <f>VLOOKUP(D22,'[25]DM '!D$19:Y$96,15,0)</f>
        <v>32797400000</v>
      </c>
      <c r="S22" s="57">
        <f>VLOOKUP(D22,'[25]DM '!D$12:Y$96,16,0)</f>
        <v>31822900000</v>
      </c>
      <c r="T22" s="58">
        <v>0.97028727886966648</v>
      </c>
      <c r="U22" s="53" t="s">
        <v>208</v>
      </c>
      <c r="V22" s="53" t="s">
        <v>209</v>
      </c>
      <c r="W22" s="53">
        <v>3182290</v>
      </c>
      <c r="X22" s="58">
        <v>0.97028727886966648</v>
      </c>
      <c r="Y22" s="53" t="s">
        <v>210</v>
      </c>
      <c r="Z22" s="59"/>
      <c r="AA22" s="58">
        <v>1.0188393449178433E-2</v>
      </c>
      <c r="AB22" s="58">
        <v>8.3194426537174567E-3</v>
      </c>
      <c r="AC22" s="58">
        <v>1.8599999999999998E-2</v>
      </c>
      <c r="AD22" s="58">
        <v>1.6789230679999999E-2</v>
      </c>
      <c r="AE22" s="58">
        <v>1.6899999999999998E-2</v>
      </c>
      <c r="AF22" s="58">
        <v>1.7000000000000001E-2</v>
      </c>
      <c r="AG22" s="60">
        <v>1.6899999999999998E-2</v>
      </c>
      <c r="AH22" s="58">
        <v>1.6899999999999998E-2</v>
      </c>
      <c r="AI22" s="60">
        <v>1.5199633347861986E-2</v>
      </c>
    </row>
    <row r="23" spans="1:35" ht="14.25" customHeight="1" x14ac:dyDescent="0.2">
      <c r="A23" s="53">
        <f>IF(ISBLANK(D23),"",SUBTOTAL(3,$D$12:D23))</f>
        <v>12</v>
      </c>
      <c r="B23" s="53"/>
      <c r="C23" s="54" t="s">
        <v>211</v>
      </c>
      <c r="D23" s="53" t="s">
        <v>211</v>
      </c>
      <c r="E23" s="53" t="str">
        <f>VLOOKUP(D23,'[25]DM '!D$12:Q$96,2,0)</f>
        <v>CTCP Phương Hải</v>
      </c>
      <c r="F23" s="53" t="s">
        <v>76</v>
      </c>
      <c r="G23" s="53" t="s">
        <v>160</v>
      </c>
      <c r="H23" s="53" t="s">
        <v>69</v>
      </c>
      <c r="I23" s="53" t="str">
        <f>VLOOKUP(D23,'[25]DM '!D$12:Q$96,6,0)</f>
        <v>phamvankhoa</v>
      </c>
      <c r="J23" s="53" t="s">
        <v>127</v>
      </c>
      <c r="K23" s="53" t="s">
        <v>213</v>
      </c>
      <c r="L23" s="53" t="s">
        <v>213</v>
      </c>
      <c r="M23" s="55">
        <v>4500144014</v>
      </c>
      <c r="N23" s="55">
        <v>4500144014</v>
      </c>
      <c r="O23" s="56">
        <v>42684</v>
      </c>
      <c r="P23" s="56">
        <v>39120</v>
      </c>
      <c r="Q23" s="53" t="str">
        <f>VLOOKUP(D23,'[25]DM '!D$12:T$96,14,0)</f>
        <v>201020 - Sản phẩm xây dựng</v>
      </c>
      <c r="R23" s="57">
        <f>VLOOKUP(D23,'[25]DM '!D$19:Y$96,15,0)</f>
        <v>9502000000</v>
      </c>
      <c r="S23" s="57">
        <f>VLOOKUP(D23,'[25]DM '!D$12:Y$96,16,0)</f>
        <v>2741140000</v>
      </c>
      <c r="T23" s="58">
        <v>0.28848031993264578</v>
      </c>
      <c r="U23" s="53" t="s">
        <v>215</v>
      </c>
      <c r="V23" s="53" t="s">
        <v>216</v>
      </c>
      <c r="W23" s="53">
        <v>274114</v>
      </c>
      <c r="X23" s="58">
        <v>0.28848031993264578</v>
      </c>
      <c r="Y23" s="53" t="s">
        <v>217</v>
      </c>
      <c r="Z23" s="59"/>
      <c r="AA23" s="58" t="s">
        <v>133</v>
      </c>
      <c r="AB23" s="58" t="s">
        <v>133</v>
      </c>
      <c r="AC23" s="58" t="s">
        <v>218</v>
      </c>
      <c r="AD23" s="58">
        <v>-8.5999999999999993E-2</v>
      </c>
      <c r="AE23" s="58">
        <v>-0.16500000000000001</v>
      </c>
      <c r="AF23" s="58">
        <v>-1.742</v>
      </c>
      <c r="AG23" s="60" t="s">
        <v>133</v>
      </c>
      <c r="AH23" s="58" t="s">
        <v>133</v>
      </c>
      <c r="AI23" s="60" t="s">
        <v>133</v>
      </c>
    </row>
    <row r="24" spans="1:35" ht="14.25" customHeight="1" x14ac:dyDescent="0.2">
      <c r="A24" s="53">
        <f>IF(ISBLANK(D24),"",SUBTOTAL(3,$D$12:D24))</f>
        <v>13</v>
      </c>
      <c r="B24" s="53"/>
      <c r="C24" s="54" t="s">
        <v>219</v>
      </c>
      <c r="D24" s="53" t="s">
        <v>219</v>
      </c>
      <c r="E24" s="53" t="str">
        <f>VLOOKUP(D24,'[25]DM '!D$12:Q$96,2,0)</f>
        <v>CTCP Cảng Quảng Bình</v>
      </c>
      <c r="F24" s="53" t="s">
        <v>72</v>
      </c>
      <c r="G24" s="53" t="s">
        <v>184</v>
      </c>
      <c r="H24" s="53" t="s">
        <v>69</v>
      </c>
      <c r="I24" s="53" t="str">
        <f>VLOOKUP(D24,'[25]DM '!D$12:Q$96,6,0)</f>
        <v>phanminhdung</v>
      </c>
      <c r="J24" s="53" t="s">
        <v>148</v>
      </c>
      <c r="K24" s="53" t="s">
        <v>138</v>
      </c>
      <c r="L24" s="53" t="s">
        <v>138</v>
      </c>
      <c r="M24" s="55" t="s">
        <v>221</v>
      </c>
      <c r="N24" s="55" t="s">
        <v>221</v>
      </c>
      <c r="O24" s="56">
        <v>40360</v>
      </c>
      <c r="P24" s="56">
        <v>39050</v>
      </c>
      <c r="Q24" s="53" t="str">
        <f>VLOOKUP(D24,'[25]DM '!D$12:T$96,14,0)</f>
        <v>203030 - Hàng Hải</v>
      </c>
      <c r="R24" s="57">
        <f>VLOOKUP(D24,'[25]DM '!D$19:Y$96,15,0)</f>
        <v>8900000000</v>
      </c>
      <c r="S24" s="57">
        <f>VLOOKUP(D24,'[25]DM '!D$12:Y$96,16,0)</f>
        <v>7966000000</v>
      </c>
      <c r="T24" s="58">
        <v>0.89505617977528085</v>
      </c>
      <c r="U24" s="53" t="s">
        <v>223</v>
      </c>
      <c r="V24" s="53" t="s">
        <v>224</v>
      </c>
      <c r="W24" s="53">
        <v>796600</v>
      </c>
      <c r="X24" s="58">
        <v>0.89505617977528085</v>
      </c>
      <c r="Y24" s="53" t="s">
        <v>225</v>
      </c>
      <c r="Z24" s="59"/>
      <c r="AA24" s="58">
        <v>-5.8919999999999997E-3</v>
      </c>
      <c r="AB24" s="58">
        <v>8.5000000000000006E-5</v>
      </c>
      <c r="AC24" s="58">
        <v>6.7169999999999999E-3</v>
      </c>
      <c r="AD24" s="58">
        <v>9.7900000000000001E-3</v>
      </c>
      <c r="AE24" s="58">
        <v>0.01</v>
      </c>
      <c r="AF24" s="58">
        <v>1.2999999999999999E-2</v>
      </c>
      <c r="AG24" s="60">
        <v>1.2999999999999999E-2</v>
      </c>
      <c r="AH24" s="58">
        <v>1.2999999999999999E-2</v>
      </c>
      <c r="AI24" s="60"/>
    </row>
    <row r="25" spans="1:35" ht="14.25" customHeight="1" x14ac:dyDescent="0.2">
      <c r="A25" s="53">
        <f>IF(ISBLANK(D25),"",SUBTOTAL(3,$D$12:D25))</f>
        <v>14</v>
      </c>
      <c r="B25" s="53" t="s">
        <v>226</v>
      </c>
      <c r="C25" s="54" t="s">
        <v>227</v>
      </c>
      <c r="D25" s="53" t="s">
        <v>227</v>
      </c>
      <c r="E25" s="53" t="str">
        <f>VLOOKUP(D25,'[25]DM '!D$12:Q$96,2,0)</f>
        <v>CTCP Công trình GTVT Quảng Nam</v>
      </c>
      <c r="F25" s="53" t="s">
        <v>72</v>
      </c>
      <c r="G25" s="53" t="s">
        <v>184</v>
      </c>
      <c r="H25" s="53" t="s">
        <v>69</v>
      </c>
      <c r="I25" s="53" t="str">
        <f>VLOOKUP(D25,'[25]DM '!D$12:Q$96,6,0)</f>
        <v>lethikimnga</v>
      </c>
      <c r="J25" s="53" t="s">
        <v>148</v>
      </c>
      <c r="K25" s="53" t="s">
        <v>229</v>
      </c>
      <c r="L25" s="53" t="s">
        <v>229</v>
      </c>
      <c r="M25" s="55">
        <v>4000390766</v>
      </c>
      <c r="N25" s="55">
        <v>4000390766</v>
      </c>
      <c r="O25" s="56">
        <v>41887</v>
      </c>
      <c r="P25" s="56">
        <v>39077</v>
      </c>
      <c r="Q25" s="53" t="str">
        <f>VLOOKUP(D25,'[25]DM '!D$12:T$96,14,0)</f>
        <v>203040 - Đường bộ &amp; Đường sắt</v>
      </c>
      <c r="R25" s="57">
        <f>VLOOKUP(D25,'[25]DM '!D$19:Y$96,15,0)</f>
        <v>27000000000</v>
      </c>
      <c r="S25" s="57">
        <f>VLOOKUP(D25,'[25]DM '!D$12:Y$96,16,0)</f>
        <v>14526000000</v>
      </c>
      <c r="T25" s="58">
        <v>0.53800000000000003</v>
      </c>
      <c r="U25" s="53" t="s">
        <v>230</v>
      </c>
      <c r="V25" s="53" t="s">
        <v>231</v>
      </c>
      <c r="W25" s="53" t="s">
        <v>232</v>
      </c>
      <c r="X25" s="58">
        <v>0.53800000000000003</v>
      </c>
      <c r="Y25" s="53" t="s">
        <v>233</v>
      </c>
      <c r="Z25" s="59"/>
      <c r="AA25" s="58">
        <v>0.31273036932098452</v>
      </c>
      <c r="AB25" s="58">
        <v>0.34037939378909504</v>
      </c>
      <c r="AC25" s="58">
        <v>0.21483931972704992</v>
      </c>
      <c r="AD25" s="58">
        <v>0.1772</v>
      </c>
      <c r="AE25" s="58">
        <v>0.17</v>
      </c>
      <c r="AF25" s="58">
        <v>0.187</v>
      </c>
      <c r="AG25" s="60">
        <v>0.159</v>
      </c>
      <c r="AH25" s="58">
        <v>0.15</v>
      </c>
      <c r="AI25" s="60">
        <v>0.21389363535464118</v>
      </c>
    </row>
    <row r="26" spans="1:35" ht="14.25" customHeight="1" x14ac:dyDescent="0.2">
      <c r="A26" s="53">
        <f>IF(ISBLANK(D26),"",SUBTOTAL(3,$D$12:D26))</f>
        <v>15</v>
      </c>
      <c r="B26" s="53"/>
      <c r="C26" s="54" t="s">
        <v>234</v>
      </c>
      <c r="D26" s="53" t="s">
        <v>234</v>
      </c>
      <c r="E26" s="53" t="str">
        <f>VLOOKUP(D26,'[25]DM '!D$12:Q$96,2,0)</f>
        <v>CTCP Kỹ nghệ thực phẩm Á Châu</v>
      </c>
      <c r="F26" s="53" t="s">
        <v>72</v>
      </c>
      <c r="G26" s="53" t="s">
        <v>236</v>
      </c>
      <c r="H26" s="53" t="s">
        <v>69</v>
      </c>
      <c r="I26" s="53" t="str">
        <f>VLOOKUP(D26,'[25]DM '!D$12:Q$96,6,0)</f>
        <v>phanminhdung</v>
      </c>
      <c r="J26" s="53" t="s">
        <v>237</v>
      </c>
      <c r="K26" s="53" t="s">
        <v>187</v>
      </c>
      <c r="L26" s="53" t="s">
        <v>187</v>
      </c>
      <c r="M26" s="55">
        <v>3300101526</v>
      </c>
      <c r="N26" s="55">
        <v>3300101526</v>
      </c>
      <c r="O26" s="56">
        <v>40546</v>
      </c>
      <c r="P26" s="56">
        <v>42954</v>
      </c>
      <c r="Q26" s="53" t="str">
        <f>VLOOKUP(D26,'[25]DM '!D$12:T$96,14,0)</f>
        <v>Chế biến thực phẩm</v>
      </c>
      <c r="R26" s="57">
        <f>VLOOKUP(D26,'[25]DM '!D$19:Y$96,15,0)</f>
        <v>17000000000</v>
      </c>
      <c r="S26" s="57">
        <f>VLOOKUP(D26,'[25]DM '!D$12:Y$96,16,0)</f>
        <v>13464000000</v>
      </c>
      <c r="T26" s="58">
        <v>0.79200000000000004</v>
      </c>
      <c r="U26" s="53" t="s">
        <v>238</v>
      </c>
      <c r="V26" s="53" t="s">
        <v>239</v>
      </c>
      <c r="W26" s="53" t="s">
        <v>240</v>
      </c>
      <c r="X26" s="58">
        <v>0.79200000000000004</v>
      </c>
      <c r="Y26" s="53" t="s">
        <v>241</v>
      </c>
      <c r="Z26" s="59"/>
      <c r="AA26" s="58"/>
      <c r="AB26" s="58"/>
      <c r="AC26" s="58">
        <v>0.10062361354436541</v>
      </c>
      <c r="AD26" s="58">
        <v>7.4842191793739909E-2</v>
      </c>
      <c r="AE26" s="58">
        <v>4.8462249436207666E-2</v>
      </c>
      <c r="AF26" s="58">
        <v>3.6756080384522327E-2</v>
      </c>
      <c r="AG26" s="60">
        <v>3.5747262087890919E-2</v>
      </c>
      <c r="AH26" s="58">
        <v>0.03</v>
      </c>
      <c r="AI26" s="60">
        <v>5.4405232874454368E-2</v>
      </c>
    </row>
    <row r="27" spans="1:35" ht="14.25" customHeight="1" x14ac:dyDescent="0.25">
      <c r="A27" s="53">
        <f>IF(ISBLANK(D27),"",SUBTOTAL(3,$D$12:D27))</f>
        <v>16</v>
      </c>
      <c r="B27" s="53"/>
      <c r="C27" s="54" t="s">
        <v>242</v>
      </c>
      <c r="D27" s="53" t="s">
        <v>242</v>
      </c>
      <c r="E27" s="53" t="str">
        <f>VLOOKUP(D27,'[25]DM '!D$12:Q$96,2,0)</f>
        <v>CTCP Du lịch Quảng Ngãi</v>
      </c>
      <c r="F27" s="53" t="s">
        <v>76</v>
      </c>
      <c r="G27" s="53" t="s">
        <v>244</v>
      </c>
      <c r="H27" s="53" t="s">
        <v>69</v>
      </c>
      <c r="I27" s="53" t="str">
        <f>VLOOKUP(D27,'[25]DM '!D$12:Q$96,6,0)</f>
        <v>phanminhdung</v>
      </c>
      <c r="J27" s="53" t="s">
        <v>245</v>
      </c>
      <c r="K27" s="53" t="s">
        <v>149</v>
      </c>
      <c r="L27" s="53" t="s">
        <v>149</v>
      </c>
      <c r="M27" s="1">
        <v>4300204065</v>
      </c>
      <c r="N27" s="36">
        <v>4300204065</v>
      </c>
      <c r="O27" s="56" t="s">
        <v>246</v>
      </c>
      <c r="P27" s="56" t="s">
        <v>247</v>
      </c>
      <c r="Q27" s="53" t="str">
        <f>VLOOKUP(D27,'[25]DM '!D$12:T$96,14,0)</f>
        <v>Lữ hành, du lịch, khách sạn, kinh doanh thương mại</v>
      </c>
      <c r="R27" s="57">
        <f>VLOOKUP(D27,'[25]DM '!D$19:Y$96,15,0)</f>
        <v>158139440000</v>
      </c>
      <c r="S27" s="57">
        <f>VLOOKUP(D27,'[25]DM '!D$12:Y$96,16,0)</f>
        <v>4374560000</v>
      </c>
      <c r="T27" s="58">
        <v>2.7662675421134663E-2</v>
      </c>
      <c r="U27" s="1" t="s">
        <v>248</v>
      </c>
      <c r="V27" s="53" t="s">
        <v>249</v>
      </c>
      <c r="W27" s="53">
        <v>437456</v>
      </c>
      <c r="X27" s="58">
        <v>2.7662675421134663E-2</v>
      </c>
      <c r="Y27" s="53" t="s">
        <v>250</v>
      </c>
      <c r="Z27" s="59"/>
      <c r="AA27" s="58"/>
      <c r="AB27" s="58"/>
      <c r="AC27" s="58"/>
      <c r="AD27" s="58" t="s">
        <v>251</v>
      </c>
      <c r="AE27" s="58" t="s">
        <v>252</v>
      </c>
      <c r="AF27" s="58" t="s">
        <v>251</v>
      </c>
      <c r="AG27" s="60" t="s">
        <v>251</v>
      </c>
      <c r="AH27" s="58" t="s">
        <v>251</v>
      </c>
      <c r="AI27" s="60"/>
    </row>
    <row r="28" spans="1:35" ht="14.25" customHeight="1" x14ac:dyDescent="0.2">
      <c r="A28" s="53">
        <f>IF(ISBLANK(D28),"",SUBTOTAL(3,$D$12:D28))</f>
        <v>17</v>
      </c>
      <c r="B28" s="53"/>
      <c r="C28" s="54" t="s">
        <v>253</v>
      </c>
      <c r="D28" s="53" t="s">
        <v>253</v>
      </c>
      <c r="E28" s="53" t="str">
        <f>VLOOKUP(D28,'[25]DM '!D$12:Q$96,2,0)</f>
        <v>CTCP Thương mại và Đầu tư Khánh Hoà</v>
      </c>
      <c r="F28" s="53" t="s">
        <v>72</v>
      </c>
      <c r="G28" s="53" t="s">
        <v>255</v>
      </c>
      <c r="H28" s="53" t="s">
        <v>69</v>
      </c>
      <c r="I28" s="53" t="str">
        <f>VLOOKUP(D28,'[25]DM '!D$12:Q$96,6,0)</f>
        <v>ngothithucmy</v>
      </c>
      <c r="J28" s="53" t="s">
        <v>256</v>
      </c>
      <c r="K28" s="53" t="s">
        <v>257</v>
      </c>
      <c r="L28" s="53" t="s">
        <v>257</v>
      </c>
      <c r="M28" s="55">
        <v>4200266808</v>
      </c>
      <c r="N28" s="55">
        <v>4200266808</v>
      </c>
      <c r="O28" s="56" t="s">
        <v>258</v>
      </c>
      <c r="P28" s="56" t="s">
        <v>259</v>
      </c>
      <c r="Q28" s="53" t="str">
        <f>VLOOKUP(D28,'[25]DM '!D$12:T$96,14,0)</f>
        <v>Đại lý du lịch, Điều hành tours du lịch; Kinh doanh phát triển du lịch, điểm du lịch; Kinh doanh dịch vụ du lịch khác; Kinh doanh lữ hành quốc tế và nội địa;.....</v>
      </c>
      <c r="R28" s="57">
        <f>VLOOKUP(D28,'[25]DM '!D$19:Y$96,15,0)</f>
        <v>40000000000</v>
      </c>
      <c r="S28" s="57">
        <f>VLOOKUP(D28,'[25]DM '!D$12:Y$96,16,0)</f>
        <v>39900800000</v>
      </c>
      <c r="T28" s="58">
        <v>0.99751999999999996</v>
      </c>
      <c r="U28" s="53" t="s">
        <v>260</v>
      </c>
      <c r="V28" s="53" t="s">
        <v>261</v>
      </c>
      <c r="W28" s="53" t="s">
        <v>262</v>
      </c>
      <c r="X28" s="58">
        <v>0.99751999999999996</v>
      </c>
      <c r="Y28" s="53" t="s">
        <v>263</v>
      </c>
      <c r="Z28" s="59"/>
      <c r="AA28" s="58"/>
      <c r="AB28" s="58"/>
      <c r="AC28" s="58"/>
      <c r="AD28" s="58"/>
      <c r="AE28" s="58"/>
      <c r="AF28" s="58" t="s">
        <v>264</v>
      </c>
      <c r="AG28" s="60" t="s">
        <v>265</v>
      </c>
      <c r="AH28" s="58">
        <v>0.01</v>
      </c>
      <c r="AI28" s="60">
        <v>0.01</v>
      </c>
    </row>
    <row r="29" spans="1:35" ht="14.25" customHeight="1" x14ac:dyDescent="0.2">
      <c r="A29" s="53">
        <f>IF(ISBLANK(D29),"",SUBTOTAL(3,$D$12:D29))</f>
        <v>18</v>
      </c>
      <c r="B29" s="53"/>
      <c r="C29" s="54" t="s">
        <v>266</v>
      </c>
      <c r="D29" s="53" t="s">
        <v>266</v>
      </c>
      <c r="E29" s="53" t="str">
        <f>VLOOKUP(D29,'[25]DM '!D$12:Q$96,2,0)</f>
        <v>CTCP Quản lý và XD đường bộ Lâm Đồng</v>
      </c>
      <c r="F29" s="53" t="s">
        <v>72</v>
      </c>
      <c r="G29" s="53" t="s">
        <v>268</v>
      </c>
      <c r="H29" s="53" t="s">
        <v>69</v>
      </c>
      <c r="I29" s="53" t="str">
        <f>VLOOKUP(D29,'[25]DM '!D$12:Q$96,6,0)</f>
        <v>vovandat</v>
      </c>
      <c r="J29" s="53" t="s">
        <v>127</v>
      </c>
      <c r="K29" s="53" t="s">
        <v>269</v>
      </c>
      <c r="L29" s="53" t="s">
        <v>269</v>
      </c>
      <c r="M29" s="55" t="s">
        <v>270</v>
      </c>
      <c r="N29" s="55" t="s">
        <v>270</v>
      </c>
      <c r="O29" s="56">
        <v>41564</v>
      </c>
      <c r="P29" s="56">
        <v>42500</v>
      </c>
      <c r="Q29" s="53" t="str">
        <f>VLOOKUP(D29,'[25]DM '!D$12:T$96,14,0)</f>
        <v>203040 - Đường bộ &amp; Đường sắt</v>
      </c>
      <c r="R29" s="57">
        <f>VLOOKUP(D29,'[25]DM '!D$19:Y$96,15,0)</f>
        <v>11500000000</v>
      </c>
      <c r="S29" s="57">
        <f>VLOOKUP(D29,'[25]DM '!D$12:Y$96,16,0)</f>
        <v>7830350000</v>
      </c>
      <c r="T29" s="58">
        <v>0.68089999999999995</v>
      </c>
      <c r="U29" s="53"/>
      <c r="V29" s="53" t="s">
        <v>271</v>
      </c>
      <c r="W29" s="53">
        <v>783035</v>
      </c>
      <c r="X29" s="58">
        <v>0.68089999999999995</v>
      </c>
      <c r="Y29" s="53" t="s">
        <v>272</v>
      </c>
      <c r="Z29" s="59"/>
      <c r="AA29" s="58" t="s">
        <v>133</v>
      </c>
      <c r="AB29" s="58" t="s">
        <v>133</v>
      </c>
      <c r="AC29" s="58"/>
      <c r="AD29" s="58" t="s">
        <v>273</v>
      </c>
      <c r="AE29" s="58">
        <v>8.48E-2</v>
      </c>
      <c r="AF29" s="58">
        <v>8.2500000000000004E-2</v>
      </c>
      <c r="AG29" s="60">
        <v>0.09</v>
      </c>
      <c r="AH29" s="58">
        <v>8.5999999999999993E-2</v>
      </c>
      <c r="AI29" s="60">
        <v>8.5824999999999985E-2</v>
      </c>
    </row>
    <row r="30" spans="1:35" ht="14.25" customHeight="1" x14ac:dyDescent="0.2">
      <c r="A30" s="53">
        <f>IF(ISBLANK(D30),"",SUBTOTAL(3,$D$12:D30))</f>
        <v>19</v>
      </c>
      <c r="B30" s="53"/>
      <c r="C30" s="54" t="s">
        <v>274</v>
      </c>
      <c r="D30" s="53" t="s">
        <v>274</v>
      </c>
      <c r="E30" s="53" t="str">
        <f>VLOOKUP(D30,'[25]DM '!D$12:Q$96,2,0)</f>
        <v>CTCP Du lịch Lâm Đồng</v>
      </c>
      <c r="F30" s="53" t="s">
        <v>76</v>
      </c>
      <c r="G30" s="53" t="s">
        <v>276</v>
      </c>
      <c r="H30" s="53" t="s">
        <v>69</v>
      </c>
      <c r="I30" s="53" t="str">
        <f>VLOOKUP(D30,'[25]DM '!D$12:Q$96,6,0)</f>
        <v>lethikimnga</v>
      </c>
      <c r="J30" s="53" t="s">
        <v>277</v>
      </c>
      <c r="K30" s="53" t="s">
        <v>269</v>
      </c>
      <c r="L30" s="53" t="s">
        <v>269</v>
      </c>
      <c r="M30" s="55">
        <v>5800271921</v>
      </c>
      <c r="N30" s="55">
        <v>5800271921</v>
      </c>
      <c r="O30" s="56">
        <v>41620</v>
      </c>
      <c r="P30" s="56">
        <v>43462</v>
      </c>
      <c r="Q30" s="53" t="str">
        <f>VLOOKUP(D30,'[25]DM '!D$12:T$96,14,0)</f>
        <v>Du lịch</v>
      </c>
      <c r="R30" s="57">
        <f>VLOOKUP(D30,'[25]DM '!D$19:Y$96,15,0)</f>
        <v>396000000000</v>
      </c>
      <c r="S30" s="57">
        <f>VLOOKUP(D30,'[25]DM '!D$12:Y$96,16,0)</f>
        <v>46381247122</v>
      </c>
      <c r="T30" s="58">
        <v>0.11712436141919191</v>
      </c>
      <c r="U30" s="53"/>
      <c r="V30" s="53" t="s">
        <v>278</v>
      </c>
      <c r="W30" s="53">
        <v>4638124.7122</v>
      </c>
      <c r="X30" s="58">
        <v>0.11700000000000001</v>
      </c>
      <c r="Y30" s="53" t="s">
        <v>279</v>
      </c>
      <c r="Z30" s="59"/>
      <c r="AA30" s="58"/>
      <c r="AB30" s="58"/>
      <c r="AC30" s="58"/>
      <c r="AD30" s="58"/>
      <c r="AE30" s="58">
        <v>9.9111174158045406E-2</v>
      </c>
      <c r="AF30" s="58">
        <v>8.4206770329366992E-2</v>
      </c>
      <c r="AG30" s="60">
        <v>0.13373078677889755</v>
      </c>
      <c r="AH30" s="58">
        <v>0.22</v>
      </c>
      <c r="AI30" s="60">
        <v>0.13426218281657748</v>
      </c>
    </row>
    <row r="31" spans="1:35" ht="14.25" customHeight="1" x14ac:dyDescent="0.2">
      <c r="A31" s="53">
        <f>IF(ISBLANK(D31),"",SUBTOTAL(3,$D$12:D31))</f>
        <v>20</v>
      </c>
      <c r="B31" s="53"/>
      <c r="C31" s="54" t="s">
        <v>280</v>
      </c>
      <c r="D31" s="61" t="s">
        <v>280</v>
      </c>
      <c r="E31" s="53" t="str">
        <f>VLOOKUP(D31,'[25]DM '!D$12:Q$96,2,0)</f>
        <v>CTCP Cấp thoát nước Lâm Đồng</v>
      </c>
      <c r="F31" s="53" t="s">
        <v>74</v>
      </c>
      <c r="G31" s="53" t="s">
        <v>276</v>
      </c>
      <c r="H31" s="53" t="s">
        <v>69</v>
      </c>
      <c r="I31" s="53" t="str">
        <f>VLOOKUP(D31,'[25]DM '!D$12:Q$96,6,0)</f>
        <v>phamvankhoa</v>
      </c>
      <c r="J31" s="53" t="s">
        <v>282</v>
      </c>
      <c r="K31" s="53"/>
      <c r="L31" s="53"/>
      <c r="M31" s="55"/>
      <c r="N31" s="55"/>
      <c r="O31" s="56"/>
      <c r="P31" s="56"/>
      <c r="Q31" s="53" t="str">
        <f>VLOOKUP(D31,'[25]DM '!D$12:T$96,14,0)</f>
        <v>3600-Khai thác, xử lý, cung cấp nước. Thoát nước và xử lý nước thải</v>
      </c>
      <c r="R31" s="57">
        <f>VLOOKUP(D31,'[25]DM '!D$19:Y$96,15,0)</f>
        <v>788000000000</v>
      </c>
      <c r="S31" s="57">
        <f>VLOOKUP(D31,'[25]DM '!D$12:Y$96,16,0)</f>
        <v>315129240000</v>
      </c>
      <c r="T31" s="58">
        <v>0.39991020304568525</v>
      </c>
      <c r="U31" s="53"/>
      <c r="V31" s="53"/>
      <c r="W31" s="53"/>
      <c r="X31" s="58"/>
      <c r="Y31" s="53"/>
      <c r="Z31" s="59"/>
      <c r="AA31" s="58"/>
      <c r="AB31" s="58"/>
      <c r="AC31" s="58"/>
      <c r="AD31" s="58"/>
      <c r="AE31" s="58"/>
      <c r="AF31" s="58"/>
      <c r="AG31" s="60"/>
      <c r="AH31" s="58"/>
      <c r="AI31" s="60"/>
    </row>
    <row r="32" spans="1:35" ht="14.25" customHeight="1" x14ac:dyDescent="0.2">
      <c r="A32" s="53">
        <f>IF(ISBLANK(D32),"",SUBTOTAL(3,$D$12:D32))</f>
        <v>21</v>
      </c>
      <c r="B32" s="53"/>
      <c r="C32" s="54" t="s">
        <v>283</v>
      </c>
      <c r="D32" s="53" t="s">
        <v>283</v>
      </c>
      <c r="E32" s="62" t="s">
        <v>284</v>
      </c>
      <c r="F32" s="53" t="s">
        <v>72</v>
      </c>
      <c r="G32" s="53" t="s">
        <v>184</v>
      </c>
      <c r="H32" s="53" t="s">
        <v>71</v>
      </c>
      <c r="I32" s="63" t="s">
        <v>285</v>
      </c>
      <c r="J32" s="53" t="s">
        <v>286</v>
      </c>
      <c r="K32" s="53" t="s">
        <v>287</v>
      </c>
      <c r="L32" s="53" t="s">
        <v>287</v>
      </c>
      <c r="M32" s="55"/>
      <c r="N32" s="55">
        <v>1600169225</v>
      </c>
      <c r="O32" s="56" t="s">
        <v>288</v>
      </c>
      <c r="P32" s="56">
        <v>39094</v>
      </c>
      <c r="Q32" s="53" t="s">
        <v>119</v>
      </c>
      <c r="R32" s="57">
        <f>VLOOKUP(D32,'[25]DM '!D$19:Y$96,15,0)</f>
        <v>29571000000</v>
      </c>
      <c r="S32" s="57">
        <f>VLOOKUP(D32,'[25]DM '!D$12:Y$96,16,0)</f>
        <v>29571000000</v>
      </c>
      <c r="T32" s="58">
        <v>1</v>
      </c>
      <c r="U32" s="53" t="s">
        <v>289</v>
      </c>
      <c r="V32" s="64" t="s">
        <v>290</v>
      </c>
      <c r="W32" s="53">
        <v>2957100</v>
      </c>
      <c r="X32" s="58">
        <v>1</v>
      </c>
      <c r="Y32" s="53"/>
      <c r="Z32" s="59"/>
      <c r="AA32" s="58">
        <v>0.372</v>
      </c>
      <c r="AB32" s="58">
        <v>0.46100000000000002</v>
      </c>
      <c r="AC32" s="58">
        <v>0.46100000000000002</v>
      </c>
      <c r="AD32" s="58">
        <v>0.374</v>
      </c>
      <c r="AE32" s="58" t="s">
        <v>291</v>
      </c>
      <c r="AF32" s="58">
        <v>0.57099999999999995</v>
      </c>
      <c r="AG32" s="60">
        <v>1.21</v>
      </c>
      <c r="AH32" s="58">
        <v>0.65</v>
      </c>
      <c r="AI32" s="60">
        <v>0.58557142857142863</v>
      </c>
    </row>
    <row r="33" spans="1:35" ht="14.25" customHeight="1" x14ac:dyDescent="0.2">
      <c r="A33" s="53">
        <f>IF(ISBLANK(D33),"",SUBTOTAL(3,$D$12:D33))</f>
        <v>22</v>
      </c>
      <c r="B33" s="53" t="s">
        <v>292</v>
      </c>
      <c r="C33" s="54" t="s">
        <v>293</v>
      </c>
      <c r="D33" s="53" t="s">
        <v>293</v>
      </c>
      <c r="E33" s="53" t="s">
        <v>294</v>
      </c>
      <c r="F33" s="53" t="s">
        <v>76</v>
      </c>
      <c r="G33" s="53" t="s">
        <v>184</v>
      </c>
      <c r="H33" s="53" t="s">
        <v>71</v>
      </c>
      <c r="I33" s="63" t="s">
        <v>295</v>
      </c>
      <c r="J33" s="53" t="s">
        <v>185</v>
      </c>
      <c r="K33" s="53" t="s">
        <v>287</v>
      </c>
      <c r="L33" s="53" t="s">
        <v>287</v>
      </c>
      <c r="M33" s="55"/>
      <c r="N33" s="55">
        <v>1600583588</v>
      </c>
      <c r="O33" s="56">
        <v>42194</v>
      </c>
      <c r="P33" s="56">
        <v>39094</v>
      </c>
      <c r="Q33" s="53" t="s">
        <v>296</v>
      </c>
      <c r="R33" s="57">
        <f>VLOOKUP(D33,[2]CNPN!C$29:L$152,6,0)</f>
        <v>281097430000</v>
      </c>
      <c r="S33" s="57">
        <f>VLOOKUP(D33,[2]CNPN!C$29:L$152,7,0)</f>
        <v>23168920000</v>
      </c>
      <c r="T33" s="58">
        <v>8.242309436980623E-2</v>
      </c>
      <c r="U33" s="53" t="s">
        <v>297</v>
      </c>
      <c r="V33" s="53" t="s">
        <v>298</v>
      </c>
      <c r="W33" s="53">
        <v>2316892</v>
      </c>
      <c r="X33" s="58">
        <v>8.242309436980623E-2</v>
      </c>
      <c r="Y33" s="53" t="s">
        <v>299</v>
      </c>
      <c r="Z33" s="59"/>
      <c r="AA33" s="58">
        <v>9.4E-2</v>
      </c>
      <c r="AB33" s="58">
        <v>2.8000000000000001E-2</v>
      </c>
      <c r="AC33" s="58">
        <v>2.8000000000000001E-2</v>
      </c>
      <c r="AD33" s="58">
        <v>2.5999999999999999E-2</v>
      </c>
      <c r="AE33" s="58">
        <v>0</v>
      </c>
      <c r="AF33" s="58" t="s">
        <v>300</v>
      </c>
      <c r="AG33" s="60">
        <v>0</v>
      </c>
      <c r="AH33" s="58">
        <v>0</v>
      </c>
      <c r="AI33" s="60">
        <v>2.514285714285714E-2</v>
      </c>
    </row>
    <row r="34" spans="1:35" ht="14.25" customHeight="1" x14ac:dyDescent="0.2">
      <c r="A34" s="53">
        <f>IF(ISBLANK(D34),"",SUBTOTAL(3,$D$12:D34))</f>
        <v>23</v>
      </c>
      <c r="B34" s="53" t="s">
        <v>301</v>
      </c>
      <c r="C34" s="54" t="s">
        <v>302</v>
      </c>
      <c r="D34" s="53" t="s">
        <v>302</v>
      </c>
      <c r="E34" s="53" t="s">
        <v>303</v>
      </c>
      <c r="F34" s="53" t="s">
        <v>76</v>
      </c>
      <c r="G34" s="53" t="s">
        <v>304</v>
      </c>
      <c r="H34" s="53" t="s">
        <v>71</v>
      </c>
      <c r="I34" s="63" t="s">
        <v>305</v>
      </c>
      <c r="J34" s="53" t="s">
        <v>185</v>
      </c>
      <c r="K34" s="53" t="s">
        <v>287</v>
      </c>
      <c r="L34" s="53" t="s">
        <v>287</v>
      </c>
      <c r="M34" s="55"/>
      <c r="N34" s="55">
        <v>1600230737</v>
      </c>
      <c r="O34" s="56">
        <v>43096</v>
      </c>
      <c r="P34" s="56">
        <v>40542</v>
      </c>
      <c r="Q34" s="53" t="s">
        <v>296</v>
      </c>
      <c r="R34" s="57">
        <f>VLOOKUP(D34,[2]CNPN!$C$157:$J$157,6,0)</f>
        <v>182000000000</v>
      </c>
      <c r="S34" s="57">
        <f>VLOOKUP(C34,[2]CNPN!$C$157:$J$157,7,0)</f>
        <v>51265500000</v>
      </c>
      <c r="T34" s="58">
        <v>0.28167857142857144</v>
      </c>
      <c r="U34" s="53" t="s">
        <v>306</v>
      </c>
      <c r="V34" s="53" t="s">
        <v>307</v>
      </c>
      <c r="W34" s="53">
        <v>5126550</v>
      </c>
      <c r="X34" s="58">
        <v>0.28167857142857144</v>
      </c>
      <c r="Y34" s="53" t="s">
        <v>308</v>
      </c>
      <c r="Z34" s="59"/>
      <c r="AA34" s="58">
        <v>0.2</v>
      </c>
      <c r="AB34" s="58">
        <v>0.14199999999999999</v>
      </c>
      <c r="AC34" s="58">
        <v>0.14199999999999999</v>
      </c>
      <c r="AD34" s="58">
        <v>8.7999999999999995E-2</v>
      </c>
      <c r="AE34" s="58">
        <v>0.1236</v>
      </c>
      <c r="AF34" s="58">
        <v>1.7999999999999999E-2</v>
      </c>
      <c r="AG34" s="60">
        <v>0.03</v>
      </c>
      <c r="AH34" s="58">
        <v>8.5999999999999993E-2</v>
      </c>
      <c r="AI34" s="60">
        <v>0.1037</v>
      </c>
    </row>
    <row r="35" spans="1:35" ht="14.25" customHeight="1" x14ac:dyDescent="0.2">
      <c r="A35" s="53">
        <f>IF(ISBLANK(D35),"",SUBTOTAL(3,$D$12:D35))</f>
        <v>24</v>
      </c>
      <c r="B35" s="53"/>
      <c r="C35" s="54" t="s">
        <v>309</v>
      </c>
      <c r="D35" s="53" t="s">
        <v>309</v>
      </c>
      <c r="E35" s="53" t="s">
        <v>310</v>
      </c>
      <c r="F35" s="53" t="s">
        <v>76</v>
      </c>
      <c r="G35" s="53" t="s">
        <v>184</v>
      </c>
      <c r="H35" s="53" t="s">
        <v>71</v>
      </c>
      <c r="I35" s="63" t="s">
        <v>311</v>
      </c>
      <c r="J35" s="53" t="s">
        <v>127</v>
      </c>
      <c r="K35" s="53" t="s">
        <v>312</v>
      </c>
      <c r="L35" s="53" t="s">
        <v>312</v>
      </c>
      <c r="M35" s="55">
        <v>3700145599</v>
      </c>
      <c r="N35" s="55">
        <v>3700145599</v>
      </c>
      <c r="O35" s="56">
        <v>42163</v>
      </c>
      <c r="P35" s="56">
        <v>39230</v>
      </c>
      <c r="Q35" s="53" t="s">
        <v>214</v>
      </c>
      <c r="R35" s="57">
        <f>VLOOKUP(D35,[2]CNPN!C$29:L$152,6,0)</f>
        <v>397439320000</v>
      </c>
      <c r="S35" s="57">
        <f>VLOOKUP(D35,[2]CNPN!C$29:L$152,7,0)</f>
        <v>92448000000</v>
      </c>
      <c r="T35" s="58">
        <v>0.2326090936347214</v>
      </c>
      <c r="U35" s="53" t="s">
        <v>313</v>
      </c>
      <c r="V35" s="53" t="s">
        <v>314</v>
      </c>
      <c r="W35" s="53">
        <v>3852000</v>
      </c>
      <c r="X35" s="58">
        <v>0.23260889230220363</v>
      </c>
      <c r="Y35" s="53" t="s">
        <v>315</v>
      </c>
      <c r="Z35" s="59"/>
      <c r="AA35" s="58">
        <v>0.219</v>
      </c>
      <c r="AB35" s="58">
        <v>0.10299999999999999</v>
      </c>
      <c r="AC35" s="58">
        <v>0.10299999999999999</v>
      </c>
      <c r="AD35" s="58">
        <v>0.2</v>
      </c>
      <c r="AE35" s="58">
        <v>0.14000000000000001</v>
      </c>
      <c r="AF35" s="58">
        <v>0.20100000000000001</v>
      </c>
      <c r="AG35" s="60">
        <v>0.2064</v>
      </c>
      <c r="AH35" s="58">
        <v>0.31859999999999999</v>
      </c>
      <c r="AI35" s="60">
        <v>0.18637499999999999</v>
      </c>
    </row>
    <row r="36" spans="1:35" ht="14.25" customHeight="1" x14ac:dyDescent="0.2">
      <c r="A36" s="53">
        <f>IF(ISBLANK(D36),"",SUBTOTAL(3,$D$12:D36))</f>
        <v>25</v>
      </c>
      <c r="B36" s="53"/>
      <c r="C36" s="54" t="s">
        <v>316</v>
      </c>
      <c r="D36" s="53" t="s">
        <v>316</v>
      </c>
      <c r="E36" s="53" t="s">
        <v>317</v>
      </c>
      <c r="F36" s="53" t="s">
        <v>76</v>
      </c>
      <c r="G36" s="53" t="s">
        <v>184</v>
      </c>
      <c r="H36" s="53" t="s">
        <v>71</v>
      </c>
      <c r="I36" s="63" t="s">
        <v>315</v>
      </c>
      <c r="J36" s="53" t="s">
        <v>318</v>
      </c>
      <c r="K36" s="53" t="s">
        <v>312</v>
      </c>
      <c r="L36" s="53" t="s">
        <v>312</v>
      </c>
      <c r="M36" s="55">
        <v>3700149145</v>
      </c>
      <c r="N36" s="55">
        <v>3700149145</v>
      </c>
      <c r="O36" s="56">
        <v>43263</v>
      </c>
      <c r="P36" s="56">
        <v>39230</v>
      </c>
      <c r="Q36" s="53" t="s">
        <v>319</v>
      </c>
      <c r="R36" s="57">
        <f>VLOOKUP(D36,[2]CNPN!C$29:L$152,6,0)</f>
        <v>100000000000</v>
      </c>
      <c r="S36" s="57">
        <f>VLOOKUP(D36,[2]CNPN!C$29:L$152,7,0)</f>
        <v>30000000000</v>
      </c>
      <c r="T36" s="58">
        <v>0.30000004358441734</v>
      </c>
      <c r="U36" s="53" t="s">
        <v>320</v>
      </c>
      <c r="V36" s="53" t="s">
        <v>321</v>
      </c>
      <c r="W36" s="53">
        <v>2753278</v>
      </c>
      <c r="X36" s="58">
        <v>0.3</v>
      </c>
      <c r="Y36" s="53" t="s">
        <v>322</v>
      </c>
      <c r="Z36" s="59"/>
      <c r="AA36" s="58">
        <v>0.22</v>
      </c>
      <c r="AB36" s="58">
        <v>0.19</v>
      </c>
      <c r="AC36" s="58">
        <v>0.19</v>
      </c>
      <c r="AD36" s="58">
        <v>0.15</v>
      </c>
      <c r="AE36" s="58">
        <v>0.17615709621663145</v>
      </c>
      <c r="AF36" s="58">
        <v>0.14299999999999999</v>
      </c>
      <c r="AG36" s="60">
        <v>0.15</v>
      </c>
      <c r="AH36" s="58">
        <v>0.1072</v>
      </c>
      <c r="AI36" s="60">
        <v>0.16579463702707892</v>
      </c>
    </row>
    <row r="37" spans="1:35" ht="14.25" customHeight="1" x14ac:dyDescent="0.2">
      <c r="A37" s="53">
        <f>IF(ISBLANK(D37),"",SUBTOTAL(3,$D$12:D37))</f>
        <v>26</v>
      </c>
      <c r="B37" s="53"/>
      <c r="C37" s="54" t="s">
        <v>323</v>
      </c>
      <c r="D37" s="53" t="s">
        <v>323</v>
      </c>
      <c r="E37" s="53" t="s">
        <v>324</v>
      </c>
      <c r="F37" s="53" t="s">
        <v>76</v>
      </c>
      <c r="G37" s="53" t="s">
        <v>184</v>
      </c>
      <c r="H37" s="53" t="s">
        <v>71</v>
      </c>
      <c r="I37" s="63" t="s">
        <v>315</v>
      </c>
      <c r="J37" s="53" t="s">
        <v>185</v>
      </c>
      <c r="K37" s="53" t="s">
        <v>325</v>
      </c>
      <c r="L37" s="53" t="s">
        <v>325</v>
      </c>
      <c r="M37" s="55"/>
      <c r="N37" s="55">
        <v>1900123221</v>
      </c>
      <c r="O37" s="56">
        <v>40414</v>
      </c>
      <c r="P37" s="56">
        <v>39444</v>
      </c>
      <c r="Q37" s="53" t="s">
        <v>296</v>
      </c>
      <c r="R37" s="57">
        <f>VLOOKUP(D37,[2]CNPN!C$29:L$152,6,0)</f>
        <v>24000000000</v>
      </c>
      <c r="S37" s="57">
        <f>VLOOKUP(D37,[2]CNPN!C$29:L$152,7,0)</f>
        <v>5521000000</v>
      </c>
      <c r="T37" s="58">
        <v>0.23004166666666667</v>
      </c>
      <c r="U37" s="53" t="s">
        <v>326</v>
      </c>
      <c r="V37" s="53" t="s">
        <v>327</v>
      </c>
      <c r="W37" s="53">
        <v>552100</v>
      </c>
      <c r="X37" s="58">
        <v>0.23004166666666667</v>
      </c>
      <c r="Y37" s="53" t="s">
        <v>328</v>
      </c>
      <c r="Z37" s="59"/>
      <c r="AA37" s="58" t="s">
        <v>329</v>
      </c>
      <c r="AB37" s="58" t="s">
        <v>329</v>
      </c>
      <c r="AC37" s="58" t="s">
        <v>329</v>
      </c>
      <c r="AD37" s="58" t="s">
        <v>329</v>
      </c>
      <c r="AE37" s="58" t="s">
        <v>329</v>
      </c>
      <c r="AF37" s="58" t="s">
        <v>329</v>
      </c>
      <c r="AG37" s="60" t="s">
        <v>329</v>
      </c>
      <c r="AH37" s="58" t="s">
        <v>329</v>
      </c>
      <c r="AI37" s="60" t="s">
        <v>329</v>
      </c>
    </row>
    <row r="38" spans="1:35" ht="14.25" customHeight="1" x14ac:dyDescent="0.2">
      <c r="A38" s="53">
        <f>IF(ISBLANK(D38),"",SUBTOTAL(3,$D$12:D38))</f>
        <v>27</v>
      </c>
      <c r="B38" s="53"/>
      <c r="C38" s="54" t="s">
        <v>330</v>
      </c>
      <c r="D38" s="53" t="s">
        <v>330</v>
      </c>
      <c r="E38" s="53" t="s">
        <v>331</v>
      </c>
      <c r="F38" s="53" t="s">
        <v>76</v>
      </c>
      <c r="G38" s="53" t="s">
        <v>332</v>
      </c>
      <c r="H38" s="53" t="s">
        <v>71</v>
      </c>
      <c r="I38" s="63" t="s">
        <v>333</v>
      </c>
      <c r="J38" s="53" t="s">
        <v>161</v>
      </c>
      <c r="K38" s="53" t="s">
        <v>334</v>
      </c>
      <c r="L38" s="53" t="s">
        <v>334</v>
      </c>
      <c r="M38" s="55"/>
      <c r="N38" s="55">
        <v>3500666315</v>
      </c>
      <c r="O38" s="56">
        <v>42335</v>
      </c>
      <c r="P38" s="56">
        <v>40055</v>
      </c>
      <c r="Q38" s="53" t="s">
        <v>335</v>
      </c>
      <c r="R38" s="57">
        <f>VLOOKUP(D38,[2]CNPN!C$29:L$152,6,0)</f>
        <v>31642320000</v>
      </c>
      <c r="S38" s="57">
        <f>VLOOKUP(D38,[2]CNPN!C$29:L$152,7,0)</f>
        <v>4848020000</v>
      </c>
      <c r="T38" s="58">
        <v>0.15321316515350328</v>
      </c>
      <c r="U38" s="53" t="s">
        <v>336</v>
      </c>
      <c r="V38" s="53" t="s">
        <v>337</v>
      </c>
      <c r="W38" s="53">
        <v>484802</v>
      </c>
      <c r="X38" s="58">
        <v>0.15321316515350328</v>
      </c>
      <c r="Y38" s="53" t="s">
        <v>338</v>
      </c>
      <c r="Z38" s="59"/>
      <c r="AA38" s="58">
        <v>0.247</v>
      </c>
      <c r="AB38" s="58">
        <v>0.188</v>
      </c>
      <c r="AC38" s="58">
        <v>0.188</v>
      </c>
      <c r="AD38" s="58">
        <v>0.16600000000000001</v>
      </c>
      <c r="AE38" s="58">
        <v>0.16590019709217629</v>
      </c>
      <c r="AF38" s="58">
        <v>0.15</v>
      </c>
      <c r="AG38" s="60">
        <v>0.05</v>
      </c>
      <c r="AH38" s="58">
        <v>0.05</v>
      </c>
      <c r="AI38" s="60">
        <v>0.15061252463652205</v>
      </c>
    </row>
    <row r="39" spans="1:35" ht="14.25" customHeight="1" x14ac:dyDescent="0.2">
      <c r="A39" s="53">
        <f>IF(ISBLANK(D39),"",SUBTOTAL(3,$D$12:D39))</f>
        <v>28</v>
      </c>
      <c r="B39" s="53" t="s">
        <v>339</v>
      </c>
      <c r="C39" s="54" t="s">
        <v>340</v>
      </c>
      <c r="D39" s="53" t="s">
        <v>340</v>
      </c>
      <c r="E39" s="53" t="s">
        <v>341</v>
      </c>
      <c r="F39" s="53" t="s">
        <v>76</v>
      </c>
      <c r="G39" s="53" t="s">
        <v>184</v>
      </c>
      <c r="H39" s="53" t="s">
        <v>71</v>
      </c>
      <c r="I39" s="63" t="s">
        <v>311</v>
      </c>
      <c r="J39" s="53" t="s">
        <v>161</v>
      </c>
      <c r="K39" s="53" t="s">
        <v>342</v>
      </c>
      <c r="L39" s="53" t="s">
        <v>343</v>
      </c>
      <c r="M39" s="55" t="s">
        <v>344</v>
      </c>
      <c r="N39" s="55" t="s">
        <v>344</v>
      </c>
      <c r="O39" s="56">
        <v>43392</v>
      </c>
      <c r="P39" s="56">
        <v>39164</v>
      </c>
      <c r="Q39" s="53" t="s">
        <v>335</v>
      </c>
      <c r="R39" s="57">
        <f>VLOOKUP(D39,[2]CNPN!C$29:L$152,6,0)</f>
        <v>203528360000</v>
      </c>
      <c r="S39" s="57">
        <f>VLOOKUP(D39,[2]CNPN!C$29:L$152,7,0)</f>
        <v>5166550000</v>
      </c>
      <c r="T39" s="58">
        <v>2.5384750171371876E-2</v>
      </c>
      <c r="U39" s="53" t="s">
        <v>345</v>
      </c>
      <c r="V39" s="53" t="s">
        <v>346</v>
      </c>
      <c r="W39" s="53">
        <v>482856</v>
      </c>
      <c r="X39" s="58">
        <v>2.5384615384615384E-2</v>
      </c>
      <c r="Y39" s="53" t="s">
        <v>347</v>
      </c>
      <c r="Z39" s="59"/>
      <c r="AA39" s="58">
        <v>0.113</v>
      </c>
      <c r="AB39" s="58">
        <v>3.7999999999999999E-2</v>
      </c>
      <c r="AC39" s="58">
        <v>3.7999999999999999E-2</v>
      </c>
      <c r="AD39" s="58">
        <v>0.03</v>
      </c>
      <c r="AE39" s="58">
        <v>2E-3</v>
      </c>
      <c r="AF39" s="58">
        <v>2.6599999999999999E-2</v>
      </c>
      <c r="AG39" s="60">
        <v>0.18049999999999999</v>
      </c>
      <c r="AH39" s="58">
        <v>9.5000000000000001E-2</v>
      </c>
      <c r="AI39" s="60">
        <v>6.5387500000000001E-2</v>
      </c>
    </row>
    <row r="40" spans="1:35" ht="14.25" customHeight="1" x14ac:dyDescent="0.2">
      <c r="A40" s="53">
        <f>IF(ISBLANK(D40),"",SUBTOTAL(3,$D$12:D40))</f>
        <v>29</v>
      </c>
      <c r="B40" s="53" t="s">
        <v>339</v>
      </c>
      <c r="C40" s="54" t="s">
        <v>348</v>
      </c>
      <c r="D40" s="53" t="s">
        <v>348</v>
      </c>
      <c r="E40" s="53" t="s">
        <v>349</v>
      </c>
      <c r="F40" s="53" t="s">
        <v>76</v>
      </c>
      <c r="G40" s="53" t="s">
        <v>160</v>
      </c>
      <c r="H40" s="53" t="s">
        <v>71</v>
      </c>
      <c r="I40" s="63" t="s">
        <v>350</v>
      </c>
      <c r="J40" s="53" t="s">
        <v>117</v>
      </c>
      <c r="K40" s="53" t="s">
        <v>351</v>
      </c>
      <c r="L40" s="53" t="s">
        <v>351</v>
      </c>
      <c r="M40" s="55"/>
      <c r="N40" s="55">
        <v>1300108704</v>
      </c>
      <c r="O40" s="56">
        <v>41656</v>
      </c>
      <c r="P40" s="56">
        <v>39078</v>
      </c>
      <c r="Q40" s="53" t="s">
        <v>119</v>
      </c>
      <c r="R40" s="57">
        <f>VLOOKUP(D40,[2]CNPN!C$29:L$152,6,0)</f>
        <v>40490060000</v>
      </c>
      <c r="S40" s="57">
        <f>VLOOKUP(D40,[2]CNPN!C$29:L$152,7,0)</f>
        <v>20146260000</v>
      </c>
      <c r="T40" s="58">
        <v>0.49756063586964305</v>
      </c>
      <c r="U40" s="53" t="s">
        <v>352</v>
      </c>
      <c r="V40" s="53" t="s">
        <v>353</v>
      </c>
      <c r="W40" s="53">
        <v>2014626</v>
      </c>
      <c r="X40" s="58">
        <v>0.49756063586964305</v>
      </c>
      <c r="Y40" s="53" t="s">
        <v>354</v>
      </c>
      <c r="Z40" s="59"/>
      <c r="AA40" s="58">
        <v>0.186</v>
      </c>
      <c r="AB40" s="58">
        <v>0.15</v>
      </c>
      <c r="AC40" s="58">
        <v>0.15</v>
      </c>
      <c r="AD40" s="58">
        <v>0.125</v>
      </c>
      <c r="AE40" s="58">
        <v>9.0195472456153905E-2</v>
      </c>
      <c r="AF40" s="58">
        <v>9.7000000000000003E-2</v>
      </c>
      <c r="AG40" s="60">
        <v>0.09</v>
      </c>
      <c r="AH40" s="58">
        <v>0.09</v>
      </c>
      <c r="AI40" s="60">
        <v>0.12227443405701922</v>
      </c>
    </row>
    <row r="41" spans="1:35" ht="14.25" customHeight="1" x14ac:dyDescent="0.2">
      <c r="A41" s="53">
        <f>IF(ISBLANK(D41),"",SUBTOTAL(3,$D$12:D41))</f>
        <v>30</v>
      </c>
      <c r="B41" s="53"/>
      <c r="C41" s="54" t="s">
        <v>355</v>
      </c>
      <c r="D41" s="53" t="s">
        <v>355</v>
      </c>
      <c r="E41" s="53" t="s">
        <v>356</v>
      </c>
      <c r="F41" s="53" t="s">
        <v>76</v>
      </c>
      <c r="G41" s="53" t="s">
        <v>357</v>
      </c>
      <c r="H41" s="53" t="s">
        <v>71</v>
      </c>
      <c r="I41" s="63" t="s">
        <v>311</v>
      </c>
      <c r="J41" s="53" t="s">
        <v>127</v>
      </c>
      <c r="K41" s="53" t="s">
        <v>358</v>
      </c>
      <c r="L41" s="53" t="s">
        <v>358</v>
      </c>
      <c r="M41" s="55"/>
      <c r="N41" s="55">
        <v>1800271191</v>
      </c>
      <c r="O41" s="56">
        <v>39972</v>
      </c>
      <c r="P41" s="56">
        <v>39813</v>
      </c>
      <c r="Q41" s="53" t="s">
        <v>214</v>
      </c>
      <c r="R41" s="57">
        <f>VLOOKUP(D41,[2]CNPN!C$29:L$152,6,0)</f>
        <v>8000000000</v>
      </c>
      <c r="S41" s="57">
        <f>VLOOKUP(D41,[2]CNPN!C$29:L$152,7,0)</f>
        <v>3775000000</v>
      </c>
      <c r="T41" s="58">
        <v>0.47187499999999999</v>
      </c>
      <c r="U41" s="53" t="s">
        <v>336</v>
      </c>
      <c r="V41" s="53" t="s">
        <v>359</v>
      </c>
      <c r="W41" s="53">
        <v>377500</v>
      </c>
      <c r="X41" s="58">
        <v>0.47187499999999999</v>
      </c>
      <c r="Y41" s="53" t="s">
        <v>360</v>
      </c>
      <c r="Z41" s="59"/>
      <c r="AA41" s="58">
        <v>1E-3</v>
      </c>
      <c r="AB41" s="58">
        <v>-0.217</v>
      </c>
      <c r="AC41" s="58">
        <v>-0.217</v>
      </c>
      <c r="AD41" s="58">
        <v>-10.289</v>
      </c>
      <c r="AE41" s="58" t="s">
        <v>361</v>
      </c>
      <c r="AF41" s="58" t="s">
        <v>361</v>
      </c>
      <c r="AG41" s="60" t="s">
        <v>362</v>
      </c>
      <c r="AH41" s="58" t="s">
        <v>362</v>
      </c>
      <c r="AI41" s="60" t="s">
        <v>361</v>
      </c>
    </row>
    <row r="42" spans="1:35" ht="14.25" customHeight="1" x14ac:dyDescent="0.2">
      <c r="A42" s="53">
        <f>IF(ISBLANK(D42),"",SUBTOTAL(3,$D$12:D42))</f>
        <v>31</v>
      </c>
      <c r="B42" s="53"/>
      <c r="C42" s="54" t="s">
        <v>363</v>
      </c>
      <c r="D42" s="53" t="s">
        <v>363</v>
      </c>
      <c r="E42" s="53" t="s">
        <v>364</v>
      </c>
      <c r="F42" s="53" t="s">
        <v>76</v>
      </c>
      <c r="G42" s="53" t="s">
        <v>365</v>
      </c>
      <c r="H42" s="53" t="s">
        <v>71</v>
      </c>
      <c r="I42" s="63" t="s">
        <v>333</v>
      </c>
      <c r="J42" s="53" t="s">
        <v>127</v>
      </c>
      <c r="K42" s="53" t="s">
        <v>358</v>
      </c>
      <c r="L42" s="53" t="s">
        <v>358</v>
      </c>
      <c r="M42" s="55"/>
      <c r="N42" s="55">
        <v>1800225692</v>
      </c>
      <c r="O42" s="56">
        <v>38797</v>
      </c>
      <c r="P42" s="56">
        <v>40721</v>
      </c>
      <c r="Q42" s="53" t="s">
        <v>178</v>
      </c>
      <c r="R42" s="57">
        <f>VLOOKUP(D42,[2]CNPN!C$29:L$152,6,0)</f>
        <v>20837700000</v>
      </c>
      <c r="S42" s="57">
        <f>VLOOKUP(D42,[2]CNPN!C$29:L$152,7,0)</f>
        <v>8649420000</v>
      </c>
      <c r="T42" s="58">
        <v>0.41508515815085156</v>
      </c>
      <c r="U42" s="53" t="s">
        <v>366</v>
      </c>
      <c r="V42" s="53" t="s">
        <v>367</v>
      </c>
      <c r="W42" s="53">
        <v>665340</v>
      </c>
      <c r="X42" s="58">
        <v>0.41508515815085156</v>
      </c>
      <c r="Y42" s="53" t="s">
        <v>368</v>
      </c>
      <c r="Z42" s="59"/>
      <c r="AA42" s="58">
        <v>0.215</v>
      </c>
      <c r="AB42" s="58">
        <v>0.17699999999999999</v>
      </c>
      <c r="AC42" s="58">
        <v>0.17699999999999999</v>
      </c>
      <c r="AD42" s="58">
        <v>0.115</v>
      </c>
      <c r="AE42" s="58">
        <v>0.128</v>
      </c>
      <c r="AF42" s="58">
        <v>0.1</v>
      </c>
      <c r="AG42" s="60">
        <v>0.09</v>
      </c>
      <c r="AH42" s="58">
        <v>0.107</v>
      </c>
      <c r="AI42" s="60">
        <v>0.138625</v>
      </c>
    </row>
    <row r="43" spans="1:35" ht="14.25" customHeight="1" x14ac:dyDescent="0.2">
      <c r="A43" s="53">
        <f>IF(ISBLANK(D43),"",SUBTOTAL(3,$D$12:D43))</f>
        <v>32</v>
      </c>
      <c r="B43" s="53"/>
      <c r="C43" s="54" t="s">
        <v>369</v>
      </c>
      <c r="D43" s="53" t="s">
        <v>369</v>
      </c>
      <c r="E43" s="53" t="s">
        <v>370</v>
      </c>
      <c r="F43" s="53" t="s">
        <v>70</v>
      </c>
      <c r="G43" s="53" t="s">
        <v>371</v>
      </c>
      <c r="H43" s="53" t="s">
        <v>71</v>
      </c>
      <c r="I43" s="63" t="s">
        <v>372</v>
      </c>
      <c r="J43" s="53" t="s">
        <v>185</v>
      </c>
      <c r="K43" s="53" t="s">
        <v>358</v>
      </c>
      <c r="L43" s="53" t="s">
        <v>358</v>
      </c>
      <c r="M43" s="55"/>
      <c r="N43" s="55">
        <v>1800155188</v>
      </c>
      <c r="O43" s="56">
        <v>40399</v>
      </c>
      <c r="P43" s="56">
        <v>41626</v>
      </c>
      <c r="Q43" s="53" t="s">
        <v>296</v>
      </c>
      <c r="R43" s="57">
        <f>VLOOKUP(D43,[2]CNPN!C$29:L$152,6,0)</f>
        <v>110000000000</v>
      </c>
      <c r="S43" s="57">
        <f>VLOOKUP(D43,[2]CNPN!C$29:L$152,7,0)</f>
        <v>108144500000</v>
      </c>
      <c r="T43" s="58">
        <v>0.98313181818181816</v>
      </c>
      <c r="U43" s="53" t="s">
        <v>373</v>
      </c>
      <c r="V43" s="53" t="s">
        <v>374</v>
      </c>
      <c r="W43" s="53">
        <v>10814450</v>
      </c>
      <c r="X43" s="58">
        <v>0.98313181818181816</v>
      </c>
      <c r="Y43" s="53" t="s">
        <v>375</v>
      </c>
      <c r="Z43" s="59"/>
      <c r="AA43" s="58" t="e">
        <v>#VALUE!</v>
      </c>
      <c r="AB43" s="58" t="e">
        <v>#VALUE!</v>
      </c>
      <c r="AC43" s="58" t="e">
        <v>#VALUE!</v>
      </c>
      <c r="AD43" s="58">
        <v>1.4E-2</v>
      </c>
      <c r="AE43" s="58">
        <v>0</v>
      </c>
      <c r="AF43" s="58">
        <v>4.0000000000000001E-3</v>
      </c>
      <c r="AG43" s="60">
        <v>-7.0000000000000007E-2</v>
      </c>
      <c r="AH43" s="58">
        <v>-0.05</v>
      </c>
      <c r="AI43" s="60" t="s">
        <v>376</v>
      </c>
    </row>
    <row r="44" spans="1:35" ht="14.25" customHeight="1" x14ac:dyDescent="0.2">
      <c r="A44" s="53">
        <f>IF(ISBLANK(D44),"",SUBTOTAL(3,$D$12:D44))</f>
        <v>33</v>
      </c>
      <c r="B44" s="53"/>
      <c r="C44" s="54" t="s">
        <v>378</v>
      </c>
      <c r="D44" s="65" t="s">
        <v>377</v>
      </c>
      <c r="E44" s="53" t="s">
        <v>379</v>
      </c>
      <c r="F44" s="53" t="s">
        <v>76</v>
      </c>
      <c r="G44" s="53" t="s">
        <v>380</v>
      </c>
      <c r="H44" s="53" t="s">
        <v>71</v>
      </c>
      <c r="I44" s="63" t="s">
        <v>381</v>
      </c>
      <c r="J44" s="53" t="s">
        <v>127</v>
      </c>
      <c r="K44" s="53" t="s">
        <v>342</v>
      </c>
      <c r="L44" s="53" t="s">
        <v>342</v>
      </c>
      <c r="M44" s="55"/>
      <c r="N44" s="55" t="s">
        <v>382</v>
      </c>
      <c r="O44" s="56" t="s">
        <v>383</v>
      </c>
      <c r="P44" s="56">
        <v>40238</v>
      </c>
      <c r="Q44" s="53" t="s">
        <v>178</v>
      </c>
      <c r="R44" s="57">
        <f>VLOOKUP(D44,[2]CNPN!C$29:L$152,6,0)</f>
        <v>88400000000</v>
      </c>
      <c r="S44" s="57">
        <f>VLOOKUP(D44,[2]CNPN!C$29:L$152,7,0)</f>
        <v>3006300000</v>
      </c>
      <c r="T44" s="58">
        <v>3.40079185520362E-2</v>
      </c>
      <c r="U44" s="53">
        <v>39301242</v>
      </c>
      <c r="V44" s="53" t="s">
        <v>384</v>
      </c>
      <c r="W44" s="53">
        <v>8460630</v>
      </c>
      <c r="X44" s="58">
        <v>0.49768411764705883</v>
      </c>
      <c r="Y44" s="53" t="s">
        <v>385</v>
      </c>
      <c r="Z44" s="59"/>
      <c r="AA44" s="58">
        <v>4.4999999999999998E-2</v>
      </c>
      <c r="AB44" s="58">
        <v>6.2E-2</v>
      </c>
      <c r="AC44" s="58">
        <v>6.2E-2</v>
      </c>
      <c r="AD44" s="58">
        <v>6.4000000000000001E-2</v>
      </c>
      <c r="AE44" s="58">
        <v>0.02</v>
      </c>
      <c r="AF44" s="58">
        <v>3.6999999999999998E-2</v>
      </c>
      <c r="AG44" s="60" t="s">
        <v>386</v>
      </c>
      <c r="AH44" s="58">
        <v>5.2999999999999999E-2</v>
      </c>
      <c r="AI44" s="60">
        <v>4.8999999999999995E-2</v>
      </c>
    </row>
    <row r="45" spans="1:35" ht="14.25" customHeight="1" x14ac:dyDescent="0.2">
      <c r="A45" s="53">
        <f>IF(ISBLANK(D45),"",SUBTOTAL(3,$D$12:D45))</f>
        <v>34</v>
      </c>
      <c r="B45" s="53"/>
      <c r="C45" s="54" t="s">
        <v>387</v>
      </c>
      <c r="D45" s="53" t="s">
        <v>387</v>
      </c>
      <c r="E45" s="53" t="s">
        <v>388</v>
      </c>
      <c r="F45" s="53" t="s">
        <v>72</v>
      </c>
      <c r="G45" s="53" t="s">
        <v>357</v>
      </c>
      <c r="H45" s="53" t="s">
        <v>71</v>
      </c>
      <c r="I45" s="63" t="s">
        <v>350</v>
      </c>
      <c r="J45" s="53" t="s">
        <v>127</v>
      </c>
      <c r="K45" s="53" t="s">
        <v>389</v>
      </c>
      <c r="L45" s="53"/>
      <c r="M45" s="55"/>
      <c r="N45" s="55">
        <v>3900243931</v>
      </c>
      <c r="O45" s="56">
        <v>39850</v>
      </c>
      <c r="P45" s="56">
        <v>39813</v>
      </c>
      <c r="Q45" s="53" t="s">
        <v>214</v>
      </c>
      <c r="R45" s="57">
        <f>VLOOKUP(D45,[2]CNPN!C$29:L$152,6,0)</f>
        <v>9576870000</v>
      </c>
      <c r="S45" s="57">
        <f>VLOOKUP(D45,[2]CNPN!C$29:L$152,7,0)</f>
        <v>7105370000</v>
      </c>
      <c r="T45" s="58">
        <v>0.74193029664180465</v>
      </c>
      <c r="U45" s="53" t="s">
        <v>390</v>
      </c>
      <c r="V45" s="53" t="s">
        <v>391</v>
      </c>
      <c r="W45" s="53">
        <v>710537</v>
      </c>
      <c r="X45" s="58">
        <v>0.74193029664180465</v>
      </c>
      <c r="Y45" s="53" t="s">
        <v>392</v>
      </c>
      <c r="Z45" s="59"/>
      <c r="AA45" s="58" t="s">
        <v>329</v>
      </c>
      <c r="AB45" s="58" t="s">
        <v>329</v>
      </c>
      <c r="AC45" s="58" t="s">
        <v>329</v>
      </c>
      <c r="AD45" s="58" t="s">
        <v>329</v>
      </c>
      <c r="AE45" s="58" t="s">
        <v>329</v>
      </c>
      <c r="AF45" s="58" t="s">
        <v>329</v>
      </c>
      <c r="AG45" s="60" t="s">
        <v>329</v>
      </c>
      <c r="AH45" s="58" t="s">
        <v>329</v>
      </c>
      <c r="AI45" s="60" t="s">
        <v>329</v>
      </c>
    </row>
    <row r="46" spans="1:35" ht="14.25" customHeight="1" x14ac:dyDescent="0.2">
      <c r="A46" s="53">
        <f>IF(ISBLANK(D46),"",SUBTOTAL(3,$D$12:D46))</f>
        <v>35</v>
      </c>
      <c r="B46" s="53"/>
      <c r="C46" s="54" t="s">
        <v>393</v>
      </c>
      <c r="D46" s="53" t="s">
        <v>393</v>
      </c>
      <c r="E46" s="53" t="s">
        <v>394</v>
      </c>
      <c r="F46" s="53" t="s">
        <v>76</v>
      </c>
      <c r="G46" s="53" t="s">
        <v>184</v>
      </c>
      <c r="H46" s="53" t="s">
        <v>71</v>
      </c>
      <c r="I46" s="63" t="s">
        <v>392</v>
      </c>
      <c r="J46" s="53" t="s">
        <v>161</v>
      </c>
      <c r="K46" s="53" t="s">
        <v>395</v>
      </c>
      <c r="L46" s="53" t="s">
        <v>395</v>
      </c>
      <c r="M46" s="55"/>
      <c r="N46" s="55">
        <v>2100266310</v>
      </c>
      <c r="O46" s="56">
        <v>38834</v>
      </c>
      <c r="P46" s="56">
        <v>39287</v>
      </c>
      <c r="Q46" s="53" t="s">
        <v>335</v>
      </c>
      <c r="R46" s="57">
        <f>VLOOKUP(D46,[2]CNPN!C$29:L$152,6,0)</f>
        <v>74506690000</v>
      </c>
      <c r="S46" s="57">
        <f>VLOOKUP(D46,[2]CNPN!C$29:L$152,7,0)</f>
        <v>34031090000</v>
      </c>
      <c r="T46" s="58">
        <v>0.45675213863345693</v>
      </c>
      <c r="U46" s="53" t="s">
        <v>396</v>
      </c>
      <c r="V46" s="53" t="s">
        <v>397</v>
      </c>
      <c r="W46" s="53">
        <v>3241056</v>
      </c>
      <c r="X46" s="58">
        <v>0.45675206274743246</v>
      </c>
      <c r="Y46" s="53" t="s">
        <v>398</v>
      </c>
      <c r="Z46" s="59"/>
      <c r="AA46" s="58">
        <v>0.18</v>
      </c>
      <c r="AB46" s="58">
        <v>6.2E-2</v>
      </c>
      <c r="AC46" s="58">
        <v>6.2E-2</v>
      </c>
      <c r="AD46" s="58">
        <v>0.11</v>
      </c>
      <c r="AE46" s="58">
        <v>0.09</v>
      </c>
      <c r="AF46" s="58" t="s">
        <v>399</v>
      </c>
      <c r="AG46" s="60">
        <v>0.1</v>
      </c>
      <c r="AH46" s="58">
        <v>0.13600000000000001</v>
      </c>
      <c r="AI46" s="60">
        <v>0.10571428571428572</v>
      </c>
    </row>
    <row r="47" spans="1:35" ht="14.25" customHeight="1" x14ac:dyDescent="0.2">
      <c r="A47" s="53">
        <f>IF(ISBLANK(D47),"",SUBTOTAL(3,$D$12:D47))</f>
        <v>36</v>
      </c>
      <c r="B47" s="53"/>
      <c r="C47" s="54" t="s">
        <v>400</v>
      </c>
      <c r="D47" s="53" t="s">
        <v>400</v>
      </c>
      <c r="E47" s="53" t="s">
        <v>401</v>
      </c>
      <c r="F47" s="53" t="s">
        <v>72</v>
      </c>
      <c r="G47" s="53" t="s">
        <v>160</v>
      </c>
      <c r="H47" s="53" t="s">
        <v>71</v>
      </c>
      <c r="I47" s="63" t="s">
        <v>311</v>
      </c>
      <c r="J47" s="53" t="s">
        <v>127</v>
      </c>
      <c r="K47" s="53" t="s">
        <v>402</v>
      </c>
      <c r="L47" s="53" t="s">
        <v>402</v>
      </c>
      <c r="M47" s="55">
        <v>1500174574</v>
      </c>
      <c r="N47" s="55">
        <v>1500174574</v>
      </c>
      <c r="O47" s="56">
        <v>42265</v>
      </c>
      <c r="P47" s="56">
        <v>39078</v>
      </c>
      <c r="Q47" s="53" t="s">
        <v>178</v>
      </c>
      <c r="R47" s="57">
        <f>VLOOKUP(D47,[2]CNPN!C$29:L$152,6,0)</f>
        <v>26535500000</v>
      </c>
      <c r="S47" s="57">
        <f>VLOOKUP(D47,[2]CNPN!C$29:L$152,7,0)</f>
        <v>19377700000</v>
      </c>
      <c r="T47" s="58">
        <v>0.73025569520076883</v>
      </c>
      <c r="U47" s="53">
        <v>2703823759</v>
      </c>
      <c r="V47" s="53" t="s">
        <v>403</v>
      </c>
      <c r="W47" s="53">
        <v>193777</v>
      </c>
      <c r="X47" s="58">
        <v>0.73025569520076883</v>
      </c>
      <c r="Y47" s="53" t="s">
        <v>404</v>
      </c>
      <c r="Z47" s="59"/>
      <c r="AA47" s="58">
        <v>7.2999999999999995E-2</v>
      </c>
      <c r="AB47" s="58">
        <v>3.4000000000000002E-2</v>
      </c>
      <c r="AC47" s="58">
        <v>3.4000000000000002E-2</v>
      </c>
      <c r="AD47" s="58">
        <v>4.7E-2</v>
      </c>
      <c r="AE47" s="58">
        <v>4.573936936635057E-2</v>
      </c>
      <c r="AF47" s="58">
        <v>9.6699999999999994E-2</v>
      </c>
      <c r="AG47" s="60">
        <v>0.13900000000000001</v>
      </c>
      <c r="AH47" s="58">
        <v>4.0000000000000001E-3</v>
      </c>
      <c r="AI47" s="60">
        <v>5.917992117079382E-2</v>
      </c>
    </row>
    <row r="48" spans="1:35" ht="14.25" customHeight="1" x14ac:dyDescent="0.2">
      <c r="A48" s="53">
        <f>IF(ISBLANK(D48),"",SUBTOTAL(3,$D$12:D48))</f>
        <v>37</v>
      </c>
      <c r="B48" s="53"/>
      <c r="C48" s="54" t="s">
        <v>405</v>
      </c>
      <c r="D48" s="53" t="s">
        <v>405</v>
      </c>
      <c r="E48" s="53" t="s">
        <v>406</v>
      </c>
      <c r="F48" s="53" t="s">
        <v>72</v>
      </c>
      <c r="G48" s="53" t="s">
        <v>407</v>
      </c>
      <c r="H48" s="53" t="s">
        <v>71</v>
      </c>
      <c r="I48" s="63" t="s">
        <v>285</v>
      </c>
      <c r="J48" s="53" t="s">
        <v>408</v>
      </c>
      <c r="K48" s="53" t="s">
        <v>287</v>
      </c>
      <c r="L48" s="53" t="s">
        <v>287</v>
      </c>
      <c r="M48" s="55"/>
      <c r="N48" s="55">
        <v>1600194461</v>
      </c>
      <c r="O48" s="56">
        <v>41774</v>
      </c>
      <c r="P48" s="56">
        <v>42360</v>
      </c>
      <c r="Q48" s="53" t="s">
        <v>222</v>
      </c>
      <c r="R48" s="57">
        <f>VLOOKUP(D48,[2]CNPN!C$29:L$152,6,0)</f>
        <v>138000000000</v>
      </c>
      <c r="S48" s="57">
        <f>VLOOKUP(D48,[2]CNPN!C$29:L$152,7,0)</f>
        <v>73116000000</v>
      </c>
      <c r="T48" s="58">
        <v>0.52982608695652178</v>
      </c>
      <c r="U48" s="53"/>
      <c r="V48" s="53"/>
      <c r="W48" s="53">
        <v>7311600</v>
      </c>
      <c r="X48" s="58">
        <v>0.52982608695652178</v>
      </c>
      <c r="Y48" s="53" t="s">
        <v>409</v>
      </c>
      <c r="Z48" s="59"/>
      <c r="AA48" s="58" t="s">
        <v>133</v>
      </c>
      <c r="AB48" s="58" t="s">
        <v>133</v>
      </c>
      <c r="AC48" s="58">
        <v>0.107</v>
      </c>
      <c r="AD48" s="58">
        <v>0.10299999999999999</v>
      </c>
      <c r="AE48" s="58">
        <v>0.1158</v>
      </c>
      <c r="AF48" s="58">
        <v>7.4999999999999997E-2</v>
      </c>
      <c r="AG48" s="60">
        <v>0.02</v>
      </c>
      <c r="AH48" s="58">
        <v>0.02</v>
      </c>
      <c r="AI48" s="60">
        <v>7.3466666666666666E-2</v>
      </c>
    </row>
    <row r="49" spans="1:35" ht="14.25" customHeight="1" x14ac:dyDescent="0.2">
      <c r="A49" s="53">
        <f>IF(ISBLANK(D49),"",SUBTOTAL(3,$D$12:D49))</f>
        <v>38</v>
      </c>
      <c r="B49" s="53"/>
      <c r="C49" s="54" t="s">
        <v>410</v>
      </c>
      <c r="D49" s="53" t="s">
        <v>410</v>
      </c>
      <c r="E49" s="53" t="s">
        <v>411</v>
      </c>
      <c r="F49" s="53" t="s">
        <v>72</v>
      </c>
      <c r="G49" s="53" t="s">
        <v>412</v>
      </c>
      <c r="H49" s="53" t="s">
        <v>71</v>
      </c>
      <c r="I49" s="63" t="s">
        <v>392</v>
      </c>
      <c r="J49" s="53" t="s">
        <v>413</v>
      </c>
      <c r="K49" s="53" t="s">
        <v>414</v>
      </c>
      <c r="L49" s="53" t="s">
        <v>415</v>
      </c>
      <c r="M49" s="55"/>
      <c r="N49" s="55">
        <v>1201492579</v>
      </c>
      <c r="O49" s="56">
        <v>42088</v>
      </c>
      <c r="P49" s="56">
        <v>42681</v>
      </c>
      <c r="Q49" s="53" t="s">
        <v>413</v>
      </c>
      <c r="R49" s="57">
        <f>VLOOKUP(D49,[2]CNPN!C$29:L$152,6,0)</f>
        <v>10500000000</v>
      </c>
      <c r="S49" s="57">
        <f>VLOOKUP(D49,[2]CNPN!C$29:L$152,7,0)</f>
        <v>5355000000</v>
      </c>
      <c r="T49" s="58">
        <v>0.51</v>
      </c>
      <c r="U49" s="53" t="s">
        <v>416</v>
      </c>
      <c r="V49" s="53" t="s">
        <v>417</v>
      </c>
      <c r="W49" s="53">
        <v>535500</v>
      </c>
      <c r="X49" s="58">
        <v>0.51</v>
      </c>
      <c r="Y49" s="53" t="s">
        <v>418</v>
      </c>
      <c r="Z49" s="59"/>
      <c r="AA49" s="58" t="s">
        <v>133</v>
      </c>
      <c r="AB49" s="58"/>
      <c r="AC49" s="58"/>
      <c r="AD49" s="58"/>
      <c r="AE49" s="58">
        <v>8.5999999999999993E-2</v>
      </c>
      <c r="AF49" s="58">
        <v>7.3999999999999996E-2</v>
      </c>
      <c r="AG49" s="60">
        <v>7.0000000000000007E-2</v>
      </c>
      <c r="AH49" s="58">
        <v>7.0000000000000007E-2</v>
      </c>
      <c r="AI49" s="60">
        <v>7.4999999999999997E-2</v>
      </c>
    </row>
    <row r="50" spans="1:35" ht="14.25" customHeight="1" x14ac:dyDescent="0.2">
      <c r="A50" s="53">
        <f>IF(ISBLANK(D50),"",SUBTOTAL(3,$D$12:D50))</f>
        <v>39</v>
      </c>
      <c r="B50" s="53"/>
      <c r="C50" s="54" t="s">
        <v>419</v>
      </c>
      <c r="D50" s="53" t="s">
        <v>419</v>
      </c>
      <c r="E50" s="53" t="s">
        <v>420</v>
      </c>
      <c r="F50" s="53" t="s">
        <v>72</v>
      </c>
      <c r="G50" s="53" t="s">
        <v>412</v>
      </c>
      <c r="H50" s="53" t="s">
        <v>71</v>
      </c>
      <c r="I50" s="63" t="s">
        <v>381</v>
      </c>
      <c r="J50" s="53" t="s">
        <v>413</v>
      </c>
      <c r="K50" s="53" t="s">
        <v>358</v>
      </c>
      <c r="L50" s="53" t="s">
        <v>415</v>
      </c>
      <c r="M50" s="55"/>
      <c r="N50" s="55">
        <v>1601968090</v>
      </c>
      <c r="O50" s="56">
        <v>42510</v>
      </c>
      <c r="P50" s="56">
        <v>42681</v>
      </c>
      <c r="Q50" s="53" t="s">
        <v>413</v>
      </c>
      <c r="R50" s="57">
        <f>VLOOKUP(D50,[2]CNPN!C$29:L$152,6,0)</f>
        <v>10000000000</v>
      </c>
      <c r="S50" s="57">
        <f>VLOOKUP(D50,[2]CNPN!C$29:L$152,7,0)</f>
        <v>5100000000</v>
      </c>
      <c r="T50" s="58">
        <v>0.51</v>
      </c>
      <c r="U50" s="53"/>
      <c r="V50" s="53" t="s">
        <v>421</v>
      </c>
      <c r="W50" s="53">
        <v>510000</v>
      </c>
      <c r="X50" s="58">
        <v>0.51</v>
      </c>
      <c r="Y50" s="53" t="s">
        <v>422</v>
      </c>
      <c r="Z50" s="59"/>
      <c r="AA50" s="58" t="s">
        <v>133</v>
      </c>
      <c r="AB50" s="58"/>
      <c r="AC50" s="58"/>
      <c r="AD50" s="58"/>
      <c r="AE50" s="58">
        <v>0.114</v>
      </c>
      <c r="AF50" s="58">
        <v>0.12</v>
      </c>
      <c r="AG50" s="60">
        <v>0.11</v>
      </c>
      <c r="AH50" s="58">
        <v>0.17399999999999999</v>
      </c>
      <c r="AI50" s="60">
        <v>0.13466666666666666</v>
      </c>
    </row>
    <row r="51" spans="1:35" ht="14.25" customHeight="1" x14ac:dyDescent="0.2">
      <c r="A51" s="53">
        <f>IF(ISBLANK(D51),"",SUBTOTAL(3,$D$12:D51))</f>
        <v>40</v>
      </c>
      <c r="B51" s="53"/>
      <c r="C51" s="54" t="s">
        <v>423</v>
      </c>
      <c r="D51" s="53" t="s">
        <v>423</v>
      </c>
      <c r="E51" s="53" t="s">
        <v>424</v>
      </c>
      <c r="F51" s="53" t="s">
        <v>76</v>
      </c>
      <c r="G51" s="53" t="s">
        <v>412</v>
      </c>
      <c r="H51" s="53" t="s">
        <v>71</v>
      </c>
      <c r="I51" s="63" t="s">
        <v>392</v>
      </c>
      <c r="J51" s="53" t="s">
        <v>413</v>
      </c>
      <c r="K51" s="53" t="s">
        <v>287</v>
      </c>
      <c r="L51" s="53" t="s">
        <v>415</v>
      </c>
      <c r="M51" s="55"/>
      <c r="N51" s="55">
        <v>1601968090</v>
      </c>
      <c r="O51" s="56">
        <v>42510</v>
      </c>
      <c r="P51" s="56">
        <v>42681</v>
      </c>
      <c r="Q51" s="53" t="s">
        <v>413</v>
      </c>
      <c r="R51" s="57">
        <f>VLOOKUP(D51,[2]CNPN!C$29:L$152,6,0)</f>
        <v>8475580000</v>
      </c>
      <c r="S51" s="57">
        <f>VLOOKUP(D51,[2]CNPN!C$29:L$152,7,0)</f>
        <v>4075580000</v>
      </c>
      <c r="T51" s="58">
        <v>0.4808614867655075</v>
      </c>
      <c r="U51" s="53"/>
      <c r="V51" s="53" t="s">
        <v>425</v>
      </c>
      <c r="W51" s="53">
        <v>407558</v>
      </c>
      <c r="X51" s="58">
        <v>0.4808614867655075</v>
      </c>
      <c r="Y51" s="53" t="s">
        <v>426</v>
      </c>
      <c r="Z51" s="59"/>
      <c r="AA51" s="58" t="s">
        <v>133</v>
      </c>
      <c r="AB51" s="58"/>
      <c r="AC51" s="58"/>
      <c r="AD51" s="58"/>
      <c r="AE51" s="58">
        <v>0.112</v>
      </c>
      <c r="AF51" s="58">
        <v>0.13</v>
      </c>
      <c r="AG51" s="60">
        <v>0.25</v>
      </c>
      <c r="AH51" s="58">
        <v>0.25</v>
      </c>
      <c r="AI51" s="60">
        <v>0.21</v>
      </c>
    </row>
    <row r="52" spans="1:35" ht="14.25" customHeight="1" x14ac:dyDescent="0.2">
      <c r="A52" s="53">
        <f>IF(ISBLANK(D52),"",SUBTOTAL(3,$D$12:D52))</f>
        <v>41</v>
      </c>
      <c r="B52" s="53"/>
      <c r="C52" s="54" t="s">
        <v>427</v>
      </c>
      <c r="D52" s="53" t="s">
        <v>427</v>
      </c>
      <c r="E52" s="53" t="s">
        <v>428</v>
      </c>
      <c r="F52" s="53" t="s">
        <v>72</v>
      </c>
      <c r="G52" s="53" t="s">
        <v>412</v>
      </c>
      <c r="H52" s="53" t="s">
        <v>71</v>
      </c>
      <c r="I52" s="63" t="s">
        <v>311</v>
      </c>
      <c r="J52" s="53" t="s">
        <v>127</v>
      </c>
      <c r="K52" s="53" t="s">
        <v>358</v>
      </c>
      <c r="L52" s="53" t="s">
        <v>415</v>
      </c>
      <c r="M52" s="55"/>
      <c r="N52" s="55">
        <v>2001187428</v>
      </c>
      <c r="O52" s="56">
        <v>42100</v>
      </c>
      <c r="P52" s="56">
        <v>42681</v>
      </c>
      <c r="Q52" s="53" t="s">
        <v>413</v>
      </c>
      <c r="R52" s="57">
        <f>VLOOKUP(D52,[2]CNPN!C$29:L$152,6,0)</f>
        <v>7143630000</v>
      </c>
      <c r="S52" s="57">
        <f>VLOOKUP(D52,[2]CNPN!C$29:L$152,7,0)</f>
        <v>3643630000</v>
      </c>
      <c r="T52" s="58">
        <v>0.51005301226407307</v>
      </c>
      <c r="U52" s="53"/>
      <c r="V52" s="53" t="s">
        <v>429</v>
      </c>
      <c r="W52" s="53">
        <v>364363</v>
      </c>
      <c r="X52" s="58">
        <v>0.51005301226407307</v>
      </c>
      <c r="Y52" s="53" t="s">
        <v>430</v>
      </c>
      <c r="Z52" s="59"/>
      <c r="AA52" s="58" t="s">
        <v>133</v>
      </c>
      <c r="AB52" s="58"/>
      <c r="AC52" s="58"/>
      <c r="AD52" s="58"/>
      <c r="AE52" s="58">
        <v>0.158</v>
      </c>
      <c r="AF52" s="58" t="s">
        <v>431</v>
      </c>
      <c r="AG52" s="60">
        <v>0.06</v>
      </c>
      <c r="AH52" s="58">
        <v>5.1999999999999998E-2</v>
      </c>
      <c r="AI52" s="60">
        <v>9.0000000000000011E-2</v>
      </c>
    </row>
    <row r="53" spans="1:35" ht="14.25" customHeight="1" x14ac:dyDescent="0.2">
      <c r="A53" s="53">
        <f>IF(ISBLANK(D53),"",SUBTOTAL(3,$D$12:D53))</f>
        <v>42</v>
      </c>
      <c r="B53" s="53"/>
      <c r="C53" s="54" t="s">
        <v>432</v>
      </c>
      <c r="D53" s="53" t="s">
        <v>432</v>
      </c>
      <c r="E53" s="53" t="s">
        <v>433</v>
      </c>
      <c r="F53" s="53" t="s">
        <v>72</v>
      </c>
      <c r="G53" s="53" t="s">
        <v>412</v>
      </c>
      <c r="H53" s="53" t="s">
        <v>71</v>
      </c>
      <c r="I53" s="63" t="s">
        <v>350</v>
      </c>
      <c r="J53" s="53" t="s">
        <v>127</v>
      </c>
      <c r="K53" s="53" t="s">
        <v>434</v>
      </c>
      <c r="L53" s="53" t="s">
        <v>415</v>
      </c>
      <c r="M53" s="55"/>
      <c r="N53" s="55">
        <v>1402006437</v>
      </c>
      <c r="O53" s="56">
        <v>42090</v>
      </c>
      <c r="P53" s="56">
        <v>42681</v>
      </c>
      <c r="Q53" s="53" t="s">
        <v>413</v>
      </c>
      <c r="R53" s="57">
        <f>VLOOKUP(D53,[2]CNPN!C$29:L$152,6,0)</f>
        <v>7402566447</v>
      </c>
      <c r="S53" s="57">
        <f>VLOOKUP(D53,[2]CNPN!C$29:L$152,7,0)</f>
        <v>3867226447</v>
      </c>
      <c r="T53" s="58">
        <v>0.52241698533719361</v>
      </c>
      <c r="U53" s="53" t="s">
        <v>416</v>
      </c>
      <c r="V53" s="53" t="s">
        <v>435</v>
      </c>
      <c r="W53" s="53">
        <v>386722</v>
      </c>
      <c r="X53" s="58">
        <v>0.52241698533719361</v>
      </c>
      <c r="Y53" s="53" t="s">
        <v>436</v>
      </c>
      <c r="Z53" s="59"/>
      <c r="AA53" s="58" t="s">
        <v>133</v>
      </c>
      <c r="AB53" s="58"/>
      <c r="AC53" s="58"/>
      <c r="AD53" s="58"/>
      <c r="AE53" s="58">
        <v>0.14299999999999999</v>
      </c>
      <c r="AF53" s="58">
        <v>0.115</v>
      </c>
      <c r="AG53" s="60">
        <v>0.1</v>
      </c>
      <c r="AH53" s="58">
        <v>0.1</v>
      </c>
      <c r="AI53" s="60">
        <v>0.11449999999999999</v>
      </c>
    </row>
    <row r="54" spans="1:35" ht="14.25" customHeight="1" x14ac:dyDescent="0.2">
      <c r="A54" s="53">
        <f>IF(ISBLANK(D54),"",SUBTOTAL(3,$D$12:D54))</f>
        <v>43</v>
      </c>
      <c r="B54" s="53"/>
      <c r="C54" s="54" t="s">
        <v>437</v>
      </c>
      <c r="D54" s="53" t="s">
        <v>437</v>
      </c>
      <c r="E54" s="53" t="s">
        <v>438</v>
      </c>
      <c r="F54" s="53" t="s">
        <v>70</v>
      </c>
      <c r="G54" s="53" t="s">
        <v>268</v>
      </c>
      <c r="H54" s="53" t="s">
        <v>71</v>
      </c>
      <c r="I54" s="63" t="s">
        <v>315</v>
      </c>
      <c r="J54" s="53" t="s">
        <v>127</v>
      </c>
      <c r="K54" s="53" t="s">
        <v>358</v>
      </c>
      <c r="L54" s="53" t="s">
        <v>358</v>
      </c>
      <c r="M54" s="55"/>
      <c r="N54" s="55" t="s">
        <v>439</v>
      </c>
      <c r="O54" s="56">
        <v>42193</v>
      </c>
      <c r="P54" s="56">
        <v>42543</v>
      </c>
      <c r="Q54" s="53" t="s">
        <v>440</v>
      </c>
      <c r="R54" s="57">
        <f>VLOOKUP(D54,[2]CNPN!C$29:L$152,6,0)</f>
        <v>124856000000</v>
      </c>
      <c r="S54" s="57">
        <f>VLOOKUP(D54,[2]CNPN!C$29:L$152,7,0)</f>
        <v>123301000000</v>
      </c>
      <c r="T54" s="58">
        <v>0.98754565259178573</v>
      </c>
      <c r="U54" s="53"/>
      <c r="V54" s="53" t="s">
        <v>441</v>
      </c>
      <c r="W54" s="53">
        <v>12330100</v>
      </c>
      <c r="X54" s="58">
        <v>0.98754565259178573</v>
      </c>
      <c r="Y54" s="53" t="s">
        <v>442</v>
      </c>
      <c r="Z54" s="59"/>
      <c r="AA54" s="58" t="s">
        <v>133</v>
      </c>
      <c r="AB54" s="58"/>
      <c r="AC54" s="58"/>
      <c r="AD54" s="58">
        <v>5.8571428571428566E-2</v>
      </c>
      <c r="AE54" s="58">
        <v>2.2137404580152672E-2</v>
      </c>
      <c r="AF54" s="58">
        <v>8.5000000000000006E-2</v>
      </c>
      <c r="AG54" s="60">
        <v>0.12</v>
      </c>
      <c r="AH54" s="58">
        <v>0.122</v>
      </c>
      <c r="AI54" s="60">
        <v>0.109</v>
      </c>
    </row>
    <row r="55" spans="1:35" ht="14.25" customHeight="1" x14ac:dyDescent="0.25">
      <c r="A55" s="53">
        <f>IF(ISBLANK(D55),"",SUBTOTAL(3,$D$12:D55))</f>
        <v>44</v>
      </c>
      <c r="B55" s="66"/>
      <c r="C55" s="54" t="s">
        <v>443</v>
      </c>
      <c r="D55" s="67" t="s">
        <v>443</v>
      </c>
      <c r="E55" s="53" t="str">
        <f>TN!E1070</f>
        <v>CTCP Thủy sản và Xuất nhập khẩu Côn Đảo</v>
      </c>
      <c r="F55" s="53" t="s">
        <v>76</v>
      </c>
      <c r="G55" s="53" t="s">
        <v>276</v>
      </c>
      <c r="H55" s="53" t="s">
        <v>71</v>
      </c>
      <c r="I55" s="63" t="s">
        <v>350</v>
      </c>
      <c r="J55" s="53" t="s">
        <v>444</v>
      </c>
      <c r="K55" s="53"/>
      <c r="L55" s="53"/>
      <c r="M55" s="55"/>
      <c r="N55" s="55"/>
      <c r="O55" s="56"/>
      <c r="P55" s="56"/>
      <c r="Q55" s="53"/>
      <c r="R55" s="57">
        <f>VLOOKUP(D55,[2]CNPN!C$29:L$152,6,0)</f>
        <v>80086200000</v>
      </c>
      <c r="S55" s="57">
        <f>VLOOKUP(D55,[2]CNPN!C$29:L$152,7,0)</f>
        <v>27475490000</v>
      </c>
      <c r="T55" s="58">
        <v>0.34307396280507751</v>
      </c>
      <c r="U55" s="53"/>
      <c r="V55" s="53"/>
      <c r="W55" s="53"/>
      <c r="X55" s="58">
        <v>0.34307396280507751</v>
      </c>
      <c r="Y55" s="53"/>
      <c r="Z55" s="59"/>
      <c r="AA55" s="58"/>
      <c r="AB55" s="58"/>
      <c r="AC55" s="58"/>
      <c r="AD55" s="58"/>
      <c r="AE55" s="58"/>
      <c r="AF55" s="58"/>
      <c r="AG55" s="60"/>
      <c r="AH55" s="58"/>
      <c r="AI55" s="60"/>
    </row>
    <row r="56" spans="1:35" ht="14.25" customHeight="1" x14ac:dyDescent="0.25">
      <c r="A56" s="53">
        <f>IF(ISBLANK(D56),"",SUBTOTAL(3,$D$12:D56))</f>
        <v>45</v>
      </c>
      <c r="B56" s="66"/>
      <c r="C56" s="54" t="s">
        <v>445</v>
      </c>
      <c r="D56" s="67" t="s">
        <v>445</v>
      </c>
      <c r="E56" s="53" t="str">
        <f>TN!E1073</f>
        <v>CTCP Đóng tàu và dịch vụ dầu khí Vũng Tàu</v>
      </c>
      <c r="F56" s="53" t="s">
        <v>76</v>
      </c>
      <c r="G56" s="53" t="s">
        <v>276</v>
      </c>
      <c r="H56" s="53" t="s">
        <v>71</v>
      </c>
      <c r="I56" s="63" t="s">
        <v>333</v>
      </c>
      <c r="J56" s="53" t="s">
        <v>446</v>
      </c>
      <c r="K56" s="53"/>
      <c r="L56" s="53"/>
      <c r="M56" s="55"/>
      <c r="N56" s="55"/>
      <c r="O56" s="56"/>
      <c r="P56" s="56"/>
      <c r="Q56" s="53"/>
      <c r="R56" s="57">
        <f>VLOOKUP(D56,[2]CNPN!C$29:L$152,6,0)</f>
        <v>110000000000</v>
      </c>
      <c r="S56" s="57">
        <f>VLOOKUP(D56,[2]CNPN!C$29:L$152,7,0)</f>
        <v>53500000000</v>
      </c>
      <c r="T56" s="58">
        <v>0.48636363636363639</v>
      </c>
      <c r="U56" s="53"/>
      <c r="V56" s="53"/>
      <c r="W56" s="53"/>
      <c r="X56" s="58"/>
      <c r="Y56" s="53"/>
      <c r="Z56" s="59"/>
      <c r="AA56" s="58"/>
      <c r="AB56" s="58"/>
      <c r="AC56" s="58"/>
      <c r="AD56" s="58"/>
      <c r="AE56" s="58"/>
      <c r="AF56" s="58"/>
      <c r="AG56" s="60"/>
      <c r="AH56" s="58"/>
      <c r="AI56" s="60"/>
    </row>
    <row r="57" spans="1:35" ht="14.25" customHeight="1" x14ac:dyDescent="0.25">
      <c r="A57" s="53">
        <f>IF(ISBLANK(D57),"",SUBTOTAL(3,$D$12:D57))</f>
        <v>46</v>
      </c>
      <c r="B57" s="66"/>
      <c r="C57" s="54" t="s">
        <v>447</v>
      </c>
      <c r="D57" s="53" t="s">
        <v>447</v>
      </c>
      <c r="E57" s="53" t="s">
        <v>448</v>
      </c>
      <c r="F57" s="53" t="s">
        <v>76</v>
      </c>
      <c r="G57" s="53"/>
      <c r="H57" s="53" t="s">
        <v>71</v>
      </c>
      <c r="I57" s="63" t="s">
        <v>392</v>
      </c>
      <c r="J57" s="53" t="s">
        <v>127</v>
      </c>
      <c r="K57" s="53"/>
      <c r="L57" s="53"/>
      <c r="M57" s="55"/>
      <c r="N57" s="55"/>
      <c r="O57" s="56"/>
      <c r="P57" s="56"/>
      <c r="Q57" s="53"/>
      <c r="R57" s="57">
        <f>VLOOKUP(D57,[2]CNPN!C$29:L$152,6,0)</f>
        <v>6076980000</v>
      </c>
      <c r="S57" s="57">
        <f>VLOOKUP(D57,[2]CNPN!C$29:L$152,7,0)</f>
        <v>911547000</v>
      </c>
      <c r="T57" s="58">
        <v>0.15</v>
      </c>
      <c r="U57" s="53"/>
      <c r="V57" s="53"/>
      <c r="W57" s="53"/>
      <c r="X57" s="58"/>
      <c r="Y57" s="53"/>
      <c r="Z57" s="59"/>
      <c r="AA57" s="58"/>
      <c r="AB57" s="58"/>
      <c r="AC57" s="58"/>
      <c r="AD57" s="58"/>
      <c r="AE57" s="58"/>
      <c r="AF57" s="58"/>
      <c r="AG57" s="60"/>
      <c r="AH57" s="58"/>
      <c r="AI57" s="60"/>
    </row>
    <row r="58" spans="1:35" ht="14.25" customHeight="1" x14ac:dyDescent="0.2">
      <c r="A58" s="53">
        <f>IF(ISBLANK(D58),"",SUBTOTAL(3,$D$12:D58))</f>
        <v>47</v>
      </c>
      <c r="B58" s="53"/>
      <c r="C58" s="54" t="s">
        <v>454</v>
      </c>
      <c r="D58" s="53" t="s">
        <v>454</v>
      </c>
      <c r="E58" s="53" t="s">
        <v>455</v>
      </c>
      <c r="F58" s="53" t="s">
        <v>76</v>
      </c>
      <c r="G58" s="53" t="s">
        <v>456</v>
      </c>
      <c r="H58" s="53" t="s">
        <v>73</v>
      </c>
      <c r="I58" s="53" t="s">
        <v>457</v>
      </c>
      <c r="J58" s="53" t="s">
        <v>127</v>
      </c>
      <c r="K58" s="53" t="s">
        <v>458</v>
      </c>
      <c r="L58" s="53" t="s">
        <v>459</v>
      </c>
      <c r="M58" s="55" t="s">
        <v>460</v>
      </c>
      <c r="N58" s="55">
        <v>100108649</v>
      </c>
      <c r="O58" s="56" t="s">
        <v>461</v>
      </c>
      <c r="P58" s="56" t="s">
        <v>462</v>
      </c>
      <c r="Q58" s="53" t="s">
        <v>463</v>
      </c>
      <c r="R58" s="57">
        <f>'[26]DM '!$R$57</f>
        <v>16727860000</v>
      </c>
      <c r="S58" s="57">
        <f>'[26]DM '!$S$57</f>
        <v>2126290000</v>
      </c>
      <c r="T58" s="58">
        <v>0.12711070035258545</v>
      </c>
      <c r="U58" s="53"/>
      <c r="V58" s="53" t="s">
        <v>464</v>
      </c>
      <c r="W58" s="53">
        <v>212629</v>
      </c>
      <c r="X58" s="58">
        <v>0.12711070035258545</v>
      </c>
      <c r="Y58" s="53" t="s">
        <v>465</v>
      </c>
      <c r="Z58" s="59"/>
      <c r="AA58" s="58"/>
      <c r="AB58" s="58"/>
      <c r="AC58" s="58"/>
      <c r="AD58" s="58" t="s">
        <v>466</v>
      </c>
      <c r="AE58" s="58" t="s">
        <v>467</v>
      </c>
      <c r="AF58" s="58">
        <v>5.6000000000000001E-2</v>
      </c>
      <c r="AG58" s="60">
        <v>0.11260000000000001</v>
      </c>
      <c r="AH58" s="58">
        <v>0.1174</v>
      </c>
      <c r="AI58" s="60"/>
    </row>
    <row r="59" spans="1:35" ht="14.25" customHeight="1" x14ac:dyDescent="0.2">
      <c r="A59" s="53">
        <f>IF(ISBLANK(D59),"",SUBTOTAL(3,$D$12:D59))</f>
        <v>48</v>
      </c>
      <c r="B59" s="53" t="s">
        <v>468</v>
      </c>
      <c r="C59" s="54" t="s">
        <v>468</v>
      </c>
      <c r="D59" s="65" t="s">
        <v>469</v>
      </c>
      <c r="E59" s="53" t="s">
        <v>470</v>
      </c>
      <c r="F59" s="53" t="s">
        <v>74</v>
      </c>
      <c r="G59" s="53" t="s">
        <v>471</v>
      </c>
      <c r="H59" s="53" t="s">
        <v>73</v>
      </c>
      <c r="I59" s="53" t="s">
        <v>451</v>
      </c>
      <c r="J59" s="53" t="s">
        <v>472</v>
      </c>
      <c r="K59" s="53" t="s">
        <v>458</v>
      </c>
      <c r="L59" s="53" t="e">
        <v>#REF!</v>
      </c>
      <c r="M59" s="55" t="s">
        <v>473</v>
      </c>
      <c r="N59" s="55" t="s">
        <v>473</v>
      </c>
      <c r="O59" s="56">
        <v>34607</v>
      </c>
      <c r="P59" s="56"/>
      <c r="Q59" s="53" t="s">
        <v>474</v>
      </c>
      <c r="R59" s="57">
        <f>VLOOKUP(D59,[24]Sheet1!C$4:Y$15,15,0)</f>
        <v>37783217770000</v>
      </c>
      <c r="S59" s="57">
        <f>VLOOKUP(D59,[24]Sheet1!C$4:S$15,16,0)</f>
        <v>3561053090000</v>
      </c>
      <c r="T59" s="58">
        <v>0.1093882091463724</v>
      </c>
      <c r="U59" s="53"/>
      <c r="V59" s="53" t="s">
        <v>475</v>
      </c>
      <c r="W59" s="53">
        <v>210440790</v>
      </c>
      <c r="X59" s="58">
        <v>9.74E-2</v>
      </c>
      <c r="Y59" s="53" t="s">
        <v>476</v>
      </c>
      <c r="Z59" s="59"/>
      <c r="AA59" s="58"/>
      <c r="AB59" s="58"/>
      <c r="AC59" s="58"/>
      <c r="AD59" s="58"/>
      <c r="AE59" s="58">
        <v>0.126</v>
      </c>
      <c r="AF59" s="58" t="s">
        <v>477</v>
      </c>
      <c r="AG59" s="60">
        <v>0.124</v>
      </c>
      <c r="AH59" s="58">
        <v>0.19170000000000001</v>
      </c>
      <c r="AI59" s="60"/>
    </row>
    <row r="60" spans="1:35" ht="14.25" customHeight="1" x14ac:dyDescent="0.2">
      <c r="A60" s="53">
        <f>IF(ISBLANK(D60),"",SUBTOTAL(3,$D$12:D60))</f>
        <v>49</v>
      </c>
      <c r="B60" s="53"/>
      <c r="C60" s="54" t="s">
        <v>478</v>
      </c>
      <c r="D60" s="53" t="s">
        <v>478</v>
      </c>
      <c r="E60" s="53" t="s">
        <v>479</v>
      </c>
      <c r="F60" s="53" t="s">
        <v>76</v>
      </c>
      <c r="G60" s="53" t="s">
        <v>184</v>
      </c>
      <c r="H60" s="53" t="s">
        <v>73</v>
      </c>
      <c r="I60" s="53" t="s">
        <v>451</v>
      </c>
      <c r="J60" s="53" t="s">
        <v>127</v>
      </c>
      <c r="K60" s="53" t="s">
        <v>480</v>
      </c>
      <c r="L60" s="53" t="s">
        <v>480</v>
      </c>
      <c r="M60" s="55"/>
      <c r="N60" s="55" t="s">
        <v>481</v>
      </c>
      <c r="O60" s="56"/>
      <c r="P60" s="56" t="s">
        <v>482</v>
      </c>
      <c r="Q60" s="53" t="s">
        <v>178</v>
      </c>
      <c r="R60" s="57">
        <f>VLOOKUP(D60,[24]Sheet1!C$4:Y$15,15,0)</f>
        <v>4000000000</v>
      </c>
      <c r="S60" s="57">
        <f>VLOOKUP(D60,[24]Sheet1!C$4:S$15,16,0)</f>
        <v>1150000000</v>
      </c>
      <c r="T60" s="58">
        <v>0.28749999999999998</v>
      </c>
      <c r="U60" s="53">
        <v>0</v>
      </c>
      <c r="V60" s="53" t="s">
        <v>483</v>
      </c>
      <c r="W60" s="53"/>
      <c r="X60" s="58">
        <v>0.28999999999999998</v>
      </c>
      <c r="Y60" s="53"/>
      <c r="Z60" s="59"/>
      <c r="AA60" s="58">
        <v>-0.13500000000000001</v>
      </c>
      <c r="AB60" s="58">
        <v>8.3000000000000004E-2</v>
      </c>
      <c r="AC60" s="58">
        <v>-0.25</v>
      </c>
      <c r="AD60" s="58">
        <v>-0.25</v>
      </c>
      <c r="AE60" s="58"/>
      <c r="AF60" s="58"/>
      <c r="AG60" s="60"/>
      <c r="AH60" s="58"/>
      <c r="AI60" s="60"/>
    </row>
    <row r="61" spans="1:35" ht="14.25" customHeight="1" x14ac:dyDescent="0.2">
      <c r="A61" s="53">
        <f>IF(ISBLANK(D61),"",SUBTOTAL(3,$D$12:D61))</f>
        <v>50</v>
      </c>
      <c r="B61" s="53"/>
      <c r="C61" s="54" t="s">
        <v>484</v>
      </c>
      <c r="D61" s="53" t="s">
        <v>484</v>
      </c>
      <c r="E61" s="53" t="s">
        <v>485</v>
      </c>
      <c r="F61" s="53" t="s">
        <v>76</v>
      </c>
      <c r="G61" s="53" t="s">
        <v>184</v>
      </c>
      <c r="H61" s="53" t="s">
        <v>73</v>
      </c>
      <c r="I61" s="53" t="s">
        <v>457</v>
      </c>
      <c r="J61" s="53" t="s">
        <v>161</v>
      </c>
      <c r="K61" s="53" t="s">
        <v>480</v>
      </c>
      <c r="L61" s="53" t="s">
        <v>480</v>
      </c>
      <c r="M61" s="55"/>
      <c r="N61" s="55">
        <v>2400291501</v>
      </c>
      <c r="O61" s="56" t="s">
        <v>486</v>
      </c>
      <c r="P61" s="56" t="s">
        <v>487</v>
      </c>
      <c r="Q61" s="53" t="s">
        <v>488</v>
      </c>
      <c r="R61" s="57">
        <f>VLOOKUP(D61,[24]Sheet1!C$4:Y$15,15,0)</f>
        <v>2800000000</v>
      </c>
      <c r="S61" s="57">
        <f>VLOOKUP(D61,[24]Sheet1!C$4:S$15,16,0)</f>
        <v>1237700000</v>
      </c>
      <c r="T61" s="58">
        <v>0.44203571428571431</v>
      </c>
      <c r="U61" s="53">
        <v>0</v>
      </c>
      <c r="V61" s="53" t="s">
        <v>489</v>
      </c>
      <c r="W61" s="53">
        <v>12377</v>
      </c>
      <c r="X61" s="58">
        <v>0.44</v>
      </c>
      <c r="Y61" s="53" t="s">
        <v>490</v>
      </c>
      <c r="Z61" s="59"/>
      <c r="AA61" s="58">
        <v>6.0000000000000001E-3</v>
      </c>
      <c r="AB61" s="58">
        <v>1.6E-2</v>
      </c>
      <c r="AC61" s="58">
        <v>0.5</v>
      </c>
      <c r="AD61" s="58">
        <v>5.0000000000000001E-3</v>
      </c>
      <c r="AE61" s="58">
        <v>4.0000000000000001E-3</v>
      </c>
      <c r="AF61" s="58">
        <v>-8.9999999999999993E-3</v>
      </c>
      <c r="AG61" s="60">
        <v>0.01</v>
      </c>
      <c r="AH61" s="58">
        <v>1.0500000000000001E-2</v>
      </c>
      <c r="AI61" s="60"/>
    </row>
    <row r="62" spans="1:35" ht="14.25" customHeight="1" x14ac:dyDescent="0.2">
      <c r="A62" s="53">
        <f>IF(ISBLANK(D62),"",SUBTOTAL(3,$D$12:D62))</f>
        <v>51</v>
      </c>
      <c r="B62" s="53"/>
      <c r="C62" s="54" t="s">
        <v>491</v>
      </c>
      <c r="D62" s="53" t="s">
        <v>491</v>
      </c>
      <c r="E62" s="53" t="s">
        <v>492</v>
      </c>
      <c r="F62" s="53" t="s">
        <v>76</v>
      </c>
      <c r="G62" s="53" t="s">
        <v>184</v>
      </c>
      <c r="H62" s="53" t="s">
        <v>73</v>
      </c>
      <c r="I62" s="53" t="s">
        <v>451</v>
      </c>
      <c r="J62" s="53" t="s">
        <v>185</v>
      </c>
      <c r="K62" s="53" t="s">
        <v>480</v>
      </c>
      <c r="L62" s="53" t="s">
        <v>480</v>
      </c>
      <c r="M62" s="55"/>
      <c r="N62" s="55" t="s">
        <v>481</v>
      </c>
      <c r="O62" s="56"/>
      <c r="P62" s="56" t="s">
        <v>493</v>
      </c>
      <c r="Q62" s="53" t="s">
        <v>296</v>
      </c>
      <c r="R62" s="57">
        <f>VLOOKUP(D62,[24]Sheet1!C$4:Y$15,15,0)</f>
        <v>7000000000</v>
      </c>
      <c r="S62" s="57">
        <f>VLOOKUP(D62,[24]Sheet1!C$4:S$15,16,0)</f>
        <v>1527620000</v>
      </c>
      <c r="T62" s="58">
        <v>0.21823142857142858</v>
      </c>
      <c r="U62" s="53">
        <v>0</v>
      </c>
      <c r="V62" s="53" t="s">
        <v>494</v>
      </c>
      <c r="W62" s="53"/>
      <c r="X62" s="58">
        <v>0.22</v>
      </c>
      <c r="Y62" s="53" t="s">
        <v>495</v>
      </c>
      <c r="Z62" s="59"/>
      <c r="AA62" s="58">
        <v>0</v>
      </c>
      <c r="AB62" s="58">
        <v>0</v>
      </c>
      <c r="AC62" s="58">
        <v>0</v>
      </c>
      <c r="AD62" s="58">
        <v>0</v>
      </c>
      <c r="AE62" s="58">
        <v>0</v>
      </c>
      <c r="AF62" s="58">
        <v>0</v>
      </c>
      <c r="AG62" s="60"/>
      <c r="AH62" s="58"/>
      <c r="AI62" s="60"/>
    </row>
    <row r="63" spans="1:35" ht="14.25" customHeight="1" x14ac:dyDescent="0.2">
      <c r="A63" s="53">
        <f>IF(ISBLANK(D63),"",SUBTOTAL(3,$D$12:D63))</f>
        <v>52</v>
      </c>
      <c r="B63" s="53" t="s">
        <v>496</v>
      </c>
      <c r="C63" s="54" t="s">
        <v>497</v>
      </c>
      <c r="D63" s="53" t="s">
        <v>497</v>
      </c>
      <c r="E63" s="53" t="s">
        <v>498</v>
      </c>
      <c r="F63" s="53" t="s">
        <v>74</v>
      </c>
      <c r="G63" s="53" t="s">
        <v>184</v>
      </c>
      <c r="H63" s="53" t="s">
        <v>73</v>
      </c>
      <c r="I63" s="53" t="s">
        <v>457</v>
      </c>
      <c r="J63" s="53" t="s">
        <v>472</v>
      </c>
      <c r="K63" s="53" t="s">
        <v>458</v>
      </c>
      <c r="L63" s="53" t="s">
        <v>499</v>
      </c>
      <c r="M63" s="55"/>
      <c r="N63" s="55" t="s">
        <v>500</v>
      </c>
      <c r="O63" s="56" t="s">
        <v>501</v>
      </c>
      <c r="P63" s="56" t="s">
        <v>502</v>
      </c>
      <c r="Q63" s="53" t="s">
        <v>503</v>
      </c>
      <c r="R63" s="57">
        <f>VLOOKUP(D63,[24]Sheet1!C$4:Y$15,15,0)</f>
        <v>1507371300000</v>
      </c>
      <c r="S63" s="57">
        <f>VLOOKUP(D63,[24]Sheet1!C$4:S$15,16,0)</f>
        <v>608419402500</v>
      </c>
      <c r="T63" s="58">
        <v>0.40362889032790206</v>
      </c>
      <c r="U63" s="53">
        <v>9422354</v>
      </c>
      <c r="V63" s="53" t="s">
        <v>504</v>
      </c>
      <c r="W63" s="53">
        <v>52906035</v>
      </c>
      <c r="X63" s="58">
        <v>0.4</v>
      </c>
      <c r="Y63" s="53" t="s">
        <v>505</v>
      </c>
      <c r="Z63" s="59"/>
      <c r="AA63" s="58">
        <v>0.13500000000000001</v>
      </c>
      <c r="AB63" s="58">
        <v>0.112</v>
      </c>
      <c r="AC63" s="58">
        <v>0.127</v>
      </c>
      <c r="AD63" s="58">
        <v>0.15</v>
      </c>
      <c r="AE63" s="58" t="s">
        <v>506</v>
      </c>
      <c r="AF63" s="58" t="s">
        <v>507</v>
      </c>
      <c r="AG63" s="60">
        <v>9.5000000000000001E-2</v>
      </c>
      <c r="AH63" s="58">
        <v>9.2999999999999999E-2</v>
      </c>
      <c r="AI63" s="60"/>
    </row>
    <row r="64" spans="1:35" ht="14.25" customHeight="1" x14ac:dyDescent="0.2">
      <c r="A64" s="53">
        <f>IF(ISBLANK(D64),"",SUBTOTAL(3,$D$12:D64))</f>
        <v>53</v>
      </c>
      <c r="B64" s="53" t="s">
        <v>508</v>
      </c>
      <c r="C64" s="54" t="s">
        <v>509</v>
      </c>
      <c r="D64" s="53" t="s">
        <v>509</v>
      </c>
      <c r="E64" s="53" t="s">
        <v>510</v>
      </c>
      <c r="F64" s="53" t="s">
        <v>70</v>
      </c>
      <c r="G64" s="53" t="s">
        <v>184</v>
      </c>
      <c r="H64" s="53" t="s">
        <v>73</v>
      </c>
      <c r="I64" s="53" t="s">
        <v>511</v>
      </c>
      <c r="J64" s="53" t="s">
        <v>472</v>
      </c>
      <c r="K64" s="53" t="s">
        <v>342</v>
      </c>
      <c r="L64" s="53" t="s">
        <v>499</v>
      </c>
      <c r="M64" s="55">
        <v>300446973</v>
      </c>
      <c r="N64" s="55" t="s">
        <v>512</v>
      </c>
      <c r="O64" s="56" t="s">
        <v>513</v>
      </c>
      <c r="P64" s="56" t="s">
        <v>502</v>
      </c>
      <c r="Q64" s="53" t="s">
        <v>503</v>
      </c>
      <c r="R64" s="57">
        <f>VLOOKUP(D64,[24]Sheet1!C$4:Y$15,15,0)</f>
        <v>1096239850000</v>
      </c>
      <c r="S64" s="57">
        <f>VLOOKUP(D64,[24]Sheet1!C$4:S$15,16,0)</f>
        <v>555808170000</v>
      </c>
      <c r="T64" s="58">
        <v>0.50700931804469684</v>
      </c>
      <c r="U64" s="53">
        <v>0</v>
      </c>
      <c r="V64" s="53" t="s">
        <v>514</v>
      </c>
      <c r="W64" s="53">
        <v>46317348</v>
      </c>
      <c r="X64" s="58">
        <v>0.51</v>
      </c>
      <c r="Y64" s="53" t="s">
        <v>515</v>
      </c>
      <c r="Z64" s="59"/>
      <c r="AA64" s="58">
        <v>0.05</v>
      </c>
      <c r="AB64" s="58">
        <v>4.2999999999999997E-2</v>
      </c>
      <c r="AC64" s="58">
        <v>4.2000000000000003E-2</v>
      </c>
      <c r="AD64" s="58">
        <v>4.2000000000000003E-2</v>
      </c>
      <c r="AE64" s="58" t="s">
        <v>516</v>
      </c>
      <c r="AF64" s="58">
        <v>8.3000000000000004E-2</v>
      </c>
      <c r="AG64" s="60">
        <v>7.5999999999999998E-2</v>
      </c>
      <c r="AH64" s="58">
        <v>0.08</v>
      </c>
      <c r="AI64" s="60">
        <v>5.1700000000000003E-2</v>
      </c>
    </row>
    <row r="65" spans="1:35" ht="14.25" customHeight="1" x14ac:dyDescent="0.2">
      <c r="A65" s="53">
        <f>IF(ISBLANK(D65),"",SUBTOTAL(3,$D$12:D65))</f>
        <v>54</v>
      </c>
      <c r="B65" s="53" t="s">
        <v>517</v>
      </c>
      <c r="C65" s="54" t="s">
        <v>518</v>
      </c>
      <c r="D65" s="53" t="s">
        <v>518</v>
      </c>
      <c r="E65" s="53" t="s">
        <v>519</v>
      </c>
      <c r="F65" s="53" t="s">
        <v>74</v>
      </c>
      <c r="G65" s="53" t="s">
        <v>332</v>
      </c>
      <c r="H65" s="53" t="s">
        <v>73</v>
      </c>
      <c r="I65" s="53" t="s">
        <v>520</v>
      </c>
      <c r="J65" s="53" t="s">
        <v>472</v>
      </c>
      <c r="K65" s="53" t="s">
        <v>458</v>
      </c>
      <c r="L65" s="53" t="s">
        <v>499</v>
      </c>
      <c r="M65" s="55"/>
      <c r="N65" s="55">
        <v>100111761</v>
      </c>
      <c r="O65" s="56" t="s">
        <v>521</v>
      </c>
      <c r="P65" s="56">
        <v>40057</v>
      </c>
      <c r="Q65" s="53" t="s">
        <v>503</v>
      </c>
      <c r="R65" s="57">
        <f>VLOOKUP(D65,[24]Sheet1!C$4:Y$15,15,0)</f>
        <v>7423227640000</v>
      </c>
      <c r="S65" s="57">
        <f>VLOOKUP(D65,[24]Sheet1!C$4:S$15,16,0)</f>
        <v>221544000000</v>
      </c>
      <c r="T65" s="58">
        <v>2.9844699737646738E-2</v>
      </c>
      <c r="U65" s="53" t="s">
        <v>522</v>
      </c>
      <c r="V65" s="53" t="s">
        <v>523</v>
      </c>
      <c r="W65" s="53">
        <v>680471434</v>
      </c>
      <c r="X65" s="58">
        <v>3.2557428413666517E-2</v>
      </c>
      <c r="Y65" s="53" t="s">
        <v>524</v>
      </c>
      <c r="Z65" s="59"/>
      <c r="AA65" s="58">
        <v>0.13300000000000001</v>
      </c>
      <c r="AB65" s="58">
        <v>0.159</v>
      </c>
      <c r="AC65" s="58">
        <v>0.16200000000000001</v>
      </c>
      <c r="AD65" s="58">
        <v>0.15</v>
      </c>
      <c r="AE65" s="58">
        <v>0.14430000000000001</v>
      </c>
      <c r="AF65" s="58">
        <v>8.5000000000000006E-2</v>
      </c>
      <c r="AG65" s="60">
        <v>0.1105</v>
      </c>
      <c r="AH65" s="58" t="s">
        <v>525</v>
      </c>
      <c r="AI65" s="60"/>
    </row>
    <row r="66" spans="1:35" ht="14.25" customHeight="1" x14ac:dyDescent="0.2">
      <c r="A66" s="53">
        <f>IF(ISBLANK(D66),"",SUBTOTAL(3,$D$12:D66))</f>
        <v>55</v>
      </c>
      <c r="B66" s="53"/>
      <c r="C66" s="54" t="s">
        <v>527</v>
      </c>
      <c r="D66" s="65" t="s">
        <v>526</v>
      </c>
      <c r="E66" s="53" t="s">
        <v>528</v>
      </c>
      <c r="F66" s="53" t="s">
        <v>76</v>
      </c>
      <c r="G66" s="53" t="s">
        <v>529</v>
      </c>
      <c r="H66" s="53" t="s">
        <v>73</v>
      </c>
      <c r="I66" s="53" t="s">
        <v>530</v>
      </c>
      <c r="J66" s="53" t="s">
        <v>531</v>
      </c>
      <c r="K66" s="53" t="s">
        <v>342</v>
      </c>
      <c r="L66" s="53" t="s">
        <v>532</v>
      </c>
      <c r="M66" s="55">
        <v>103004398</v>
      </c>
      <c r="N66" s="55">
        <v>411032000136</v>
      </c>
      <c r="O66" s="56" t="s">
        <v>533</v>
      </c>
      <c r="P66" s="56"/>
      <c r="Q66" s="53" t="s">
        <v>534</v>
      </c>
      <c r="R66" s="57">
        <f>VLOOKUP(D66,[24]Sheet1!C$4:Y$15,15,0)</f>
        <v>41209700000</v>
      </c>
      <c r="S66" s="57">
        <f>VLOOKUP(D66,[24]Sheet1!C$4:S$15,16,0)</f>
        <v>6320875000</v>
      </c>
      <c r="T66" s="58">
        <v>0.15338318405618095</v>
      </c>
      <c r="U66" s="53">
        <v>0</v>
      </c>
      <c r="V66" s="53" t="s">
        <v>535</v>
      </c>
      <c r="W66" s="53">
        <v>2500</v>
      </c>
      <c r="X66" s="58" t="s">
        <v>536</v>
      </c>
      <c r="Y66" s="53" t="s">
        <v>537</v>
      </c>
      <c r="Z66" s="59"/>
      <c r="AA66" s="58">
        <v>-1.4E-2</v>
      </c>
      <c r="AB66" s="58">
        <v>0.59199999999999997</v>
      </c>
      <c r="AC66" s="58">
        <v>0.13100000000000001</v>
      </c>
      <c r="AD66" s="58">
        <v>0.113</v>
      </c>
      <c r="AE66" s="58">
        <v>0.441</v>
      </c>
      <c r="AF66" s="58">
        <v>0.193</v>
      </c>
      <c r="AG66" s="60" t="s">
        <v>538</v>
      </c>
      <c r="AH66" s="58" t="s">
        <v>539</v>
      </c>
      <c r="AI66" s="60">
        <v>0.24299999999999999</v>
      </c>
    </row>
    <row r="67" spans="1:35" ht="14.25" customHeight="1" x14ac:dyDescent="0.2">
      <c r="A67" s="53">
        <f>IF(ISBLANK(D67),"",SUBTOTAL(3,$D$12:D67))</f>
        <v>56</v>
      </c>
      <c r="B67" s="53" t="s">
        <v>540</v>
      </c>
      <c r="C67" s="54" t="s">
        <v>541</v>
      </c>
      <c r="D67" s="53" t="s">
        <v>541</v>
      </c>
      <c r="E67" s="53" t="s">
        <v>542</v>
      </c>
      <c r="F67" s="53" t="s">
        <v>76</v>
      </c>
      <c r="G67" s="53" t="s">
        <v>184</v>
      </c>
      <c r="H67" s="53" t="s">
        <v>73</v>
      </c>
      <c r="I67" s="53" t="s">
        <v>520</v>
      </c>
      <c r="J67" s="53" t="s">
        <v>127</v>
      </c>
      <c r="K67" s="53" t="s">
        <v>543</v>
      </c>
      <c r="L67" s="53" t="s">
        <v>543</v>
      </c>
      <c r="M67" s="55"/>
      <c r="N67" s="55" t="s">
        <v>544</v>
      </c>
      <c r="O67" s="56">
        <v>37705</v>
      </c>
      <c r="P67" s="56">
        <v>39387</v>
      </c>
      <c r="Q67" s="53" t="s">
        <v>178</v>
      </c>
      <c r="R67" s="57">
        <f>VLOOKUP(D67,[24]Sheet1!C$4:Y$15,15,0)</f>
        <v>10820000000</v>
      </c>
      <c r="S67" s="57">
        <f>VLOOKUP(D67,[24]Sheet1!C$4:S$15,16,0)</f>
        <v>976320000</v>
      </c>
      <c r="T67" s="58">
        <v>9.0232902033271722E-2</v>
      </c>
      <c r="U67" s="53" t="s">
        <v>545</v>
      </c>
      <c r="V67" s="53" t="s">
        <v>546</v>
      </c>
      <c r="W67" s="53"/>
      <c r="X67" s="58">
        <v>9.0232902033271722E-2</v>
      </c>
      <c r="Y67" s="53"/>
      <c r="Z67" s="59"/>
      <c r="AA67" s="58">
        <v>3.56E-2</v>
      </c>
      <c r="AB67" s="58">
        <v>4.0099999999999997E-2</v>
      </c>
      <c r="AC67" s="58">
        <v>-0.1895</v>
      </c>
      <c r="AD67" s="58">
        <v>-1.0656691903286379</v>
      </c>
      <c r="AE67" s="58">
        <v>-0.18715591985401686</v>
      </c>
      <c r="AF67" s="58">
        <v>0.254</v>
      </c>
      <c r="AG67" s="60">
        <v>2.2800000000000001E-2</v>
      </c>
      <c r="AH67" s="58" t="s">
        <v>453</v>
      </c>
      <c r="AI67" s="60"/>
    </row>
    <row r="68" spans="1:35" ht="14.25" customHeight="1" x14ac:dyDescent="0.2">
      <c r="A68" s="53">
        <f>IF(ISBLANK(D68),"",SUBTOTAL(3,$D$12:D68))</f>
        <v>57</v>
      </c>
      <c r="B68" s="53"/>
      <c r="C68" s="54" t="s">
        <v>547</v>
      </c>
      <c r="D68" s="53" t="s">
        <v>547</v>
      </c>
      <c r="E68" s="53" t="s">
        <v>548</v>
      </c>
      <c r="F68" s="53" t="s">
        <v>76</v>
      </c>
      <c r="G68" s="53" t="s">
        <v>304</v>
      </c>
      <c r="H68" s="53" t="s">
        <v>73</v>
      </c>
      <c r="I68" s="53" t="s">
        <v>520</v>
      </c>
      <c r="J68" s="53" t="s">
        <v>549</v>
      </c>
      <c r="K68" s="53" t="s">
        <v>543</v>
      </c>
      <c r="L68" s="53" t="s">
        <v>543</v>
      </c>
      <c r="M68" s="55">
        <v>200124348</v>
      </c>
      <c r="N68" s="55">
        <v>203001798</v>
      </c>
      <c r="O68" s="56" t="s">
        <v>550</v>
      </c>
      <c r="P68" s="56" t="s">
        <v>551</v>
      </c>
      <c r="Q68" s="53" t="s">
        <v>552</v>
      </c>
      <c r="R68" s="57">
        <f>VLOOKUP(D68,[24]Sheet1!C$4:Y$15,15,0)</f>
        <v>108000000000</v>
      </c>
      <c r="S68" s="57">
        <f>VLOOKUP(D68,[24]Sheet1!C$4:S$15,16,0)</f>
        <v>32633110000</v>
      </c>
      <c r="T68" s="58">
        <v>0.3021584259259259</v>
      </c>
      <c r="U68" s="53">
        <v>3133841999</v>
      </c>
      <c r="V68" s="53" t="s">
        <v>553</v>
      </c>
      <c r="W68" s="53">
        <v>3263311</v>
      </c>
      <c r="X68" s="58">
        <v>0.3</v>
      </c>
      <c r="Y68" s="53" t="s">
        <v>554</v>
      </c>
      <c r="Z68" s="59"/>
      <c r="AA68" s="58">
        <v>-1E-3</v>
      </c>
      <c r="AB68" s="58">
        <v>-4.1000000000000002E-2</v>
      </c>
      <c r="AC68" s="58">
        <v>-3.2000000000000001E-2</v>
      </c>
      <c r="AD68" s="58">
        <v>-1.7000000000000001E-2</v>
      </c>
      <c r="AE68" s="58">
        <v>-1E-3</v>
      </c>
      <c r="AF68" s="58">
        <v>0</v>
      </c>
      <c r="AG68" s="60" t="s">
        <v>555</v>
      </c>
      <c r="AH68" s="58">
        <v>0.06</v>
      </c>
      <c r="AI68" s="60">
        <v>-5.0000000000000001E-3</v>
      </c>
    </row>
    <row r="69" spans="1:35" ht="14.25" customHeight="1" x14ac:dyDescent="0.2">
      <c r="A69" s="53">
        <f>IF(ISBLANK(D69),"",SUBTOTAL(3,$D$12:D69))</f>
        <v>58</v>
      </c>
      <c r="B69" s="53"/>
      <c r="C69" s="54" t="s">
        <v>556</v>
      </c>
      <c r="D69" s="53" t="s">
        <v>556</v>
      </c>
      <c r="E69" s="53" t="s">
        <v>557</v>
      </c>
      <c r="F69" s="53" t="s">
        <v>76</v>
      </c>
      <c r="G69" s="53" t="s">
        <v>184</v>
      </c>
      <c r="H69" s="53" t="s">
        <v>73</v>
      </c>
      <c r="I69" s="53" t="s">
        <v>520</v>
      </c>
      <c r="J69" s="53" t="s">
        <v>148</v>
      </c>
      <c r="K69" s="53" t="s">
        <v>558</v>
      </c>
      <c r="L69" s="53" t="s">
        <v>558</v>
      </c>
      <c r="M69" s="55"/>
      <c r="N69" s="55">
        <v>2800773267</v>
      </c>
      <c r="O69" s="56" t="s">
        <v>559</v>
      </c>
      <c r="P69" s="56">
        <v>39120</v>
      </c>
      <c r="Q69" s="53" t="s">
        <v>129</v>
      </c>
      <c r="R69" s="57">
        <f>VLOOKUP(D69,[24]Sheet1!C$4:Y$15,15,0)</f>
        <v>20000000000</v>
      </c>
      <c r="S69" s="57">
        <f>VLOOKUP(D69,[24]Sheet1!C$4:S$15,16,0)</f>
        <v>5686800000</v>
      </c>
      <c r="T69" s="58">
        <v>0.28433999999999998</v>
      </c>
      <c r="U69" s="53" t="s">
        <v>560</v>
      </c>
      <c r="V69" s="53" t="s">
        <v>561</v>
      </c>
      <c r="W69" s="53">
        <v>568680</v>
      </c>
      <c r="X69" s="58">
        <v>0.28433999999999998</v>
      </c>
      <c r="Y69" s="53" t="s">
        <v>562</v>
      </c>
      <c r="Z69" s="59"/>
      <c r="AA69" s="58">
        <v>0.42880000000000001</v>
      </c>
      <c r="AB69" s="58">
        <v>0.38929999999999998</v>
      </c>
      <c r="AC69" s="58">
        <v>3.5799999999999998E-2</v>
      </c>
      <c r="AD69" s="58">
        <v>3.5999999999999997E-2</v>
      </c>
      <c r="AE69" s="58">
        <v>6.7000000000000004E-2</v>
      </c>
      <c r="AF69" s="58">
        <v>0.106</v>
      </c>
      <c r="AG69" s="60">
        <v>0.106</v>
      </c>
      <c r="AH69" s="58">
        <v>0.01</v>
      </c>
      <c r="AI69" s="60"/>
    </row>
    <row r="70" spans="1:35" ht="14.25" customHeight="1" x14ac:dyDescent="0.2">
      <c r="A70" s="53">
        <f>IF(ISBLANK(D70),"",SUBTOTAL(3,$D$12:D70))</f>
        <v>59</v>
      </c>
      <c r="B70" s="53"/>
      <c r="C70" s="54" t="s">
        <v>563</v>
      </c>
      <c r="D70" s="67" t="s">
        <v>563</v>
      </c>
      <c r="E70" s="53" t="s">
        <v>564</v>
      </c>
      <c r="F70" s="53" t="s">
        <v>72</v>
      </c>
      <c r="G70" s="53">
        <v>2020</v>
      </c>
      <c r="H70" s="53" t="s">
        <v>73</v>
      </c>
      <c r="I70" s="53" t="s">
        <v>565</v>
      </c>
      <c r="J70" s="53" t="s">
        <v>566</v>
      </c>
      <c r="K70" s="53" t="s">
        <v>458</v>
      </c>
      <c r="L70" s="53" t="s">
        <v>458</v>
      </c>
      <c r="M70" s="55"/>
      <c r="N70" s="55"/>
      <c r="O70" s="56"/>
      <c r="P70" s="56"/>
      <c r="Q70" s="53"/>
      <c r="R70" s="57">
        <f>VLOOKUP(D70,[24]Sheet1!C$4:Y$15,15,0)</f>
        <v>97300000000</v>
      </c>
      <c r="S70" s="57">
        <f>VLOOKUP(D70,[24]Sheet1!C$4:S$15,16,0)</f>
        <v>95660000000</v>
      </c>
      <c r="T70" s="58">
        <v>0.98314491264131554</v>
      </c>
      <c r="U70" s="53"/>
      <c r="V70" s="53"/>
      <c r="W70" s="53"/>
      <c r="X70" s="58"/>
      <c r="Y70" s="53"/>
      <c r="Z70" s="59"/>
      <c r="AA70" s="58"/>
      <c r="AB70" s="58"/>
      <c r="AC70" s="58"/>
      <c r="AD70" s="58"/>
      <c r="AE70" s="58"/>
      <c r="AF70" s="58"/>
      <c r="AG70" s="60"/>
      <c r="AH70" s="58"/>
      <c r="AI70" s="60"/>
    </row>
    <row r="71" spans="1:35" ht="14.25" customHeight="1" x14ac:dyDescent="0.2">
      <c r="A71" s="53">
        <f>IF(ISBLANK(D71),"",SUBTOTAL(3,$D$12:D71))</f>
        <v>60</v>
      </c>
      <c r="B71" s="53"/>
      <c r="C71" s="54" t="s">
        <v>568</v>
      </c>
      <c r="D71" s="65" t="s">
        <v>567</v>
      </c>
      <c r="E71" s="53" t="s">
        <v>569</v>
      </c>
      <c r="F71" s="53" t="s">
        <v>74</v>
      </c>
      <c r="G71" s="53" t="s">
        <v>529</v>
      </c>
      <c r="H71" s="53" t="s">
        <v>79</v>
      </c>
      <c r="I71" s="53" t="s">
        <v>570</v>
      </c>
      <c r="J71" s="53" t="s">
        <v>127</v>
      </c>
      <c r="K71" s="53" t="s">
        <v>458</v>
      </c>
      <c r="L71" s="53" t="s">
        <v>133</v>
      </c>
      <c r="M71" s="55"/>
      <c r="N71" s="55">
        <v>102799293</v>
      </c>
      <c r="O71" s="56" t="s">
        <v>571</v>
      </c>
      <c r="P71" s="56">
        <v>39633</v>
      </c>
      <c r="Q71" s="53" t="s">
        <v>178</v>
      </c>
      <c r="R71" s="57">
        <v>410000000000</v>
      </c>
      <c r="S71" s="57">
        <v>195284090000</v>
      </c>
      <c r="T71" s="58">
        <v>0.47630265853658538</v>
      </c>
      <c r="U71" s="53" t="s">
        <v>572</v>
      </c>
      <c r="V71" s="53" t="s">
        <v>573</v>
      </c>
      <c r="W71" s="53">
        <v>19528409</v>
      </c>
      <c r="X71" s="58">
        <v>0.47632054960113135</v>
      </c>
      <c r="Y71" s="53" t="s">
        <v>574</v>
      </c>
      <c r="Z71" s="59"/>
      <c r="AA71" s="58">
        <v>0</v>
      </c>
      <c r="AB71" s="58">
        <v>6.9999999999999999E-4</v>
      </c>
      <c r="AC71" s="58">
        <v>0</v>
      </c>
      <c r="AD71" s="58">
        <v>0.20880000000000001</v>
      </c>
      <c r="AE71" s="58">
        <v>0.313</v>
      </c>
      <c r="AF71" s="58">
        <v>0.14000000000000001</v>
      </c>
      <c r="AG71" s="60">
        <v>0.255</v>
      </c>
      <c r="AH71" s="58">
        <v>3.4000000000000002E-2</v>
      </c>
      <c r="AI71" s="60">
        <v>0.1189375</v>
      </c>
    </row>
    <row r="72" spans="1:35" ht="14.25" customHeight="1" x14ac:dyDescent="0.2">
      <c r="A72" s="53">
        <f>IF(ISBLANK(D72),"",SUBTOTAL(3,$D$12:D72))</f>
        <v>61</v>
      </c>
      <c r="B72" s="53"/>
      <c r="C72" s="54" t="s">
        <v>576</v>
      </c>
      <c r="D72" s="65" t="s">
        <v>575</v>
      </c>
      <c r="E72" s="53" t="s">
        <v>577</v>
      </c>
      <c r="F72" s="53" t="s">
        <v>76</v>
      </c>
      <c r="G72" s="53" t="s">
        <v>578</v>
      </c>
      <c r="H72" s="53" t="s">
        <v>75</v>
      </c>
      <c r="I72" s="53" t="s">
        <v>579</v>
      </c>
      <c r="J72" s="53" t="s">
        <v>580</v>
      </c>
      <c r="K72" s="53" t="s">
        <v>581</v>
      </c>
      <c r="L72" s="53"/>
      <c r="M72" s="55"/>
      <c r="N72" s="55">
        <v>3000109210</v>
      </c>
      <c r="O72" s="56">
        <v>43084</v>
      </c>
      <c r="P72" s="56"/>
      <c r="Q72" s="53" t="s">
        <v>222</v>
      </c>
      <c r="R72" s="57">
        <v>235000000000</v>
      </c>
      <c r="S72" s="57">
        <v>63450000000</v>
      </c>
      <c r="T72" s="58">
        <v>0.27</v>
      </c>
      <c r="U72" s="53" t="s">
        <v>336</v>
      </c>
      <c r="V72" s="53" t="s">
        <v>582</v>
      </c>
      <c r="W72" s="53" t="s">
        <v>583</v>
      </c>
      <c r="X72" s="58">
        <v>0.27</v>
      </c>
      <c r="Y72" s="53" t="s">
        <v>584</v>
      </c>
      <c r="Z72" s="59"/>
      <c r="AA72" s="58">
        <v>1.3599999999999999E-2</v>
      </c>
      <c r="AB72" s="58">
        <v>4.6100000000000002E-2</v>
      </c>
      <c r="AC72" s="58">
        <v>0.2082</v>
      </c>
      <c r="AD72" s="58">
        <v>0.24959999999999999</v>
      </c>
      <c r="AE72" s="58">
        <v>0.23539777775796641</v>
      </c>
      <c r="AF72" s="58">
        <v>0.12</v>
      </c>
      <c r="AG72" s="60">
        <v>5.2999999999999999E-2</v>
      </c>
      <c r="AH72" s="58">
        <v>7.0000000000000007E-2</v>
      </c>
      <c r="AI72" s="60">
        <v>0.12448722221974581</v>
      </c>
    </row>
    <row r="73" spans="1:35" ht="14.25" customHeight="1" x14ac:dyDescent="0.2">
      <c r="A73" s="53">
        <f>IF(ISBLANK(D73),"",SUBTOTAL(3,$D$12:D73))</f>
        <v>62</v>
      </c>
      <c r="B73" s="53"/>
      <c r="C73" s="54" t="s">
        <v>585</v>
      </c>
      <c r="D73" s="53" t="s">
        <v>585</v>
      </c>
      <c r="E73" s="53" t="s">
        <v>586</v>
      </c>
      <c r="F73" s="53" t="s">
        <v>76</v>
      </c>
      <c r="G73" s="53" t="s">
        <v>587</v>
      </c>
      <c r="H73" s="53" t="s">
        <v>75</v>
      </c>
      <c r="I73" s="53" t="s">
        <v>588</v>
      </c>
      <c r="J73" s="53" t="s">
        <v>589</v>
      </c>
      <c r="K73" s="53" t="s">
        <v>590</v>
      </c>
      <c r="L73" s="53" t="s">
        <v>590</v>
      </c>
      <c r="M73" s="55">
        <v>5700100640</v>
      </c>
      <c r="N73" s="55" t="s">
        <v>591</v>
      </c>
      <c r="O73" s="56">
        <v>42644</v>
      </c>
      <c r="P73" s="56" t="s">
        <v>592</v>
      </c>
      <c r="Q73" s="53" t="s">
        <v>593</v>
      </c>
      <c r="R73" s="57">
        <v>65056500000</v>
      </c>
      <c r="S73" s="57">
        <v>8880250000</v>
      </c>
      <c r="T73" s="58">
        <v>0.13650058026484671</v>
      </c>
      <c r="U73" s="53" t="s">
        <v>594</v>
      </c>
      <c r="V73" s="53" t="s">
        <v>595</v>
      </c>
      <c r="W73" s="53">
        <v>888025</v>
      </c>
      <c r="X73" s="58">
        <v>0.13650058026484671</v>
      </c>
      <c r="Y73" s="53" t="s">
        <v>596</v>
      </c>
      <c r="Z73" s="59"/>
      <c r="AA73" s="58" t="s">
        <v>218</v>
      </c>
      <c r="AB73" s="58" t="s">
        <v>218</v>
      </c>
      <c r="AC73" s="58" t="s">
        <v>218</v>
      </c>
      <c r="AD73" s="58" t="s">
        <v>218</v>
      </c>
      <c r="AE73" s="58" t="s">
        <v>218</v>
      </c>
      <c r="AF73" s="58">
        <v>0.23</v>
      </c>
      <c r="AG73" s="60">
        <v>0.25</v>
      </c>
      <c r="AH73" s="58">
        <v>0.3</v>
      </c>
      <c r="AI73" s="60">
        <v>9.7500000000000003E-2</v>
      </c>
    </row>
    <row r="74" spans="1:35" ht="14.25" customHeight="1" x14ac:dyDescent="0.2">
      <c r="A74" s="53">
        <f>IF(ISBLANK(D74),"",SUBTOTAL(3,$D$12:D74))</f>
        <v>63</v>
      </c>
      <c r="B74" s="53"/>
      <c r="C74" s="54" t="s">
        <v>597</v>
      </c>
      <c r="D74" s="53" t="s">
        <v>597</v>
      </c>
      <c r="E74" s="53" t="s">
        <v>598</v>
      </c>
      <c r="F74" s="53" t="s">
        <v>70</v>
      </c>
      <c r="G74" s="53" t="s">
        <v>599</v>
      </c>
      <c r="H74" s="53" t="s">
        <v>75</v>
      </c>
      <c r="I74" s="53" t="s">
        <v>600</v>
      </c>
      <c r="J74" s="53" t="s">
        <v>601</v>
      </c>
      <c r="K74" s="53" t="s">
        <v>602</v>
      </c>
      <c r="L74" s="53" t="s">
        <v>603</v>
      </c>
      <c r="M74" s="55">
        <v>4601143257</v>
      </c>
      <c r="N74" s="55">
        <v>4601143257</v>
      </c>
      <c r="O74" s="56" t="s">
        <v>604</v>
      </c>
      <c r="P74" s="56" t="s">
        <v>605</v>
      </c>
      <c r="Q74" s="53" t="s">
        <v>601</v>
      </c>
      <c r="R74" s="57">
        <v>140833570000</v>
      </c>
      <c r="S74" s="57">
        <v>139199570000</v>
      </c>
      <c r="T74" s="58">
        <v>0.98839765263353052</v>
      </c>
      <c r="U74" s="53" t="s">
        <v>606</v>
      </c>
      <c r="V74" s="53" t="s">
        <v>607</v>
      </c>
      <c r="W74" s="53" t="s">
        <v>608</v>
      </c>
      <c r="X74" s="58">
        <v>0.98839765263353052</v>
      </c>
      <c r="Y74" s="53" t="s">
        <v>609</v>
      </c>
      <c r="Z74" s="59"/>
      <c r="AA74" s="58" t="s">
        <v>218</v>
      </c>
      <c r="AB74" s="58" t="s">
        <v>218</v>
      </c>
      <c r="AC74" s="58" t="s">
        <v>218</v>
      </c>
      <c r="AD74" s="58" t="s">
        <v>218</v>
      </c>
      <c r="AE74" s="58">
        <v>-1.7670757074985696E-3</v>
      </c>
      <c r="AF74" s="58">
        <v>1E-3</v>
      </c>
      <c r="AG74" s="60">
        <v>2.3999999999999998E-3</v>
      </c>
      <c r="AH74" s="58">
        <v>4.7000000000000002E-3</v>
      </c>
      <c r="AI74" s="60">
        <v>7.916155365626788E-4</v>
      </c>
    </row>
    <row r="75" spans="1:35" ht="14.25" customHeight="1" x14ac:dyDescent="0.2">
      <c r="A75" s="53">
        <f>IF(ISBLANK(D75),"",SUBTOTAL(3,$D$12:D75))</f>
        <v>64</v>
      </c>
      <c r="B75" s="53"/>
      <c r="C75" s="54" t="s">
        <v>611</v>
      </c>
      <c r="D75" s="65" t="s">
        <v>610</v>
      </c>
      <c r="E75" s="62" t="s">
        <v>612</v>
      </c>
      <c r="F75" s="53" t="s">
        <v>70</v>
      </c>
      <c r="G75" s="53" t="s">
        <v>613</v>
      </c>
      <c r="H75" s="53" t="s">
        <v>75</v>
      </c>
      <c r="I75" s="53" t="s">
        <v>614</v>
      </c>
      <c r="J75" s="53" t="s">
        <v>472</v>
      </c>
      <c r="K75" s="53" t="s">
        <v>458</v>
      </c>
      <c r="L75" s="53"/>
      <c r="M75" s="55"/>
      <c r="N75" s="55">
        <v>106083197</v>
      </c>
      <c r="O75" s="56" t="s">
        <v>615</v>
      </c>
      <c r="P75" s="56"/>
      <c r="Q75" s="53" t="s">
        <v>472</v>
      </c>
      <c r="R75" s="57">
        <v>1000000000000</v>
      </c>
      <c r="S75" s="57">
        <v>1000000000000</v>
      </c>
      <c r="T75" s="58">
        <v>1</v>
      </c>
      <c r="U75" s="53"/>
      <c r="V75" s="64"/>
      <c r="W75" s="53">
        <v>100000000</v>
      </c>
      <c r="X75" s="58">
        <v>1</v>
      </c>
      <c r="Y75" s="53" t="s">
        <v>616</v>
      </c>
      <c r="Z75" s="59"/>
      <c r="AA75" s="58">
        <v>0</v>
      </c>
      <c r="AB75" s="58">
        <v>0</v>
      </c>
      <c r="AC75" s="58">
        <v>2.87E-2</v>
      </c>
      <c r="AD75" s="58">
        <v>7.3999999999999996E-2</v>
      </c>
      <c r="AE75" s="58">
        <v>5.6000000000000001E-2</v>
      </c>
      <c r="AF75" s="58">
        <v>0.05</v>
      </c>
      <c r="AG75" s="60">
        <v>6.3399999999999998E-2</v>
      </c>
      <c r="AH75" s="58">
        <v>7.7899999999999997E-2</v>
      </c>
      <c r="AI75" s="60">
        <v>4.3749999999999997E-2</v>
      </c>
    </row>
    <row r="76" spans="1:35" ht="14.25" customHeight="1" x14ac:dyDescent="0.2">
      <c r="A76" s="53">
        <f>IF(ISBLANK(D76),"",SUBTOTAL(3,$D$12:D76))</f>
        <v>65</v>
      </c>
      <c r="B76" s="53" t="s">
        <v>617</v>
      </c>
      <c r="C76" s="54" t="s">
        <v>619</v>
      </c>
      <c r="D76" s="65" t="s">
        <v>618</v>
      </c>
      <c r="E76" s="53" t="s">
        <v>620</v>
      </c>
      <c r="F76" s="53" t="s">
        <v>74</v>
      </c>
      <c r="G76" s="53" t="s">
        <v>621</v>
      </c>
      <c r="H76" s="53" t="s">
        <v>75</v>
      </c>
      <c r="I76" s="53" t="s">
        <v>622</v>
      </c>
      <c r="J76" s="53" t="s">
        <v>623</v>
      </c>
      <c r="K76" s="53" t="s">
        <v>543</v>
      </c>
      <c r="L76" s="53" t="s">
        <v>543</v>
      </c>
      <c r="M76" s="55"/>
      <c r="N76" s="55" t="s">
        <v>624</v>
      </c>
      <c r="O76" s="56">
        <v>37516</v>
      </c>
      <c r="P76" s="56">
        <v>40087</v>
      </c>
      <c r="Q76" s="53" t="s">
        <v>623</v>
      </c>
      <c r="R76" s="57">
        <v>5000000000000</v>
      </c>
      <c r="S76" s="57">
        <v>450000000000</v>
      </c>
      <c r="T76" s="58">
        <v>0.09</v>
      </c>
      <c r="U76" s="53" t="s">
        <v>625</v>
      </c>
      <c r="V76" s="53" t="s">
        <v>626</v>
      </c>
      <c r="W76" s="53">
        <v>45000000</v>
      </c>
      <c r="X76" s="58">
        <v>0.09</v>
      </c>
      <c r="Y76" s="53" t="s">
        <v>627</v>
      </c>
      <c r="Z76" s="59"/>
      <c r="AA76" s="58">
        <v>-1E-4</v>
      </c>
      <c r="AB76" s="58">
        <v>8.5000000000000006E-3</v>
      </c>
      <c r="AC76" s="58">
        <v>5.0500000000000003E-2</v>
      </c>
      <c r="AD76" s="58">
        <v>5.8999999999999997E-2</v>
      </c>
      <c r="AE76" s="58">
        <v>8.1000000000000003E-2</v>
      </c>
      <c r="AF76" s="58">
        <v>6.0999999999999999E-2</v>
      </c>
      <c r="AG76" s="60">
        <v>7.6300000000000007E-2</v>
      </c>
      <c r="AH76" s="58">
        <v>8.3699999999999997E-2</v>
      </c>
      <c r="AI76" s="60">
        <v>5.2487500000000006E-2</v>
      </c>
    </row>
    <row r="77" spans="1:35" ht="14.25" customHeight="1" x14ac:dyDescent="0.2">
      <c r="A77" s="53">
        <f>IF(ISBLANK(D77),"",SUBTOTAL(3,$D$12:D77))</f>
        <v>66</v>
      </c>
      <c r="B77" s="53" t="s">
        <v>628</v>
      </c>
      <c r="C77" s="54" t="s">
        <v>630</v>
      </c>
      <c r="D77" s="65" t="s">
        <v>629</v>
      </c>
      <c r="E77" s="53" t="s">
        <v>631</v>
      </c>
      <c r="F77" s="53" t="s">
        <v>74</v>
      </c>
      <c r="G77" s="53" t="s">
        <v>621</v>
      </c>
      <c r="H77" s="53" t="s">
        <v>75</v>
      </c>
      <c r="I77" s="53" t="s">
        <v>632</v>
      </c>
      <c r="J77" s="53" t="s">
        <v>623</v>
      </c>
      <c r="K77" s="53" t="s">
        <v>229</v>
      </c>
      <c r="L77" s="53" t="s">
        <v>590</v>
      </c>
      <c r="M77" s="55"/>
      <c r="N77" s="55" t="s">
        <v>633</v>
      </c>
      <c r="O77" s="56">
        <v>40053</v>
      </c>
      <c r="P77" s="56">
        <v>40077</v>
      </c>
      <c r="Q77" s="53" t="s">
        <v>623</v>
      </c>
      <c r="R77" s="57">
        <v>4500000000000</v>
      </c>
      <c r="S77" s="57">
        <v>514010890000</v>
      </c>
      <c r="T77" s="58">
        <v>0.11422464222222223</v>
      </c>
      <c r="U77" s="53" t="s">
        <v>634</v>
      </c>
      <c r="V77" s="53" t="s">
        <v>635</v>
      </c>
      <c r="W77" s="53" t="s">
        <v>636</v>
      </c>
      <c r="X77" s="58">
        <v>0.11422464222222223</v>
      </c>
      <c r="Y77" s="53" t="s">
        <v>637</v>
      </c>
      <c r="Z77" s="59"/>
      <c r="AA77" s="58">
        <v>9.7999999999999997E-3</v>
      </c>
      <c r="AB77" s="58">
        <v>5.57E-2</v>
      </c>
      <c r="AC77" s="58">
        <v>-0.1265</v>
      </c>
      <c r="AD77" s="58">
        <v>1.6000000000000001E-3</v>
      </c>
      <c r="AE77" s="58">
        <v>-0.4</v>
      </c>
      <c r="AF77" s="58">
        <v>0.12</v>
      </c>
      <c r="AG77" s="60">
        <v>0.17</v>
      </c>
      <c r="AH77" s="58">
        <v>0.05</v>
      </c>
      <c r="AI77" s="60">
        <v>-1.4925000000000003E-2</v>
      </c>
    </row>
    <row r="78" spans="1:35" ht="14.25" customHeight="1" x14ac:dyDescent="0.2">
      <c r="A78" s="53">
        <f>IF(ISBLANK(D78),"",SUBTOTAL(3,$D$12:D78))</f>
        <v>67</v>
      </c>
      <c r="B78" s="53" t="s">
        <v>638</v>
      </c>
      <c r="C78" s="54" t="s">
        <v>640</v>
      </c>
      <c r="D78" s="65" t="s">
        <v>639</v>
      </c>
      <c r="E78" s="53" t="s">
        <v>641</v>
      </c>
      <c r="F78" s="53" t="s">
        <v>76</v>
      </c>
      <c r="G78" s="53" t="s">
        <v>642</v>
      </c>
      <c r="H78" s="53" t="s">
        <v>75</v>
      </c>
      <c r="I78" s="53" t="s">
        <v>643</v>
      </c>
      <c r="J78" s="53" t="s">
        <v>644</v>
      </c>
      <c r="K78" s="53" t="s">
        <v>590</v>
      </c>
      <c r="L78" s="53" t="s">
        <v>590</v>
      </c>
      <c r="M78" s="55"/>
      <c r="N78" s="55">
        <v>800971089</v>
      </c>
      <c r="O78" s="56" t="s">
        <v>645</v>
      </c>
      <c r="P78" s="56"/>
      <c r="Q78" s="53" t="s">
        <v>646</v>
      </c>
      <c r="R78" s="57">
        <v>3262350000000</v>
      </c>
      <c r="S78" s="57">
        <v>627300000</v>
      </c>
      <c r="T78" s="58">
        <v>1.9228470274495379E-4</v>
      </c>
      <c r="U78" s="53" t="s">
        <v>647</v>
      </c>
      <c r="V78" s="53" t="s">
        <v>648</v>
      </c>
      <c r="W78" s="53">
        <v>62730</v>
      </c>
      <c r="X78" s="58">
        <v>1.9228470274495379E-4</v>
      </c>
      <c r="Y78" s="53" t="s">
        <v>649</v>
      </c>
      <c r="Z78" s="59"/>
      <c r="AA78" s="58">
        <v>0</v>
      </c>
      <c r="AB78" s="58">
        <v>0.14000000000000001</v>
      </c>
      <c r="AC78" s="58">
        <v>0.34</v>
      </c>
      <c r="AD78" s="58">
        <v>0.15</v>
      </c>
      <c r="AE78" s="58">
        <v>0.1</v>
      </c>
      <c r="AF78" s="58">
        <v>0.111</v>
      </c>
      <c r="AG78" s="60">
        <v>0.12</v>
      </c>
      <c r="AH78" s="58" t="s">
        <v>650</v>
      </c>
      <c r="AI78" s="60">
        <v>0.120125</v>
      </c>
    </row>
    <row r="79" spans="1:35" ht="14.25" customHeight="1" x14ac:dyDescent="0.2">
      <c r="A79" s="53">
        <f>IF(ISBLANK(D79),"",SUBTOTAL(3,$D$12:D79))</f>
        <v>68</v>
      </c>
      <c r="B79" s="53"/>
      <c r="C79" s="54" t="s">
        <v>652</v>
      </c>
      <c r="D79" s="65" t="s">
        <v>651</v>
      </c>
      <c r="E79" s="53" t="s">
        <v>653</v>
      </c>
      <c r="F79" s="53" t="s">
        <v>76</v>
      </c>
      <c r="G79" s="53" t="s">
        <v>654</v>
      </c>
      <c r="H79" s="53" t="s">
        <v>75</v>
      </c>
      <c r="I79" s="53" t="s">
        <v>600</v>
      </c>
      <c r="J79" s="53" t="s">
        <v>655</v>
      </c>
      <c r="K79" s="53" t="s">
        <v>458</v>
      </c>
      <c r="L79" s="53"/>
      <c r="M79" s="55"/>
      <c r="N79" s="55" t="s">
        <v>656</v>
      </c>
      <c r="O79" s="56">
        <v>41747</v>
      </c>
      <c r="P79" s="56"/>
      <c r="Q79" s="53" t="s">
        <v>161</v>
      </c>
      <c r="R79" s="57">
        <v>60000000000</v>
      </c>
      <c r="S79" s="57">
        <v>18000000000</v>
      </c>
      <c r="T79" s="58">
        <v>0.3</v>
      </c>
      <c r="U79" s="53"/>
      <c r="V79" s="53"/>
      <c r="W79" s="53" t="s">
        <v>657</v>
      </c>
      <c r="X79" s="58">
        <v>0.3</v>
      </c>
      <c r="Y79" s="53" t="s">
        <v>658</v>
      </c>
      <c r="Z79" s="59"/>
      <c r="AA79" s="58" t="s">
        <v>218</v>
      </c>
      <c r="AB79" s="58" t="s">
        <v>218</v>
      </c>
      <c r="AC79" s="58" t="s">
        <v>218</v>
      </c>
      <c r="AD79" s="58" t="s">
        <v>218</v>
      </c>
      <c r="AE79" s="58" t="s">
        <v>218</v>
      </c>
      <c r="AF79" s="58">
        <v>0.01</v>
      </c>
      <c r="AG79" s="60">
        <v>0.77</v>
      </c>
      <c r="AH79" s="58">
        <v>6.44</v>
      </c>
      <c r="AI79" s="60">
        <v>0.90250000000000008</v>
      </c>
    </row>
    <row r="80" spans="1:35" ht="14.25" customHeight="1" x14ac:dyDescent="0.2">
      <c r="A80" s="53">
        <f>IF(ISBLANK(D80),"",SUBTOTAL(3,$D$12:D80))</f>
        <v>69</v>
      </c>
      <c r="B80" s="53"/>
      <c r="C80" s="54" t="s">
        <v>659</v>
      </c>
      <c r="D80" s="53" t="s">
        <v>659</v>
      </c>
      <c r="E80" s="53" t="str">
        <f>VLOOKUP(D80,'[25]DM '!D$12:Q$96,2,0)</f>
        <v>CTCP Quản lý và xây dựng đường bộ Quảng Nam - Đà Nẵng</v>
      </c>
      <c r="F80" s="53" t="s">
        <v>76</v>
      </c>
      <c r="G80" s="53" t="s">
        <v>661</v>
      </c>
      <c r="H80" s="53" t="s">
        <v>69</v>
      </c>
      <c r="I80" s="53" t="str">
        <f>VLOOKUP(D80,'[25]DM '!D$12:Q$96,6,0)</f>
        <v>vovandat</v>
      </c>
      <c r="J80" s="53" t="s">
        <v>662</v>
      </c>
      <c r="K80" s="53" t="s">
        <v>663</v>
      </c>
      <c r="L80" s="53" t="s">
        <v>664</v>
      </c>
      <c r="M80" s="55">
        <v>3203001492</v>
      </c>
      <c r="N80" s="55">
        <v>400102020</v>
      </c>
      <c r="O80" s="56">
        <v>42923</v>
      </c>
      <c r="P80" s="56" t="s">
        <v>665</v>
      </c>
      <c r="Q80" s="53" t="str">
        <f>VLOOKUP(D80,'[25]DM '!D$12:T$96,14,0)</f>
        <v>Quản lý, khai thac, duy tu bảo dưỡng CSHT; Xây dựng công trinh công ích, công trình BO</v>
      </c>
      <c r="R80" s="57">
        <f>VLOOKUP(D80,'[25]DM '!D$19:Y$96,15,0)</f>
        <v>7000000000</v>
      </c>
      <c r="S80" s="57">
        <f>VLOOKUP(D80,'[25]DM '!D$12:Y$96,16,0)</f>
        <v>2030000000</v>
      </c>
      <c r="T80" s="58">
        <v>0.28999999999999998</v>
      </c>
      <c r="U80" s="53" t="s">
        <v>666</v>
      </c>
      <c r="V80" s="53" t="s">
        <v>667</v>
      </c>
      <c r="W80" s="53">
        <v>203000</v>
      </c>
      <c r="X80" s="58">
        <v>0.28999999999999998</v>
      </c>
      <c r="Y80" s="53" t="s">
        <v>668</v>
      </c>
      <c r="Z80" s="59"/>
      <c r="AA80" s="58"/>
      <c r="AB80" s="58"/>
      <c r="AC80" s="58"/>
      <c r="AD80" s="58"/>
      <c r="AE80" s="58" t="s">
        <v>669</v>
      </c>
      <c r="AF80" s="58" t="s">
        <v>670</v>
      </c>
      <c r="AG80" s="60" t="s">
        <v>671</v>
      </c>
      <c r="AH80" s="58">
        <v>3.5000000000000003E-2</v>
      </c>
      <c r="AI80" s="60">
        <v>4.3750000000000004E-3</v>
      </c>
    </row>
    <row r="81" spans="1:35" ht="14.25" customHeight="1" x14ac:dyDescent="0.2">
      <c r="A81" s="53">
        <f>IF(ISBLANK(D81),"",SUBTOTAL(3,$D$12:D81))</f>
        <v>70</v>
      </c>
      <c r="B81" s="53"/>
      <c r="C81" s="54" t="s">
        <v>672</v>
      </c>
      <c r="D81" s="53" t="s">
        <v>672</v>
      </c>
      <c r="E81" s="53" t="s">
        <v>673</v>
      </c>
      <c r="F81" s="53" t="s">
        <v>72</v>
      </c>
      <c r="G81" s="53" t="s">
        <v>674</v>
      </c>
      <c r="H81" s="53" t="s">
        <v>75</v>
      </c>
      <c r="I81" s="53" t="s">
        <v>632</v>
      </c>
      <c r="J81" s="53" t="s">
        <v>675</v>
      </c>
      <c r="K81" s="53" t="s">
        <v>590</v>
      </c>
      <c r="L81" s="53" t="s">
        <v>590</v>
      </c>
      <c r="M81" s="55"/>
      <c r="N81" s="55"/>
      <c r="O81" s="56"/>
      <c r="P81" s="56" t="s">
        <v>676</v>
      </c>
      <c r="Q81" s="53" t="s">
        <v>677</v>
      </c>
      <c r="R81" s="57">
        <v>11378000000</v>
      </c>
      <c r="S81" s="57">
        <v>8533500000</v>
      </c>
      <c r="T81" s="58">
        <v>0.75</v>
      </c>
      <c r="U81" s="53"/>
      <c r="V81" s="53" t="s">
        <v>678</v>
      </c>
      <c r="W81" s="53">
        <v>853350</v>
      </c>
      <c r="X81" s="58">
        <v>0.75</v>
      </c>
      <c r="Y81" s="53" t="s">
        <v>679</v>
      </c>
      <c r="Z81" s="59"/>
      <c r="AA81" s="58"/>
      <c r="AB81" s="58"/>
      <c r="AC81" s="58"/>
      <c r="AD81" s="58"/>
      <c r="AE81" s="58">
        <v>1.7443868739205528E-2</v>
      </c>
      <c r="AF81" s="58">
        <v>2.87E-2</v>
      </c>
      <c r="AG81" s="60">
        <v>1.0999999999999999E-2</v>
      </c>
      <c r="AH81" s="58">
        <v>1.2999999999999999E-2</v>
      </c>
      <c r="AI81" s="60">
        <v>8.767983592400691E-3</v>
      </c>
    </row>
    <row r="82" spans="1:35" ht="14.25" customHeight="1" x14ac:dyDescent="0.2">
      <c r="A82" s="53">
        <f>IF(ISBLANK(D82),"",SUBTOTAL(3,$D$12:D82))</f>
        <v>71</v>
      </c>
      <c r="B82" s="53"/>
      <c r="C82" s="54" t="s">
        <v>680</v>
      </c>
      <c r="D82" s="53" t="s">
        <v>680</v>
      </c>
      <c r="E82" s="53" t="s">
        <v>681</v>
      </c>
      <c r="F82" s="53" t="s">
        <v>72</v>
      </c>
      <c r="G82" s="53" t="s">
        <v>674</v>
      </c>
      <c r="H82" s="53" t="s">
        <v>75</v>
      </c>
      <c r="I82" s="53" t="s">
        <v>622</v>
      </c>
      <c r="J82" s="53" t="s">
        <v>675</v>
      </c>
      <c r="K82" s="53" t="s">
        <v>590</v>
      </c>
      <c r="L82" s="53" t="s">
        <v>590</v>
      </c>
      <c r="M82" s="55">
        <v>5700479757</v>
      </c>
      <c r="N82" s="55">
        <v>5700479757</v>
      </c>
      <c r="O82" s="56" t="s">
        <v>682</v>
      </c>
      <c r="P82" s="56" t="s">
        <v>676</v>
      </c>
      <c r="Q82" s="53" t="s">
        <v>675</v>
      </c>
      <c r="R82" s="57">
        <v>11785260000</v>
      </c>
      <c r="S82" s="57">
        <v>8838950000</v>
      </c>
      <c r="T82" s="58">
        <v>0.75000042425877744</v>
      </c>
      <c r="U82" s="53" t="s">
        <v>683</v>
      </c>
      <c r="V82" s="53" t="s">
        <v>684</v>
      </c>
      <c r="W82" s="53">
        <v>883895</v>
      </c>
      <c r="X82" s="58">
        <v>0.75000042425877744</v>
      </c>
      <c r="Y82" s="53" t="s">
        <v>685</v>
      </c>
      <c r="Z82" s="59"/>
      <c r="AA82" s="58" t="s">
        <v>218</v>
      </c>
      <c r="AB82" s="58" t="s">
        <v>218</v>
      </c>
      <c r="AC82" s="58" t="s">
        <v>218</v>
      </c>
      <c r="AD82" s="58" t="s">
        <v>218</v>
      </c>
      <c r="AE82" s="58" t="s">
        <v>218</v>
      </c>
      <c r="AF82" s="58">
        <v>1.8817979708330049E-2</v>
      </c>
      <c r="AG82" s="60">
        <v>9.5000000000000001E-2</v>
      </c>
      <c r="AH82" s="58">
        <v>4.8000000000000001E-2</v>
      </c>
      <c r="AI82" s="60">
        <v>2.0227247463541258E-2</v>
      </c>
    </row>
    <row r="83" spans="1:35" ht="14.25" customHeight="1" x14ac:dyDescent="0.2">
      <c r="A83" s="53">
        <f>IF(ISBLANK(D83),"",SUBTOTAL(3,$D$12:D83))</f>
        <v>72</v>
      </c>
      <c r="B83" s="53"/>
      <c r="C83" s="54" t="s">
        <v>686</v>
      </c>
      <c r="D83" s="53" t="s">
        <v>686</v>
      </c>
      <c r="E83" s="53" t="s">
        <v>687</v>
      </c>
      <c r="F83" s="53" t="s">
        <v>76</v>
      </c>
      <c r="G83" s="53" t="s">
        <v>184</v>
      </c>
      <c r="H83" s="53" t="s">
        <v>75</v>
      </c>
      <c r="I83" s="53" t="s">
        <v>622</v>
      </c>
      <c r="J83" s="53" t="s">
        <v>688</v>
      </c>
      <c r="K83" s="53" t="s">
        <v>689</v>
      </c>
      <c r="L83" s="53" t="s">
        <v>689</v>
      </c>
      <c r="M83" s="55" t="s">
        <v>690</v>
      </c>
      <c r="N83" s="55">
        <v>2203000013</v>
      </c>
      <c r="O83" s="56" t="s">
        <v>691</v>
      </c>
      <c r="P83" s="56">
        <v>38804</v>
      </c>
      <c r="Q83" s="53" t="s">
        <v>692</v>
      </c>
      <c r="R83" s="57">
        <v>3855000000</v>
      </c>
      <c r="S83" s="57">
        <v>1156500000</v>
      </c>
      <c r="T83" s="58">
        <v>0.3</v>
      </c>
      <c r="U83" s="53" t="s">
        <v>693</v>
      </c>
      <c r="V83" s="53" t="s">
        <v>694</v>
      </c>
      <c r="W83" s="53">
        <v>11565</v>
      </c>
      <c r="X83" s="58">
        <v>0.3</v>
      </c>
      <c r="Y83" s="53" t="s">
        <v>695</v>
      </c>
      <c r="Z83" s="59"/>
      <c r="AA83" s="58">
        <v>1.5920209788736161E-2</v>
      </c>
      <c r="AB83" s="58">
        <v>1.0374400010162146E-2</v>
      </c>
      <c r="AC83" s="58">
        <v>7.2800672201973138E-3</v>
      </c>
      <c r="AD83" s="58">
        <v>0.02</v>
      </c>
      <c r="AE83" s="58">
        <v>0.04</v>
      </c>
      <c r="AF83" s="58">
        <v>0.03</v>
      </c>
      <c r="AG83" s="60">
        <v>0.02</v>
      </c>
      <c r="AH83" s="58">
        <v>2.7E-2</v>
      </c>
      <c r="AI83" s="60">
        <v>2.1321834627386949E-2</v>
      </c>
    </row>
    <row r="84" spans="1:35" ht="14.25" customHeight="1" x14ac:dyDescent="0.2">
      <c r="A84" s="53">
        <f>IF(ISBLANK(D84),"",SUBTOTAL(3,$D$12:D84))</f>
        <v>73</v>
      </c>
      <c r="B84" s="53"/>
      <c r="C84" s="54" t="s">
        <v>696</v>
      </c>
      <c r="D84" s="53" t="s">
        <v>696</v>
      </c>
      <c r="E84" s="53" t="s">
        <v>697</v>
      </c>
      <c r="F84" s="53" t="s">
        <v>76</v>
      </c>
      <c r="G84" s="53" t="s">
        <v>184</v>
      </c>
      <c r="H84" s="53" t="s">
        <v>75</v>
      </c>
      <c r="I84" s="53" t="s">
        <v>622</v>
      </c>
      <c r="J84" s="53" t="s">
        <v>161</v>
      </c>
      <c r="K84" s="53" t="s">
        <v>689</v>
      </c>
      <c r="L84" s="53" t="s">
        <v>689</v>
      </c>
      <c r="M84" s="55">
        <v>4700144540</v>
      </c>
      <c r="N84" s="55">
        <v>4700144540</v>
      </c>
      <c r="O84" s="56" t="s">
        <v>698</v>
      </c>
      <c r="P84" s="56">
        <v>38804</v>
      </c>
      <c r="Q84" s="53" t="s">
        <v>699</v>
      </c>
      <c r="R84" s="57">
        <v>2094700000</v>
      </c>
      <c r="S84" s="57">
        <v>300418000</v>
      </c>
      <c r="T84" s="58">
        <v>0.14341815057048743</v>
      </c>
      <c r="U84" s="53" t="s">
        <v>700</v>
      </c>
      <c r="V84" s="53" t="s">
        <v>701</v>
      </c>
      <c r="W84" s="53">
        <v>3004.18</v>
      </c>
      <c r="X84" s="58">
        <v>0.14341815057048743</v>
      </c>
      <c r="Y84" s="53" t="s">
        <v>702</v>
      </c>
      <c r="Z84" s="59"/>
      <c r="AA84" s="58">
        <v>0.21057027592525168</v>
      </c>
      <c r="AB84" s="58">
        <v>2.2014810273420875E-2</v>
      </c>
      <c r="AC84" s="58">
        <v>-0.28499999999999998</v>
      </c>
      <c r="AD84" s="58">
        <v>0.11</v>
      </c>
      <c r="AE84" s="58">
        <v>-8.8999999999999996E-2</v>
      </c>
      <c r="AF84" s="58">
        <v>-0.14000000000000001</v>
      </c>
      <c r="AG84" s="60">
        <v>1.2E-2</v>
      </c>
      <c r="AH84" s="58">
        <v>1.6E-2</v>
      </c>
      <c r="AI84" s="60">
        <v>-1.7926864225165928E-2</v>
      </c>
    </row>
    <row r="85" spans="1:35" ht="14.25" customHeight="1" x14ac:dyDescent="0.2">
      <c r="A85" s="53">
        <f>IF(ISBLANK(D85),"",SUBTOTAL(3,$D$12:D85))</f>
        <v>74</v>
      </c>
      <c r="B85" s="53"/>
      <c r="C85" s="54" t="s">
        <v>704</v>
      </c>
      <c r="D85" s="65" t="s">
        <v>703</v>
      </c>
      <c r="E85" s="53" t="s">
        <v>705</v>
      </c>
      <c r="F85" s="53" t="s">
        <v>76</v>
      </c>
      <c r="G85" s="53" t="s">
        <v>529</v>
      </c>
      <c r="H85" s="53" t="s">
        <v>75</v>
      </c>
      <c r="I85" s="53" t="s">
        <v>588</v>
      </c>
      <c r="J85" s="53" t="s">
        <v>706</v>
      </c>
      <c r="K85" s="53" t="s">
        <v>707</v>
      </c>
      <c r="L85" s="53" t="s">
        <v>133</v>
      </c>
      <c r="M85" s="55"/>
      <c r="N85" s="55" t="s">
        <v>708</v>
      </c>
      <c r="O85" s="56">
        <v>39542</v>
      </c>
      <c r="P85" s="56">
        <v>39632</v>
      </c>
      <c r="Q85" s="53" t="s">
        <v>709</v>
      </c>
      <c r="R85" s="57">
        <v>139500000000</v>
      </c>
      <c r="S85" s="57">
        <v>21900000000</v>
      </c>
      <c r="T85" s="58">
        <v>0.15698924731182795</v>
      </c>
      <c r="U85" s="53" t="s">
        <v>710</v>
      </c>
      <c r="V85" s="53" t="s">
        <v>711</v>
      </c>
      <c r="W85" s="53" t="s">
        <v>712</v>
      </c>
      <c r="X85" s="58">
        <v>0.15698924731182795</v>
      </c>
      <c r="Y85" s="53" t="s">
        <v>713</v>
      </c>
      <c r="Z85" s="59"/>
      <c r="AA85" s="58">
        <v>3.9712386370689655E-2</v>
      </c>
      <c r="AB85" s="58">
        <v>3.5334274586103422E-2</v>
      </c>
      <c r="AC85" s="58">
        <v>-5.1755629733603896E-3</v>
      </c>
      <c r="AD85" s="58">
        <v>-8.9999999999999993E-3</v>
      </c>
      <c r="AE85" s="58">
        <v>-9.4658045807446869E-2</v>
      </c>
      <c r="AF85" s="58">
        <v>-4.2999999999999997E-2</v>
      </c>
      <c r="AG85" s="60" t="s">
        <v>376</v>
      </c>
      <c r="AH85" s="58" t="s">
        <v>714</v>
      </c>
      <c r="AI85" s="60">
        <v>-9.5983684780017731E-3</v>
      </c>
    </row>
    <row r="86" spans="1:35" ht="14.25" customHeight="1" x14ac:dyDescent="0.2">
      <c r="A86" s="53">
        <f>IF(ISBLANK(D86),"",SUBTOTAL(3,$D$12:D86))</f>
        <v>75</v>
      </c>
      <c r="B86" s="53"/>
      <c r="C86" s="54" t="s">
        <v>715</v>
      </c>
      <c r="D86" s="53" t="s">
        <v>715</v>
      </c>
      <c r="E86" s="53" t="s">
        <v>716</v>
      </c>
      <c r="F86" s="53" t="s">
        <v>76</v>
      </c>
      <c r="G86" s="53" t="s">
        <v>357</v>
      </c>
      <c r="H86" s="53" t="s">
        <v>75</v>
      </c>
      <c r="I86" s="53" t="s">
        <v>588</v>
      </c>
      <c r="J86" s="53" t="s">
        <v>717</v>
      </c>
      <c r="K86" s="53" t="s">
        <v>707</v>
      </c>
      <c r="L86" s="53" t="s">
        <v>707</v>
      </c>
      <c r="M86" s="55"/>
      <c r="N86" s="55" t="s">
        <v>718</v>
      </c>
      <c r="O86" s="56">
        <v>39517</v>
      </c>
      <c r="P86" s="56">
        <v>39114</v>
      </c>
      <c r="Q86" s="53" t="s">
        <v>719</v>
      </c>
      <c r="R86" s="57">
        <v>80000000000</v>
      </c>
      <c r="S86" s="57">
        <v>12161060000</v>
      </c>
      <c r="T86" s="58">
        <v>0.15201324999999999</v>
      </c>
      <c r="U86" s="53" t="s">
        <v>720</v>
      </c>
      <c r="V86" s="53" t="s">
        <v>711</v>
      </c>
      <c r="W86" s="53" t="s">
        <v>721</v>
      </c>
      <c r="X86" s="58">
        <v>0.20268433333333333</v>
      </c>
      <c r="Y86" s="53" t="s">
        <v>722</v>
      </c>
      <c r="Z86" s="59"/>
      <c r="AA86" s="58">
        <v>1.3307967807198135E-2</v>
      </c>
      <c r="AB86" s="58">
        <v>0.17810069310850105</v>
      </c>
      <c r="AC86" s="58">
        <v>8.4672893889520429E-2</v>
      </c>
      <c r="AD86" s="58">
        <v>0.08</v>
      </c>
      <c r="AE86" s="58">
        <v>4.435700515154388E-2</v>
      </c>
      <c r="AF86" s="58">
        <v>0.09</v>
      </c>
      <c r="AG86" s="60">
        <v>7.0000000000000007E-2</v>
      </c>
      <c r="AH86" s="58">
        <v>2.5000000000000001E-3</v>
      </c>
      <c r="AI86" s="60">
        <v>7.0367319994595445E-2</v>
      </c>
    </row>
    <row r="87" spans="1:35" ht="14.25" customHeight="1" x14ac:dyDescent="0.2">
      <c r="A87" s="53">
        <f>IF(ISBLANK(D87),"",SUBTOTAL(3,$D$12:D87))</f>
        <v>76</v>
      </c>
      <c r="B87" s="53" t="s">
        <v>723</v>
      </c>
      <c r="C87" s="54" t="s">
        <v>724</v>
      </c>
      <c r="D87" s="53" t="s">
        <v>724</v>
      </c>
      <c r="E87" s="53" t="s">
        <v>725</v>
      </c>
      <c r="F87" s="53" t="s">
        <v>72</v>
      </c>
      <c r="G87" s="53" t="s">
        <v>412</v>
      </c>
      <c r="H87" s="53" t="s">
        <v>75</v>
      </c>
      <c r="I87" s="53" t="s">
        <v>579</v>
      </c>
      <c r="J87" s="53" t="s">
        <v>127</v>
      </c>
      <c r="K87" s="53" t="s">
        <v>726</v>
      </c>
      <c r="L87" s="53" t="s">
        <v>415</v>
      </c>
      <c r="M87" s="55"/>
      <c r="N87" s="55">
        <v>2300882483</v>
      </c>
      <c r="O87" s="56" t="s">
        <v>727</v>
      </c>
      <c r="P87" s="56"/>
      <c r="Q87" s="53" t="s">
        <v>728</v>
      </c>
      <c r="R87" s="57">
        <v>11600000000</v>
      </c>
      <c r="S87" s="57">
        <v>5916000000</v>
      </c>
      <c r="T87" s="58">
        <v>0.51</v>
      </c>
      <c r="U87" s="53"/>
      <c r="V87" s="53" t="s">
        <v>729</v>
      </c>
      <c r="W87" s="53">
        <v>591600</v>
      </c>
      <c r="X87" s="58">
        <v>0.51</v>
      </c>
      <c r="Y87" s="53" t="s">
        <v>730</v>
      </c>
      <c r="Z87" s="59"/>
      <c r="AA87" s="58"/>
      <c r="AB87" s="58"/>
      <c r="AC87" s="58"/>
      <c r="AD87" s="58"/>
      <c r="AE87" s="58">
        <v>9.2999999999999999E-2</v>
      </c>
      <c r="AF87" s="58">
        <v>0.1</v>
      </c>
      <c r="AG87" s="60">
        <v>7.4099999999999999E-2</v>
      </c>
      <c r="AH87" s="58">
        <v>9.4299999999999995E-2</v>
      </c>
      <c r="AI87" s="60">
        <v>4.5175E-2</v>
      </c>
    </row>
    <row r="88" spans="1:35" ht="14.25" customHeight="1" x14ac:dyDescent="0.2">
      <c r="A88" s="53">
        <f>IF(ISBLANK(D88),"",SUBTOTAL(3,$D$12:D88))</f>
        <v>77</v>
      </c>
      <c r="B88" s="53"/>
      <c r="C88" s="54" t="s">
        <v>731</v>
      </c>
      <c r="D88" s="53" t="s">
        <v>731</v>
      </c>
      <c r="E88" s="53" t="s">
        <v>732</v>
      </c>
      <c r="F88" s="53" t="s">
        <v>72</v>
      </c>
      <c r="G88" s="53" t="s">
        <v>412</v>
      </c>
      <c r="H88" s="53" t="s">
        <v>75</v>
      </c>
      <c r="I88" s="53" t="s">
        <v>643</v>
      </c>
      <c r="J88" s="53" t="s">
        <v>127</v>
      </c>
      <c r="K88" s="53" t="s">
        <v>733</v>
      </c>
      <c r="L88" s="53" t="s">
        <v>415</v>
      </c>
      <c r="M88" s="55"/>
      <c r="N88" s="55">
        <v>800012780</v>
      </c>
      <c r="O88" s="56" t="s">
        <v>734</v>
      </c>
      <c r="P88" s="56"/>
      <c r="Q88" s="53" t="s">
        <v>728</v>
      </c>
      <c r="R88" s="57">
        <v>8000000000</v>
      </c>
      <c r="S88" s="57">
        <v>4080000000</v>
      </c>
      <c r="T88" s="58">
        <v>0.51</v>
      </c>
      <c r="U88" s="53"/>
      <c r="V88" s="53" t="s">
        <v>735</v>
      </c>
      <c r="W88" s="53">
        <v>408600</v>
      </c>
      <c r="X88" s="58">
        <v>0.51</v>
      </c>
      <c r="Y88" s="53" t="s">
        <v>736</v>
      </c>
      <c r="Z88" s="59"/>
      <c r="AA88" s="58"/>
      <c r="AB88" s="58"/>
      <c r="AC88" s="58"/>
      <c r="AD88" s="58"/>
      <c r="AE88" s="58">
        <v>6.8000000000000005E-2</v>
      </c>
      <c r="AF88" s="58">
        <v>5.6000000000000001E-2</v>
      </c>
      <c r="AG88" s="60">
        <v>7.1400000000000005E-2</v>
      </c>
      <c r="AH88" s="58">
        <v>5.8038848584132927E-2</v>
      </c>
      <c r="AI88" s="60">
        <v>3.167985607301662E-2</v>
      </c>
    </row>
    <row r="89" spans="1:35" ht="14.25" customHeight="1" x14ac:dyDescent="0.2">
      <c r="A89" s="53">
        <f>IF(ISBLANK(D89),"",SUBTOTAL(3,$D$12:D89))</f>
        <v>78</v>
      </c>
      <c r="B89" s="53"/>
      <c r="C89" s="54" t="s">
        <v>737</v>
      </c>
      <c r="D89" s="53" t="s">
        <v>737</v>
      </c>
      <c r="E89" s="53" t="s">
        <v>738</v>
      </c>
      <c r="F89" s="53" t="s">
        <v>72</v>
      </c>
      <c r="G89" s="53" t="s">
        <v>412</v>
      </c>
      <c r="H89" s="53" t="s">
        <v>75</v>
      </c>
      <c r="I89" s="53" t="s">
        <v>643</v>
      </c>
      <c r="J89" s="53" t="s">
        <v>728</v>
      </c>
      <c r="K89" s="53" t="s">
        <v>739</v>
      </c>
      <c r="L89" s="53" t="s">
        <v>415</v>
      </c>
      <c r="M89" s="55">
        <v>5400461251</v>
      </c>
      <c r="N89" s="55">
        <v>5400461251</v>
      </c>
      <c r="O89" s="56" t="s">
        <v>740</v>
      </c>
      <c r="P89" s="56" t="s">
        <v>741</v>
      </c>
      <c r="Q89" s="53" t="s">
        <v>728</v>
      </c>
      <c r="R89" s="57">
        <v>6450000000</v>
      </c>
      <c r="S89" s="57">
        <v>3289500000</v>
      </c>
      <c r="T89" s="58">
        <v>0.51</v>
      </c>
      <c r="U89" s="53">
        <v>2183852255</v>
      </c>
      <c r="V89" s="53" t="s">
        <v>742</v>
      </c>
      <c r="W89" s="53">
        <v>328950</v>
      </c>
      <c r="X89" s="58">
        <v>0.51</v>
      </c>
      <c r="Y89" s="53" t="s">
        <v>743</v>
      </c>
      <c r="Z89" s="59"/>
      <c r="AA89" s="58" t="s">
        <v>218</v>
      </c>
      <c r="AB89" s="58" t="s">
        <v>218</v>
      </c>
      <c r="AC89" s="58" t="s">
        <v>218</v>
      </c>
      <c r="AD89" s="58" t="s">
        <v>218</v>
      </c>
      <c r="AE89" s="58">
        <v>0.13900000000000001</v>
      </c>
      <c r="AF89" s="58">
        <v>8.4000000000000005E-2</v>
      </c>
      <c r="AG89" s="60">
        <v>0.1145</v>
      </c>
      <c r="AH89" s="58">
        <v>7.4999999999999997E-2</v>
      </c>
      <c r="AI89" s="60">
        <v>5.1562500000000004E-2</v>
      </c>
    </row>
    <row r="90" spans="1:35" ht="14.25" customHeight="1" x14ac:dyDescent="0.2">
      <c r="A90" s="53">
        <f>IF(ISBLANK(D90),"",SUBTOTAL(3,$D$12:D90))</f>
        <v>79</v>
      </c>
      <c r="B90" s="53"/>
      <c r="C90" s="54" t="s">
        <v>744</v>
      </c>
      <c r="D90" s="53" t="s">
        <v>744</v>
      </c>
      <c r="E90" s="53" t="s">
        <v>745</v>
      </c>
      <c r="F90" s="53" t="s">
        <v>74</v>
      </c>
      <c r="G90" s="53" t="s">
        <v>746</v>
      </c>
      <c r="H90" s="53" t="s">
        <v>75</v>
      </c>
      <c r="I90" s="53" t="s">
        <v>747</v>
      </c>
      <c r="J90" s="53" t="s">
        <v>127</v>
      </c>
      <c r="K90" s="53" t="s">
        <v>458</v>
      </c>
      <c r="L90" s="53" t="s">
        <v>415</v>
      </c>
      <c r="M90" s="55"/>
      <c r="N90" s="55">
        <v>100108247</v>
      </c>
      <c r="O90" s="56" t="s">
        <v>748</v>
      </c>
      <c r="P90" s="56"/>
      <c r="Q90" s="53"/>
      <c r="R90" s="57">
        <v>589914260000</v>
      </c>
      <c r="S90" s="57">
        <v>108682380000</v>
      </c>
      <c r="T90" s="58">
        <v>0.18423419701703769</v>
      </c>
      <c r="U90" s="53"/>
      <c r="V90" s="53"/>
      <c r="W90" s="53">
        <v>10868238</v>
      </c>
      <c r="X90" s="58">
        <v>0.18423419701703769</v>
      </c>
      <c r="Y90" s="53" t="s">
        <v>749</v>
      </c>
      <c r="Z90" s="59"/>
      <c r="AA90" s="58"/>
      <c r="AB90" s="58"/>
      <c r="AC90" s="58" t="s">
        <v>431</v>
      </c>
      <c r="AD90" s="58" t="s">
        <v>750</v>
      </c>
      <c r="AE90" s="58" t="s">
        <v>751</v>
      </c>
      <c r="AF90" s="58">
        <v>0.14000000000000001</v>
      </c>
      <c r="AG90" s="60">
        <v>9.7000000000000003E-3</v>
      </c>
      <c r="AH90" s="58">
        <v>6.25E-2</v>
      </c>
      <c r="AI90" s="60">
        <v>2.6525E-2</v>
      </c>
    </row>
    <row r="91" spans="1:35" ht="14.25" customHeight="1" x14ac:dyDescent="0.25">
      <c r="A91" s="53">
        <f>IF(ISBLANK(D91),"",SUBTOTAL(3,$D$12:D91))</f>
        <v>80</v>
      </c>
      <c r="B91" s="53" t="s">
        <v>752</v>
      </c>
      <c r="C91" s="54" t="s">
        <v>753</v>
      </c>
      <c r="D91" s="53" t="s">
        <v>753</v>
      </c>
      <c r="E91" s="53" t="s">
        <v>754</v>
      </c>
      <c r="F91" s="53" t="s">
        <v>72</v>
      </c>
      <c r="G91" s="53" t="s">
        <v>255</v>
      </c>
      <c r="H91" s="53" t="s">
        <v>75</v>
      </c>
      <c r="I91" s="53" t="s">
        <v>755</v>
      </c>
      <c r="J91" s="53" t="s">
        <v>756</v>
      </c>
      <c r="K91" s="53" t="s">
        <v>757</v>
      </c>
      <c r="L91" s="53" t="s">
        <v>415</v>
      </c>
      <c r="M91" s="55">
        <v>313159937</v>
      </c>
      <c r="N91" s="55">
        <v>313159937</v>
      </c>
      <c r="O91" s="56" t="s">
        <v>758</v>
      </c>
      <c r="P91" s="56" t="s">
        <v>759</v>
      </c>
      <c r="Q91" s="53" t="s">
        <v>756</v>
      </c>
      <c r="R91" s="57">
        <v>15000000000</v>
      </c>
      <c r="S91" s="57">
        <v>7650000000</v>
      </c>
      <c r="T91" s="58">
        <v>0.51</v>
      </c>
      <c r="U91" s="1">
        <v>28.38720567</v>
      </c>
      <c r="V91" s="53" t="s">
        <v>760</v>
      </c>
      <c r="W91" s="53">
        <v>765000</v>
      </c>
      <c r="X91" s="58">
        <v>0.51</v>
      </c>
      <c r="Y91" s="53" t="s">
        <v>761</v>
      </c>
      <c r="Z91" s="59"/>
      <c r="AA91" s="58"/>
      <c r="AB91" s="58"/>
      <c r="AC91" s="58"/>
      <c r="AD91" s="58"/>
      <c r="AE91" s="58"/>
      <c r="AF91" s="58" t="s">
        <v>762</v>
      </c>
      <c r="AG91" s="60">
        <v>0.2467</v>
      </c>
      <c r="AH91" s="58">
        <v>0.19600000000000001</v>
      </c>
      <c r="AI91" s="60">
        <v>5.5337499999999998E-2</v>
      </c>
    </row>
    <row r="92" spans="1:35" ht="14.25" customHeight="1" x14ac:dyDescent="0.2">
      <c r="A92" s="53">
        <f>IF(ISBLANK(D92),"",SUBTOTAL(3,$D$12:D92))</f>
        <v>81</v>
      </c>
      <c r="B92" s="53"/>
      <c r="C92" s="54" t="s">
        <v>763</v>
      </c>
      <c r="D92" s="53" t="s">
        <v>763</v>
      </c>
      <c r="E92" s="62" t="s">
        <v>764</v>
      </c>
      <c r="F92" s="53" t="s">
        <v>72</v>
      </c>
      <c r="G92" s="53" t="s">
        <v>765</v>
      </c>
      <c r="H92" s="53" t="s">
        <v>75</v>
      </c>
      <c r="I92" s="53" t="s">
        <v>579</v>
      </c>
      <c r="J92" s="53" t="s">
        <v>161</v>
      </c>
      <c r="K92" s="53" t="s">
        <v>543</v>
      </c>
      <c r="L92" s="53" t="s">
        <v>766</v>
      </c>
      <c r="M92" s="55" t="s">
        <v>767</v>
      </c>
      <c r="N92" s="55" t="s">
        <v>767</v>
      </c>
      <c r="O92" s="56">
        <v>34075</v>
      </c>
      <c r="P92" s="56" t="s">
        <v>768</v>
      </c>
      <c r="Q92" s="53" t="s">
        <v>769</v>
      </c>
      <c r="R92" s="57">
        <v>19115130391</v>
      </c>
      <c r="S92" s="57">
        <v>19115130391</v>
      </c>
      <c r="T92" s="58">
        <v>1</v>
      </c>
      <c r="U92" s="53" t="s">
        <v>770</v>
      </c>
      <c r="V92" s="64" t="s">
        <v>771</v>
      </c>
      <c r="W92" s="53" t="s">
        <v>772</v>
      </c>
      <c r="X92" s="58">
        <v>1</v>
      </c>
      <c r="Y92" s="53" t="s">
        <v>773</v>
      </c>
      <c r="Z92" s="59"/>
      <c r="AA92" s="58"/>
      <c r="AB92" s="58">
        <v>0</v>
      </c>
      <c r="AC92" s="58">
        <v>0</v>
      </c>
      <c r="AD92" s="58">
        <v>0.04</v>
      </c>
      <c r="AE92" s="58">
        <v>0.03</v>
      </c>
      <c r="AF92" s="58" t="s">
        <v>714</v>
      </c>
      <c r="AG92" s="60">
        <v>0.05</v>
      </c>
      <c r="AH92" s="58">
        <v>0.08</v>
      </c>
      <c r="AI92" s="60">
        <v>2.5000000000000001E-2</v>
      </c>
    </row>
    <row r="93" spans="1:35" ht="14.25" customHeight="1" x14ac:dyDescent="0.2">
      <c r="A93" s="53">
        <f>IF(ISBLANK(D93),"",SUBTOTAL(3,$D$12:D93))</f>
        <v>82</v>
      </c>
      <c r="B93" s="53"/>
      <c r="C93" s="54" t="s">
        <v>774</v>
      </c>
      <c r="D93" s="53" t="s">
        <v>774</v>
      </c>
      <c r="E93" s="53" t="s">
        <v>775</v>
      </c>
      <c r="F93" s="53" t="s">
        <v>70</v>
      </c>
      <c r="G93" s="53" t="s">
        <v>776</v>
      </c>
      <c r="H93" s="53" t="s">
        <v>75</v>
      </c>
      <c r="I93" s="53" t="s">
        <v>777</v>
      </c>
      <c r="J93" s="53" t="s">
        <v>778</v>
      </c>
      <c r="K93" s="53" t="s">
        <v>342</v>
      </c>
      <c r="L93" s="53" t="s">
        <v>779</v>
      </c>
      <c r="M93" s="55">
        <v>300450289</v>
      </c>
      <c r="N93" s="55">
        <v>300450289</v>
      </c>
      <c r="O93" s="56">
        <v>42038</v>
      </c>
      <c r="P93" s="56" t="s">
        <v>780</v>
      </c>
      <c r="Q93" s="53" t="s">
        <v>781</v>
      </c>
      <c r="R93" s="57">
        <v>237350000000</v>
      </c>
      <c r="S93" s="57">
        <v>231105000000</v>
      </c>
      <c r="T93" s="58">
        <v>0.97368864546029066</v>
      </c>
      <c r="U93" s="53" t="s">
        <v>782</v>
      </c>
      <c r="V93" s="53" t="s">
        <v>783</v>
      </c>
      <c r="W93" s="53">
        <v>23110500</v>
      </c>
      <c r="X93" s="58">
        <v>0.97368864546029066</v>
      </c>
      <c r="Y93" s="53" t="s">
        <v>784</v>
      </c>
      <c r="Z93" s="59"/>
      <c r="AA93" s="58"/>
      <c r="AB93" s="58"/>
      <c r="AC93" s="58"/>
      <c r="AD93" s="58"/>
      <c r="AE93" s="58">
        <v>4.9000000000000002E-2</v>
      </c>
      <c r="AF93" s="58">
        <v>0.01</v>
      </c>
      <c r="AG93" s="60">
        <v>0.03</v>
      </c>
      <c r="AH93" s="58">
        <v>5.0000000000000001E-3</v>
      </c>
      <c r="AI93" s="60">
        <v>1.175E-2</v>
      </c>
    </row>
    <row r="94" spans="1:35" ht="14.25" customHeight="1" x14ac:dyDescent="0.2">
      <c r="A94" s="53">
        <f>IF(ISBLANK(D94),"",SUBTOTAL(3,$D$12:D94))</f>
        <v>83</v>
      </c>
      <c r="B94" s="53" t="s">
        <v>785</v>
      </c>
      <c r="C94" s="54" t="s">
        <v>786</v>
      </c>
      <c r="D94" s="53" t="s">
        <v>786</v>
      </c>
      <c r="E94" s="53" t="s">
        <v>787</v>
      </c>
      <c r="F94" s="53" t="s">
        <v>74</v>
      </c>
      <c r="G94" s="53" t="s">
        <v>170</v>
      </c>
      <c r="H94" s="53" t="s">
        <v>75</v>
      </c>
      <c r="I94" s="53" t="s">
        <v>747</v>
      </c>
      <c r="J94" s="53" t="s">
        <v>127</v>
      </c>
      <c r="K94" s="53" t="s">
        <v>342</v>
      </c>
      <c r="L94" s="53" t="s">
        <v>788</v>
      </c>
      <c r="M94" s="55">
        <v>100105020</v>
      </c>
      <c r="N94" s="55" t="s">
        <v>789</v>
      </c>
      <c r="O94" s="56"/>
      <c r="P94" s="56">
        <v>42457</v>
      </c>
      <c r="Q94" s="53" t="s">
        <v>790</v>
      </c>
      <c r="R94" s="57">
        <v>419080000000</v>
      </c>
      <c r="S94" s="57">
        <v>105000000000</v>
      </c>
      <c r="T94" s="58">
        <v>0.25054882122745059</v>
      </c>
      <c r="U94" s="53"/>
      <c r="V94" s="53" t="s">
        <v>791</v>
      </c>
      <c r="W94" s="53" t="s">
        <v>792</v>
      </c>
      <c r="X94" s="58">
        <v>0.25054882122745059</v>
      </c>
      <c r="Y94" s="53" t="s">
        <v>793</v>
      </c>
      <c r="Z94" s="59"/>
      <c r="AA94" s="58"/>
      <c r="AB94" s="58"/>
      <c r="AC94" s="58"/>
      <c r="AD94" s="58">
        <v>0.11</v>
      </c>
      <c r="AE94" s="58">
        <v>0.107</v>
      </c>
      <c r="AF94" s="58">
        <v>0.1</v>
      </c>
      <c r="AG94" s="60">
        <v>0.05</v>
      </c>
      <c r="AH94" s="58">
        <v>0.04</v>
      </c>
      <c r="AI94" s="60">
        <v>5.0874999999999997E-2</v>
      </c>
    </row>
    <row r="95" spans="1:35" ht="14.25" customHeight="1" x14ac:dyDescent="0.2">
      <c r="A95" s="53">
        <f>IF(ISBLANK(D95),"",SUBTOTAL(3,$D$12:D95))</f>
        <v>84</v>
      </c>
      <c r="B95" s="53"/>
      <c r="C95" s="54" t="s">
        <v>794</v>
      </c>
      <c r="D95" s="53" t="s">
        <v>794</v>
      </c>
      <c r="E95" s="53" t="s">
        <v>795</v>
      </c>
      <c r="F95" s="53" t="s">
        <v>76</v>
      </c>
      <c r="G95" s="53" t="s">
        <v>796</v>
      </c>
      <c r="H95" s="53" t="s">
        <v>75</v>
      </c>
      <c r="I95" s="53" t="s">
        <v>797</v>
      </c>
      <c r="J95" s="53" t="s">
        <v>798</v>
      </c>
      <c r="K95" s="53" t="s">
        <v>799</v>
      </c>
      <c r="L95" s="53"/>
      <c r="M95" s="55"/>
      <c r="N95" s="55"/>
      <c r="O95" s="56">
        <v>39511</v>
      </c>
      <c r="P95" s="56" t="s">
        <v>800</v>
      </c>
      <c r="Q95" s="53" t="s">
        <v>801</v>
      </c>
      <c r="R95" s="57">
        <v>132960322036</v>
      </c>
      <c r="S95" s="57">
        <v>32495502706</v>
      </c>
      <c r="T95" s="58">
        <v>0.24440000000302045</v>
      </c>
      <c r="U95" s="53"/>
      <c r="V95" s="53"/>
      <c r="W95" s="53">
        <v>3493440</v>
      </c>
      <c r="X95" s="58">
        <v>0.24440000000000001</v>
      </c>
      <c r="Y95" s="53" t="s">
        <v>802</v>
      </c>
      <c r="Z95" s="59"/>
      <c r="AA95" s="58"/>
      <c r="AB95" s="58"/>
      <c r="AC95" s="58"/>
      <c r="AD95" s="58"/>
      <c r="AE95" s="58"/>
      <c r="AF95" s="58">
        <v>8.4218128832978537E-2</v>
      </c>
      <c r="AG95" s="60">
        <v>-0.7880081040081206</v>
      </c>
      <c r="AH95" s="58" t="s">
        <v>803</v>
      </c>
      <c r="AI95" s="60"/>
    </row>
    <row r="96" spans="1:35" ht="14.25" customHeight="1" x14ac:dyDescent="0.2">
      <c r="A96" s="53">
        <f>IF(ISBLANK(D96),"",SUBTOTAL(3,$D$12:D96))</f>
        <v>85</v>
      </c>
      <c r="B96" s="53" t="s">
        <v>804</v>
      </c>
      <c r="C96" s="54" t="s">
        <v>805</v>
      </c>
      <c r="D96" s="53" t="s">
        <v>805</v>
      </c>
      <c r="E96" s="53" t="s">
        <v>806</v>
      </c>
      <c r="F96" s="53" t="s">
        <v>74</v>
      </c>
      <c r="G96" s="53" t="s">
        <v>807</v>
      </c>
      <c r="H96" s="53" t="s">
        <v>75</v>
      </c>
      <c r="I96" s="53" t="s">
        <v>614</v>
      </c>
      <c r="J96" s="53" t="s">
        <v>808</v>
      </c>
      <c r="K96" s="53" t="s">
        <v>809</v>
      </c>
      <c r="L96" s="53"/>
      <c r="M96" s="55"/>
      <c r="N96" s="55"/>
      <c r="O96" s="56" t="s">
        <v>810</v>
      </c>
      <c r="P96" s="56" t="s">
        <v>811</v>
      </c>
      <c r="Q96" s="53" t="s">
        <v>812</v>
      </c>
      <c r="R96" s="57">
        <v>900000000000</v>
      </c>
      <c r="S96" s="57">
        <v>366406910000</v>
      </c>
      <c r="T96" s="58">
        <v>0.40711878888888892</v>
      </c>
      <c r="U96" s="53"/>
      <c r="V96" s="53"/>
      <c r="W96" s="53">
        <v>90000000</v>
      </c>
      <c r="X96" s="58">
        <v>0.40711878888888892</v>
      </c>
      <c r="Y96" s="53" t="s">
        <v>813</v>
      </c>
      <c r="Z96" s="59"/>
      <c r="AA96" s="58"/>
      <c r="AB96" s="58"/>
      <c r="AC96" s="58"/>
      <c r="AD96" s="58"/>
      <c r="AE96" s="58">
        <v>9.5899999999999999E-2</v>
      </c>
      <c r="AF96" s="58">
        <v>-0.51790000000000003</v>
      </c>
      <c r="AG96" s="60">
        <v>-0.1351</v>
      </c>
      <c r="AH96" s="58">
        <v>0.10580000000000001</v>
      </c>
      <c r="AI96" s="60">
        <v>-5.6412500000000004E-2</v>
      </c>
    </row>
    <row r="97" spans="1:35" ht="14.25" customHeight="1" x14ac:dyDescent="0.2">
      <c r="A97" s="53">
        <f>IF(ISBLANK(D97),"",SUBTOTAL(3,$D$12:D97))</f>
        <v>86</v>
      </c>
      <c r="B97" s="53"/>
      <c r="C97" s="54" t="s">
        <v>814</v>
      </c>
      <c r="D97" s="67" t="s">
        <v>814</v>
      </c>
      <c r="E97" s="53" t="str">
        <f>VLOOKUP(D97,'[25]DM '!D$12:Q$96,2,0)</f>
        <v>CTCP Quản lý và xây dựng đường bộ Quảng Ngãi</v>
      </c>
      <c r="F97" s="53" t="s">
        <v>76</v>
      </c>
      <c r="G97" s="53" t="s">
        <v>816</v>
      </c>
      <c r="H97" s="53" t="s">
        <v>69</v>
      </c>
      <c r="I97" s="53" t="str">
        <f>VLOOKUP(D97,'[25]DM '!D$12:Q$96,6,0)</f>
        <v>vuxuananhkiet</v>
      </c>
      <c r="J97" s="53" t="s">
        <v>817</v>
      </c>
      <c r="K97" s="53"/>
      <c r="L97" s="53"/>
      <c r="M97" s="55"/>
      <c r="N97" s="55"/>
      <c r="O97" s="56"/>
      <c r="P97" s="56"/>
      <c r="Q97" s="53" t="str">
        <f>VLOOKUP(D97,'[25]DM '!D$12:T$96,14,0)</f>
        <v>Quan lý, khai thác, duy tu bảo dưỡng CSHT; Xây dựng công trinh công ích, công trình BO</v>
      </c>
      <c r="R97" s="57">
        <f>VLOOKUP(D97,'[25]DM '!D$19:Y$96,15,0)</f>
        <v>5000000000</v>
      </c>
      <c r="S97" s="57">
        <f>VLOOKUP(D97,'[25]DM '!D$12:Y$96,16,0)</f>
        <v>1450000000</v>
      </c>
      <c r="T97" s="58">
        <v>0.28999999999999998</v>
      </c>
      <c r="U97" s="53"/>
      <c r="V97" s="53"/>
      <c r="W97" s="53"/>
      <c r="X97" s="58">
        <v>0.28999999999999998</v>
      </c>
      <c r="Y97" s="53"/>
      <c r="Z97" s="59"/>
      <c r="AA97" s="58"/>
      <c r="AB97" s="58"/>
      <c r="AC97" s="58"/>
      <c r="AD97" s="58"/>
      <c r="AE97" s="58"/>
      <c r="AF97" s="58"/>
      <c r="AG97" s="60"/>
      <c r="AH97" s="58"/>
      <c r="AI97" s="60"/>
    </row>
    <row r="98" spans="1:35" ht="14.25" customHeight="1" x14ac:dyDescent="0.2">
      <c r="A98" s="53">
        <f>IF(ISBLANK(D98),"",SUBTOTAL(3,$D$12:D98))</f>
        <v>87</v>
      </c>
      <c r="B98" s="53"/>
      <c r="C98" s="54" t="s">
        <v>818</v>
      </c>
      <c r="D98" s="67" t="s">
        <v>818</v>
      </c>
      <c r="E98" s="67" t="str">
        <f>TN!E1074</f>
        <v>Tổng Công ty Tư vấn Xây dựng Việt Nam - CTCP</v>
      </c>
      <c r="F98" s="53" t="s">
        <v>70</v>
      </c>
      <c r="G98" s="53" t="s">
        <v>819</v>
      </c>
      <c r="H98" s="53" t="s">
        <v>75</v>
      </c>
      <c r="I98" s="53" t="s">
        <v>797</v>
      </c>
      <c r="J98" s="53" t="s">
        <v>820</v>
      </c>
      <c r="K98" s="53"/>
      <c r="L98" s="69" t="s">
        <v>821</v>
      </c>
      <c r="M98" s="55"/>
      <c r="N98" s="55"/>
      <c r="O98" s="56"/>
      <c r="P98" s="56">
        <v>44074</v>
      </c>
      <c r="Q98" s="53"/>
      <c r="R98" s="57">
        <v>357744480000</v>
      </c>
      <c r="S98" s="57">
        <v>312377480000</v>
      </c>
      <c r="T98" s="58">
        <v>0.87318602372285381</v>
      </c>
      <c r="U98" s="53"/>
      <c r="V98" s="53"/>
      <c r="W98" s="53"/>
      <c r="X98" s="58">
        <v>0.87318602372285381</v>
      </c>
      <c r="Y98" s="53"/>
      <c r="Z98" s="59"/>
      <c r="AA98" s="58"/>
      <c r="AB98" s="58"/>
      <c r="AC98" s="58"/>
      <c r="AD98" s="58"/>
      <c r="AE98" s="58"/>
      <c r="AF98" s="58"/>
      <c r="AG98" s="60"/>
      <c r="AH98" s="58"/>
      <c r="AI98" s="60"/>
    </row>
    <row r="99" spans="1:35" ht="14.25" customHeight="1" x14ac:dyDescent="0.25">
      <c r="A99" s="53">
        <f>IF(ISBLANK(D99),"",SUBTOTAL(3,$D$12:D99))</f>
        <v>88</v>
      </c>
      <c r="B99" s="53" t="s">
        <v>822</v>
      </c>
      <c r="C99" s="54" t="s">
        <v>823</v>
      </c>
      <c r="D99" s="53" t="s">
        <v>823</v>
      </c>
      <c r="E99" s="53" t="s">
        <v>824</v>
      </c>
      <c r="F99" s="53" t="s">
        <v>74</v>
      </c>
      <c r="G99" s="53" t="s">
        <v>184</v>
      </c>
      <c r="H99" s="53" t="s">
        <v>77</v>
      </c>
      <c r="I99" s="53" t="s">
        <v>825</v>
      </c>
      <c r="J99" s="53" t="s">
        <v>127</v>
      </c>
      <c r="K99" s="53" t="s">
        <v>543</v>
      </c>
      <c r="L99" s="36"/>
      <c r="M99" s="55"/>
      <c r="N99" s="55" t="s">
        <v>826</v>
      </c>
      <c r="O99" s="56">
        <v>38351</v>
      </c>
      <c r="P99" s="56">
        <v>38890</v>
      </c>
      <c r="Q99" s="53" t="s">
        <v>214</v>
      </c>
      <c r="R99" s="57">
        <v>1177961830000</v>
      </c>
      <c r="S99" s="57">
        <v>437077540000</v>
      </c>
      <c r="T99" s="58">
        <v>0.37104558812402266</v>
      </c>
      <c r="U99" s="53" t="s">
        <v>827</v>
      </c>
      <c r="V99" s="53" t="s">
        <v>828</v>
      </c>
      <c r="W99" s="53">
        <v>43707754</v>
      </c>
      <c r="X99" s="58">
        <v>0.37104240189595056</v>
      </c>
      <c r="Y99" s="53"/>
      <c r="Z99" s="59"/>
      <c r="AA99" s="58">
        <v>0.29699999999999999</v>
      </c>
      <c r="AB99" s="58">
        <v>0.26200000000000001</v>
      </c>
      <c r="AC99" s="58">
        <v>0.23599999999999999</v>
      </c>
      <c r="AD99" s="58">
        <v>0.26</v>
      </c>
      <c r="AE99" s="58">
        <v>0.21299999999999999</v>
      </c>
      <c r="AF99" s="58">
        <v>0.217</v>
      </c>
      <c r="AG99" s="60">
        <v>0.2</v>
      </c>
      <c r="AH99" s="58">
        <v>0.14699999999999999</v>
      </c>
      <c r="AI99" s="60">
        <v>0.18800000000000003</v>
      </c>
    </row>
    <row r="100" spans="1:35" ht="14.25" customHeight="1" x14ac:dyDescent="0.25">
      <c r="A100" s="53">
        <f>IF(ISBLANK(D100),"",SUBTOTAL(3,$D$12:D100))</f>
        <v>89</v>
      </c>
      <c r="B100" s="53" t="s">
        <v>829</v>
      </c>
      <c r="C100" s="54" t="s">
        <v>830</v>
      </c>
      <c r="D100" s="53" t="s">
        <v>830</v>
      </c>
      <c r="E100" s="53" t="s">
        <v>831</v>
      </c>
      <c r="F100" s="53" t="s">
        <v>74</v>
      </c>
      <c r="G100" s="53" t="s">
        <v>184</v>
      </c>
      <c r="H100" s="53" t="s">
        <v>77</v>
      </c>
      <c r="I100" s="53" t="s">
        <v>832</v>
      </c>
      <c r="J100" s="53" t="s">
        <v>185</v>
      </c>
      <c r="K100" s="53" t="s">
        <v>532</v>
      </c>
      <c r="L100" s="36"/>
      <c r="M100" s="55"/>
      <c r="N100" s="55" t="s">
        <v>833</v>
      </c>
      <c r="O100" s="56">
        <v>37945</v>
      </c>
      <c r="P100" s="56">
        <v>38890</v>
      </c>
      <c r="Q100" s="53" t="s">
        <v>319</v>
      </c>
      <c r="R100" s="57">
        <v>20899554450000</v>
      </c>
      <c r="S100" s="57">
        <v>7524766020000</v>
      </c>
      <c r="T100" s="58">
        <v>0.36004432716507023</v>
      </c>
      <c r="U100" s="53" t="s">
        <v>834</v>
      </c>
      <c r="V100" s="53" t="s">
        <v>835</v>
      </c>
      <c r="W100" s="53">
        <v>752476602</v>
      </c>
      <c r="X100" s="58">
        <v>0.36</v>
      </c>
      <c r="Y100" s="53" t="s">
        <v>836</v>
      </c>
      <c r="Z100" s="59"/>
      <c r="AA100" s="58">
        <v>0.33800000000000002</v>
      </c>
      <c r="AB100" s="58">
        <v>0.37559999999999999</v>
      </c>
      <c r="AC100" s="58">
        <v>0.37190000000000001</v>
      </c>
      <c r="AD100" s="58">
        <v>0.31</v>
      </c>
      <c r="AE100" s="58">
        <v>0.3715</v>
      </c>
      <c r="AF100" s="58">
        <v>0.41799999999999998</v>
      </c>
      <c r="AG100" s="60">
        <v>0.43</v>
      </c>
      <c r="AH100" s="58">
        <v>0.38900000000000001</v>
      </c>
      <c r="AI100" s="60">
        <v>0.41233333333333338</v>
      </c>
    </row>
    <row r="101" spans="1:35" ht="14.25" customHeight="1" x14ac:dyDescent="0.2">
      <c r="A101" s="53">
        <f>IF(ISBLANK(D101),"",SUBTOTAL(3,$D$12:D101))</f>
        <v>90</v>
      </c>
      <c r="B101" s="53" t="s">
        <v>837</v>
      </c>
      <c r="C101" s="54" t="s">
        <v>838</v>
      </c>
      <c r="D101" s="53" t="s">
        <v>838</v>
      </c>
      <c r="E101" s="53" t="s">
        <v>839</v>
      </c>
      <c r="F101" s="53" t="s">
        <v>76</v>
      </c>
      <c r="G101" s="53" t="s">
        <v>184</v>
      </c>
      <c r="H101" s="53" t="s">
        <v>77</v>
      </c>
      <c r="I101" s="53" t="s">
        <v>840</v>
      </c>
      <c r="J101" s="53" t="s">
        <v>127</v>
      </c>
      <c r="K101" s="53" t="s">
        <v>532</v>
      </c>
      <c r="L101" s="53" t="s">
        <v>343</v>
      </c>
      <c r="M101" s="55"/>
      <c r="N101" s="55" t="s">
        <v>841</v>
      </c>
      <c r="O101" s="56">
        <v>37988</v>
      </c>
      <c r="P101" s="56">
        <v>38890</v>
      </c>
      <c r="Q101" s="53" t="s">
        <v>214</v>
      </c>
      <c r="R101" s="57">
        <v>818609380000</v>
      </c>
      <c r="S101" s="57">
        <v>199830000</v>
      </c>
      <c r="T101" s="58">
        <v>2.4410910121748177E-4</v>
      </c>
      <c r="U101" s="53" t="s">
        <v>842</v>
      </c>
      <c r="V101" s="53" t="s">
        <v>843</v>
      </c>
      <c r="W101" s="53">
        <v>19983</v>
      </c>
      <c r="X101" s="58">
        <v>0.24410910121748178</v>
      </c>
      <c r="Y101" s="53" t="s">
        <v>844</v>
      </c>
      <c r="Z101" s="59"/>
      <c r="AA101" s="58">
        <v>0.28100000000000003</v>
      </c>
      <c r="AB101" s="58">
        <v>0.28199999999999997</v>
      </c>
      <c r="AC101" s="58">
        <v>0.249</v>
      </c>
      <c r="AD101" s="58">
        <v>0.22</v>
      </c>
      <c r="AE101" s="58">
        <v>0.25750000000000001</v>
      </c>
      <c r="AF101" s="58">
        <v>0.27300000000000002</v>
      </c>
      <c r="AG101" s="60">
        <v>0.18</v>
      </c>
      <c r="AH101" s="58">
        <v>0.189</v>
      </c>
      <c r="AI101" s="60">
        <v>0.214</v>
      </c>
    </row>
    <row r="102" spans="1:35" ht="14.25" customHeight="1" x14ac:dyDescent="0.2">
      <c r="A102" s="53">
        <f>IF(ISBLANK(D102),"",SUBTOTAL(3,$D$12:D102))</f>
        <v>91</v>
      </c>
      <c r="B102" s="53"/>
      <c r="C102" s="54" t="s">
        <v>845</v>
      </c>
      <c r="D102" s="53" t="s">
        <v>845</v>
      </c>
      <c r="E102" s="53" t="s">
        <v>846</v>
      </c>
      <c r="F102" s="53" t="s">
        <v>76</v>
      </c>
      <c r="G102" s="53" t="s">
        <v>674</v>
      </c>
      <c r="H102" s="53" t="s">
        <v>77</v>
      </c>
      <c r="I102" s="53" t="s">
        <v>847</v>
      </c>
      <c r="J102" s="53" t="s">
        <v>848</v>
      </c>
      <c r="K102" s="53" t="s">
        <v>458</v>
      </c>
      <c r="L102" s="53" t="s">
        <v>849</v>
      </c>
      <c r="M102" s="55"/>
      <c r="N102" s="55" t="s">
        <v>850</v>
      </c>
      <c r="O102" s="56">
        <v>42563</v>
      </c>
      <c r="P102" s="56" t="s">
        <v>851</v>
      </c>
      <c r="Q102" s="53" t="s">
        <v>852</v>
      </c>
      <c r="R102" s="57">
        <v>125689000000</v>
      </c>
      <c r="S102" s="57">
        <v>17600000000</v>
      </c>
      <c r="T102" s="58">
        <v>0.14002816475586566</v>
      </c>
      <c r="U102" s="53"/>
      <c r="V102" s="53" t="s">
        <v>853</v>
      </c>
      <c r="W102" s="53">
        <v>1760000</v>
      </c>
      <c r="X102" s="58">
        <v>0.14002816475586566</v>
      </c>
      <c r="Y102" s="53" t="s">
        <v>854</v>
      </c>
      <c r="Z102" s="59"/>
      <c r="AA102" s="58"/>
      <c r="AB102" s="58"/>
      <c r="AC102" s="58"/>
      <c r="AD102" s="58"/>
      <c r="AE102" s="58"/>
      <c r="AF102" s="58">
        <v>5.5E-2</v>
      </c>
      <c r="AG102" s="60">
        <v>0.11</v>
      </c>
      <c r="AH102" s="58"/>
      <c r="AI102" s="60">
        <v>8.2500000000000004E-2</v>
      </c>
    </row>
    <row r="103" spans="1:35" ht="14.25" customHeight="1" x14ac:dyDescent="0.2">
      <c r="A103" s="53">
        <f>IF(ISBLANK(D103),"",SUBTOTAL(3,$D$12:D103))</f>
        <v>92</v>
      </c>
      <c r="B103" s="53"/>
      <c r="C103" s="54" t="s">
        <v>855</v>
      </c>
      <c r="D103" s="53" t="s">
        <v>855</v>
      </c>
      <c r="E103" s="53" t="s">
        <v>856</v>
      </c>
      <c r="F103" s="53" t="s">
        <v>76</v>
      </c>
      <c r="G103" s="53" t="s">
        <v>674</v>
      </c>
      <c r="H103" s="53" t="s">
        <v>77</v>
      </c>
      <c r="I103" s="53" t="s">
        <v>825</v>
      </c>
      <c r="J103" s="53" t="s">
        <v>857</v>
      </c>
      <c r="K103" s="53" t="s">
        <v>458</v>
      </c>
      <c r="L103" s="53" t="s">
        <v>849</v>
      </c>
      <c r="M103" s="55"/>
      <c r="N103" s="55"/>
      <c r="O103" s="56"/>
      <c r="P103" s="56" t="s">
        <v>851</v>
      </c>
      <c r="Q103" s="53" t="s">
        <v>858</v>
      </c>
      <c r="R103" s="57">
        <v>30039100000</v>
      </c>
      <c r="S103" s="57">
        <v>1808100000</v>
      </c>
      <c r="T103" s="58">
        <v>6.0191550346048985E-2</v>
      </c>
      <c r="U103" s="53"/>
      <c r="V103" s="53" t="s">
        <v>859</v>
      </c>
      <c r="W103" s="53">
        <v>180810</v>
      </c>
      <c r="X103" s="58">
        <v>6.0191550346048985E-2</v>
      </c>
      <c r="Y103" s="53"/>
      <c r="Z103" s="59"/>
      <c r="AA103" s="58"/>
      <c r="AB103" s="58"/>
      <c r="AC103" s="58"/>
      <c r="AD103" s="58">
        <v>0.02</v>
      </c>
      <c r="AE103" s="58">
        <v>2.1000000000000001E-2</v>
      </c>
      <c r="AF103" s="58">
        <v>1.8499999999999999E-2</v>
      </c>
      <c r="AG103" s="60">
        <v>0.02</v>
      </c>
      <c r="AH103" s="58"/>
      <c r="AI103" s="60">
        <v>1.925E-2</v>
      </c>
    </row>
    <row r="104" spans="1:35" ht="14.25" customHeight="1" x14ac:dyDescent="0.2">
      <c r="A104" s="53">
        <f>IF(ISBLANK(D104),"",SUBTOTAL(3,$D$12:D104))</f>
        <v>93</v>
      </c>
      <c r="B104" s="53" t="s">
        <v>860</v>
      </c>
      <c r="C104" s="54" t="s">
        <v>861</v>
      </c>
      <c r="D104" s="53" t="s">
        <v>861</v>
      </c>
      <c r="E104" s="53" t="s">
        <v>862</v>
      </c>
      <c r="F104" s="53" t="s">
        <v>74</v>
      </c>
      <c r="G104" s="53" t="s">
        <v>160</v>
      </c>
      <c r="H104" s="53" t="s">
        <v>77</v>
      </c>
      <c r="I104" s="53" t="s">
        <v>847</v>
      </c>
      <c r="J104" s="53" t="s">
        <v>863</v>
      </c>
      <c r="K104" s="53" t="s">
        <v>458</v>
      </c>
      <c r="L104" s="53" t="s">
        <v>779</v>
      </c>
      <c r="M104" s="55"/>
      <c r="N104" s="55" t="s">
        <v>864</v>
      </c>
      <c r="O104" s="56">
        <v>36518</v>
      </c>
      <c r="P104" s="56">
        <v>38940</v>
      </c>
      <c r="Q104" s="53" t="s">
        <v>865</v>
      </c>
      <c r="R104" s="57">
        <v>414536730000</v>
      </c>
      <c r="S104" s="57">
        <v>147865120000</v>
      </c>
      <c r="T104" s="58">
        <v>0.35669968255888929</v>
      </c>
      <c r="U104" s="53" t="s">
        <v>866</v>
      </c>
      <c r="V104" s="53" t="s">
        <v>867</v>
      </c>
      <c r="W104" s="53">
        <v>14786512</v>
      </c>
      <c r="X104" s="58">
        <v>0.35669968255888929</v>
      </c>
      <c r="Y104" s="53" t="s">
        <v>868</v>
      </c>
      <c r="Z104" s="59"/>
      <c r="AA104" s="58">
        <v>0.22159999999999999</v>
      </c>
      <c r="AB104" s="58">
        <v>0.25769999999999998</v>
      </c>
      <c r="AC104" s="58">
        <v>0.21840000000000001</v>
      </c>
      <c r="AD104" s="58">
        <v>0.17199999999999999</v>
      </c>
      <c r="AE104" s="58">
        <v>0.18720000000000001</v>
      </c>
      <c r="AF104" s="58">
        <v>0.20699999999999999</v>
      </c>
      <c r="AG104" s="60">
        <v>0.21</v>
      </c>
      <c r="AH104" s="58">
        <v>0.157</v>
      </c>
      <c r="AI104" s="60">
        <v>0.19133333333333333</v>
      </c>
    </row>
    <row r="105" spans="1:35" ht="14.25" customHeight="1" x14ac:dyDescent="0.2">
      <c r="A105" s="53">
        <f>IF(ISBLANK(D105),"",SUBTOTAL(3,$D$12:D105))</f>
        <v>94</v>
      </c>
      <c r="B105" s="53"/>
      <c r="C105" s="54" t="s">
        <v>869</v>
      </c>
      <c r="D105" s="53" t="s">
        <v>869</v>
      </c>
      <c r="E105" s="53" t="s">
        <v>870</v>
      </c>
      <c r="F105" s="53" t="s">
        <v>76</v>
      </c>
      <c r="G105" s="53" t="s">
        <v>184</v>
      </c>
      <c r="H105" s="53" t="s">
        <v>77</v>
      </c>
      <c r="I105" s="53" t="s">
        <v>871</v>
      </c>
      <c r="J105" s="53" t="s">
        <v>161</v>
      </c>
      <c r="K105" s="53" t="s">
        <v>872</v>
      </c>
      <c r="L105" s="53" t="s">
        <v>872</v>
      </c>
      <c r="M105" s="55"/>
      <c r="N105" s="55" t="s">
        <v>873</v>
      </c>
      <c r="O105" s="56">
        <v>38737</v>
      </c>
      <c r="P105" s="56">
        <v>39255</v>
      </c>
      <c r="Q105" s="53" t="s">
        <v>874</v>
      </c>
      <c r="R105" s="57">
        <v>2000000000</v>
      </c>
      <c r="S105" s="57">
        <v>240000000</v>
      </c>
      <c r="T105" s="58">
        <v>0.12</v>
      </c>
      <c r="U105" s="53" t="s">
        <v>875</v>
      </c>
      <c r="V105" s="53" t="s">
        <v>876</v>
      </c>
      <c r="W105" s="53">
        <v>24000</v>
      </c>
      <c r="X105" s="58">
        <v>0.12</v>
      </c>
      <c r="Y105" s="53" t="s">
        <v>877</v>
      </c>
      <c r="Z105" s="59"/>
      <c r="AA105" s="58">
        <v>0.31059999999999999</v>
      </c>
      <c r="AB105" s="58">
        <v>0.30590000000000001</v>
      </c>
      <c r="AC105" s="58">
        <v>0.1711</v>
      </c>
      <c r="AD105" s="58">
        <v>0.2</v>
      </c>
      <c r="AE105" s="58">
        <v>0.13</v>
      </c>
      <c r="AF105" s="58">
        <v>0.11</v>
      </c>
      <c r="AG105" s="60">
        <v>0.12</v>
      </c>
      <c r="AH105" s="58"/>
      <c r="AI105" s="60">
        <v>0.11499999999999999</v>
      </c>
    </row>
    <row r="106" spans="1:35" ht="14.25" customHeight="1" x14ac:dyDescent="0.2">
      <c r="A106" s="53">
        <f>IF(ISBLANK(D106),"",SUBTOTAL(3,$D$12:D106))</f>
        <v>95</v>
      </c>
      <c r="B106" s="53"/>
      <c r="C106" s="54" t="s">
        <v>878</v>
      </c>
      <c r="D106" s="53" t="s">
        <v>878</v>
      </c>
      <c r="E106" s="53" t="s">
        <v>879</v>
      </c>
      <c r="F106" s="53" t="s">
        <v>76</v>
      </c>
      <c r="G106" s="53" t="s">
        <v>184</v>
      </c>
      <c r="H106" s="53" t="s">
        <v>77</v>
      </c>
      <c r="I106" s="53" t="s">
        <v>871</v>
      </c>
      <c r="J106" s="53" t="s">
        <v>127</v>
      </c>
      <c r="K106" s="53" t="s">
        <v>872</v>
      </c>
      <c r="L106" s="53" t="s">
        <v>872</v>
      </c>
      <c r="M106" s="55"/>
      <c r="N106" s="55" t="s">
        <v>880</v>
      </c>
      <c r="O106" s="56"/>
      <c r="P106" s="56">
        <v>39255</v>
      </c>
      <c r="Q106" s="53" t="s">
        <v>178</v>
      </c>
      <c r="R106" s="57">
        <v>3505000000</v>
      </c>
      <c r="S106" s="57">
        <v>1664225500</v>
      </c>
      <c r="T106" s="58">
        <v>0.47481469329529247</v>
      </c>
      <c r="U106" s="53" t="s">
        <v>881</v>
      </c>
      <c r="V106" s="53" t="s">
        <v>882</v>
      </c>
      <c r="W106" s="53">
        <v>166422.54999999999</v>
      </c>
      <c r="X106" s="58">
        <v>0.47481455064194006</v>
      </c>
      <c r="Y106" s="53" t="s">
        <v>883</v>
      </c>
      <c r="Z106" s="59"/>
      <c r="AA106" s="58">
        <v>0</v>
      </c>
      <c r="AB106" s="58">
        <v>0</v>
      </c>
      <c r="AC106" s="58">
        <v>0</v>
      </c>
      <c r="AD106" s="58">
        <v>0</v>
      </c>
      <c r="AE106" s="58">
        <v>1.2355386074542283E-2</v>
      </c>
      <c r="AF106" s="58">
        <v>0.01</v>
      </c>
      <c r="AG106" s="60">
        <v>0.05</v>
      </c>
      <c r="AH106" s="58"/>
      <c r="AI106" s="60">
        <v>3.0000000000000002E-2</v>
      </c>
    </row>
    <row r="107" spans="1:35" ht="14.25" customHeight="1" x14ac:dyDescent="0.2">
      <c r="A107" s="53">
        <f>IF(ISBLANK(D107),"",SUBTOTAL(3,$D$12:D107))</f>
        <v>96</v>
      </c>
      <c r="B107" s="53"/>
      <c r="C107" s="54" t="s">
        <v>884</v>
      </c>
      <c r="D107" s="53" t="s">
        <v>884</v>
      </c>
      <c r="E107" s="53" t="s">
        <v>885</v>
      </c>
      <c r="F107" s="53" t="s">
        <v>76</v>
      </c>
      <c r="G107" s="53" t="s">
        <v>184</v>
      </c>
      <c r="H107" s="53" t="s">
        <v>77</v>
      </c>
      <c r="I107" s="53" t="s">
        <v>847</v>
      </c>
      <c r="J107" s="53" t="s">
        <v>127</v>
      </c>
      <c r="K107" s="53" t="s">
        <v>872</v>
      </c>
      <c r="L107" s="53" t="s">
        <v>872</v>
      </c>
      <c r="M107" s="55"/>
      <c r="N107" s="55" t="s">
        <v>880</v>
      </c>
      <c r="O107" s="56"/>
      <c r="P107" s="56">
        <v>39255</v>
      </c>
      <c r="Q107" s="53" t="s">
        <v>178</v>
      </c>
      <c r="R107" s="57">
        <v>1985000000</v>
      </c>
      <c r="S107" s="57">
        <v>768000000</v>
      </c>
      <c r="T107" s="58">
        <v>0.38690176322418135</v>
      </c>
      <c r="U107" s="53" t="s">
        <v>886</v>
      </c>
      <c r="V107" s="53" t="s">
        <v>887</v>
      </c>
      <c r="W107" s="53">
        <v>76800</v>
      </c>
      <c r="X107" s="58">
        <v>0.38690176322418135</v>
      </c>
      <c r="Y107" s="53" t="s">
        <v>888</v>
      </c>
      <c r="Z107" s="59"/>
      <c r="AA107" s="58">
        <v>0</v>
      </c>
      <c r="AB107" s="58">
        <v>0</v>
      </c>
      <c r="AC107" s="58">
        <v>0</v>
      </c>
      <c r="AD107" s="58">
        <v>0</v>
      </c>
      <c r="AE107" s="58"/>
      <c r="AF107" s="58"/>
      <c r="AG107" s="60"/>
      <c r="AH107" s="58" t="s">
        <v>133</v>
      </c>
      <c r="AI107" s="60" t="e">
        <v>#DIV/0!</v>
      </c>
    </row>
    <row r="108" spans="1:35" ht="14.25" customHeight="1" x14ac:dyDescent="0.2">
      <c r="A108" s="53">
        <f>IF(ISBLANK(D108),"",SUBTOTAL(3,$D$12:D108))</f>
        <v>97</v>
      </c>
      <c r="B108" s="53" t="s">
        <v>889</v>
      </c>
      <c r="C108" s="54" t="s">
        <v>890</v>
      </c>
      <c r="D108" s="53" t="s">
        <v>890</v>
      </c>
      <c r="E108" s="53" t="s">
        <v>891</v>
      </c>
      <c r="F108" s="53" t="s">
        <v>74</v>
      </c>
      <c r="G108" s="53" t="s">
        <v>160</v>
      </c>
      <c r="H108" s="53" t="s">
        <v>77</v>
      </c>
      <c r="I108" s="53" t="s">
        <v>892</v>
      </c>
      <c r="J108" s="53" t="s">
        <v>863</v>
      </c>
      <c r="K108" s="53" t="s">
        <v>358</v>
      </c>
      <c r="L108" s="53" t="s">
        <v>358</v>
      </c>
      <c r="M108" s="55"/>
      <c r="N108" s="55" t="s">
        <v>893</v>
      </c>
      <c r="O108" s="56">
        <v>40107</v>
      </c>
      <c r="P108" s="56">
        <v>39093</v>
      </c>
      <c r="Q108" s="53" t="s">
        <v>865</v>
      </c>
      <c r="R108" s="57">
        <v>1307460710000</v>
      </c>
      <c r="S108" s="57">
        <v>566262370000</v>
      </c>
      <c r="T108" s="58">
        <v>0.43310086924141683</v>
      </c>
      <c r="U108" s="53" t="s">
        <v>894</v>
      </c>
      <c r="V108" s="53" t="s">
        <v>895</v>
      </c>
      <c r="W108" s="53">
        <v>56626237</v>
      </c>
      <c r="X108" s="58">
        <v>0.43310086924141683</v>
      </c>
      <c r="Y108" s="53" t="s">
        <v>896</v>
      </c>
      <c r="Z108" s="59"/>
      <c r="AA108" s="58">
        <v>0.30383490396205143</v>
      </c>
      <c r="AB108" s="58">
        <v>0.29109865319096712</v>
      </c>
      <c r="AC108" s="58">
        <v>0.29941573360587309</v>
      </c>
      <c r="AD108" s="58">
        <v>0.23</v>
      </c>
      <c r="AE108" s="58">
        <v>0.23499999999999999</v>
      </c>
      <c r="AF108" s="58">
        <v>0.246</v>
      </c>
      <c r="AG108" s="60">
        <v>0.246</v>
      </c>
      <c r="AH108" s="58">
        <v>0.22600000000000001</v>
      </c>
      <c r="AI108" s="60">
        <v>0.23933333333333331</v>
      </c>
    </row>
    <row r="109" spans="1:35" ht="14.25" customHeight="1" x14ac:dyDescent="0.2">
      <c r="A109" s="53">
        <f>IF(ISBLANK(D109),"",SUBTOTAL(3,$D$12:D109))</f>
        <v>98</v>
      </c>
      <c r="B109" s="53"/>
      <c r="C109" s="54" t="s">
        <v>897</v>
      </c>
      <c r="D109" s="53" t="s">
        <v>897</v>
      </c>
      <c r="E109" s="53" t="s">
        <v>898</v>
      </c>
      <c r="F109" s="53" t="s">
        <v>76</v>
      </c>
      <c r="G109" s="53" t="s">
        <v>899</v>
      </c>
      <c r="H109" s="53" t="s">
        <v>77</v>
      </c>
      <c r="I109" s="53" t="s">
        <v>840</v>
      </c>
      <c r="J109" s="53" t="s">
        <v>161</v>
      </c>
      <c r="K109" s="53" t="s">
        <v>900</v>
      </c>
      <c r="L109" s="53" t="s">
        <v>900</v>
      </c>
      <c r="M109" s="55"/>
      <c r="N109" s="55" t="s">
        <v>901</v>
      </c>
      <c r="O109" s="56">
        <v>38626</v>
      </c>
      <c r="P109" s="56">
        <v>39115</v>
      </c>
      <c r="Q109" s="53" t="s">
        <v>335</v>
      </c>
      <c r="R109" s="57">
        <v>14254060000</v>
      </c>
      <c r="S109" s="57">
        <v>6732560000</v>
      </c>
      <c r="T109" s="58">
        <v>0.47232577946213217</v>
      </c>
      <c r="U109" s="53" t="s">
        <v>902</v>
      </c>
      <c r="V109" s="53" t="s">
        <v>903</v>
      </c>
      <c r="W109" s="53">
        <v>673256</v>
      </c>
      <c r="X109" s="58">
        <v>0.47232596455818043</v>
      </c>
      <c r="Y109" s="53" t="s">
        <v>904</v>
      </c>
      <c r="Z109" s="59"/>
      <c r="AA109" s="58">
        <v>-0.36380316930775647</v>
      </c>
      <c r="AB109" s="58">
        <v>-0.23251121076233183</v>
      </c>
      <c r="AC109" s="58">
        <v>-0.53054221002059021</v>
      </c>
      <c r="AD109" s="58">
        <v>-0.27500000000000002</v>
      </c>
      <c r="AE109" s="58">
        <v>1E-3</v>
      </c>
      <c r="AF109" s="58">
        <v>2E-3</v>
      </c>
      <c r="AG109" s="60">
        <v>2E-3</v>
      </c>
      <c r="AH109" s="58" t="s">
        <v>133</v>
      </c>
      <c r="AI109" s="60">
        <v>2E-3</v>
      </c>
    </row>
    <row r="110" spans="1:35" ht="14.25" customHeight="1" x14ac:dyDescent="0.2">
      <c r="A110" s="53">
        <f>IF(ISBLANK(D110),"",SUBTOTAL(3,$D$12:D110))</f>
        <v>99</v>
      </c>
      <c r="B110" s="53" t="s">
        <v>905</v>
      </c>
      <c r="C110" s="54" t="s">
        <v>906</v>
      </c>
      <c r="D110" s="53" t="s">
        <v>906</v>
      </c>
      <c r="E110" s="53" t="s">
        <v>907</v>
      </c>
      <c r="F110" s="53" t="s">
        <v>74</v>
      </c>
      <c r="G110" s="53" t="s">
        <v>160</v>
      </c>
      <c r="H110" s="53" t="s">
        <v>77</v>
      </c>
      <c r="I110" s="53" t="s">
        <v>908</v>
      </c>
      <c r="J110" s="53" t="s">
        <v>863</v>
      </c>
      <c r="K110" s="53" t="s">
        <v>434</v>
      </c>
      <c r="L110" s="53" t="s">
        <v>909</v>
      </c>
      <c r="M110" s="55"/>
      <c r="N110" s="55" t="s">
        <v>910</v>
      </c>
      <c r="O110" s="56"/>
      <c r="P110" s="56">
        <v>39036</v>
      </c>
      <c r="Q110" s="53" t="s">
        <v>865</v>
      </c>
      <c r="R110" s="57">
        <v>347274650000</v>
      </c>
      <c r="S110" s="57">
        <v>120544670000</v>
      </c>
      <c r="T110" s="58">
        <v>0.34711623782501833</v>
      </c>
      <c r="U110" s="53" t="s">
        <v>911</v>
      </c>
      <c r="V110" s="53" t="s">
        <v>912</v>
      </c>
      <c r="W110" s="53">
        <v>12054467</v>
      </c>
      <c r="X110" s="58">
        <v>0.34711623782501833</v>
      </c>
      <c r="Y110" s="53" t="s">
        <v>913</v>
      </c>
      <c r="Z110" s="59"/>
      <c r="AA110" s="58">
        <v>0.14280000000000001</v>
      </c>
      <c r="AB110" s="58">
        <v>0.1575</v>
      </c>
      <c r="AC110" s="58">
        <v>0.1794</v>
      </c>
      <c r="AD110" s="58">
        <v>0.189</v>
      </c>
      <c r="AE110" s="58">
        <v>0.18</v>
      </c>
      <c r="AF110" s="58">
        <v>0.1908</v>
      </c>
      <c r="AG110" s="60">
        <v>0.20899999999999999</v>
      </c>
      <c r="AH110" s="58">
        <v>0.219</v>
      </c>
      <c r="AI110" s="60">
        <v>0.20626666666666668</v>
      </c>
    </row>
    <row r="111" spans="1:35" ht="14.25" customHeight="1" x14ac:dyDescent="0.2">
      <c r="A111" s="53">
        <f>IF(ISBLANK(D111),"",SUBTOTAL(3,$D$12:D111))</f>
        <v>100</v>
      </c>
      <c r="B111" s="53" t="s">
        <v>914</v>
      </c>
      <c r="C111" s="54" t="s">
        <v>915</v>
      </c>
      <c r="D111" s="53" t="s">
        <v>915</v>
      </c>
      <c r="E111" s="53" t="s">
        <v>916</v>
      </c>
      <c r="F111" s="53" t="s">
        <v>76</v>
      </c>
      <c r="G111" s="53" t="s">
        <v>160</v>
      </c>
      <c r="H111" s="53" t="s">
        <v>77</v>
      </c>
      <c r="I111" s="53" t="s">
        <v>917</v>
      </c>
      <c r="J111" s="53" t="s">
        <v>117</v>
      </c>
      <c r="K111" s="53" t="s">
        <v>918</v>
      </c>
      <c r="L111" s="53" t="s">
        <v>918</v>
      </c>
      <c r="M111" s="55"/>
      <c r="N111" s="55" t="s">
        <v>919</v>
      </c>
      <c r="O111" s="56">
        <v>38776</v>
      </c>
      <c r="P111" s="56">
        <v>39031</v>
      </c>
      <c r="Q111" s="53" t="s">
        <v>920</v>
      </c>
      <c r="R111" s="57">
        <v>126000000000</v>
      </c>
      <c r="S111" s="57">
        <v>58762800000</v>
      </c>
      <c r="T111" s="58">
        <v>0.46637142857142855</v>
      </c>
      <c r="U111" s="53" t="s">
        <v>921</v>
      </c>
      <c r="V111" s="53" t="s">
        <v>922</v>
      </c>
      <c r="W111" s="53">
        <v>5876280</v>
      </c>
      <c r="X111" s="58">
        <v>0.46637142857142855</v>
      </c>
      <c r="Y111" s="53" t="s">
        <v>923</v>
      </c>
      <c r="Z111" s="59"/>
      <c r="AA111" s="58">
        <v>0.2545</v>
      </c>
      <c r="AB111" s="58">
        <v>0.43259999999999998</v>
      </c>
      <c r="AC111" s="58">
        <v>0.37380000000000002</v>
      </c>
      <c r="AD111" s="58">
        <v>0.13100000000000001</v>
      </c>
      <c r="AE111" s="58">
        <v>0.1013</v>
      </c>
      <c r="AF111" s="58" t="s">
        <v>924</v>
      </c>
      <c r="AG111" s="60">
        <v>0.1048</v>
      </c>
      <c r="AH111" s="58">
        <v>0.1636</v>
      </c>
      <c r="AI111" s="60">
        <v>0.13419999999999999</v>
      </c>
    </row>
    <row r="112" spans="1:35" ht="14.25" customHeight="1" x14ac:dyDescent="0.2">
      <c r="A112" s="53">
        <f>IF(ISBLANK(D112),"",SUBTOTAL(3,$D$12:D112))</f>
        <v>101</v>
      </c>
      <c r="B112" s="53" t="s">
        <v>925</v>
      </c>
      <c r="C112" s="54" t="s">
        <v>926</v>
      </c>
      <c r="D112" s="53" t="s">
        <v>926</v>
      </c>
      <c r="E112" s="53" t="s">
        <v>927</v>
      </c>
      <c r="F112" s="53" t="s">
        <v>76</v>
      </c>
      <c r="G112" s="53" t="s">
        <v>407</v>
      </c>
      <c r="H112" s="53" t="s">
        <v>77</v>
      </c>
      <c r="I112" s="53" t="s">
        <v>825</v>
      </c>
      <c r="J112" s="53" t="s">
        <v>161</v>
      </c>
      <c r="K112" s="53" t="s">
        <v>458</v>
      </c>
      <c r="L112" s="53" t="s">
        <v>928</v>
      </c>
      <c r="M112" s="55"/>
      <c r="N112" s="55" t="s">
        <v>929</v>
      </c>
      <c r="O112" s="56">
        <v>39615</v>
      </c>
      <c r="P112" s="56">
        <v>42341</v>
      </c>
      <c r="Q112" s="53" t="s">
        <v>930</v>
      </c>
      <c r="R112" s="57">
        <v>44000000000</v>
      </c>
      <c r="S112" s="57">
        <v>21560000000</v>
      </c>
      <c r="T112" s="58">
        <v>0.49</v>
      </c>
      <c r="U112" s="53"/>
      <c r="V112" s="53" t="s">
        <v>931</v>
      </c>
      <c r="W112" s="53">
        <v>2156000</v>
      </c>
      <c r="X112" s="58">
        <v>0.49</v>
      </c>
      <c r="Y112" s="53" t="s">
        <v>932</v>
      </c>
      <c r="Z112" s="59"/>
      <c r="AA112" s="58"/>
      <c r="AB112" s="58"/>
      <c r="AC112" s="58"/>
      <c r="AD112" s="58">
        <v>0.1007</v>
      </c>
      <c r="AE112" s="58">
        <v>8.8300000000000003E-2</v>
      </c>
      <c r="AF112" s="58">
        <v>0.107</v>
      </c>
      <c r="AG112" s="60"/>
      <c r="AH112" s="58"/>
      <c r="AI112" s="60">
        <v>0.107</v>
      </c>
    </row>
    <row r="113" spans="1:35" ht="14.25" customHeight="1" x14ac:dyDescent="0.25">
      <c r="A113" s="53">
        <f>IF(ISBLANK(D113),"",SUBTOTAL(3,$D$12:D113))</f>
        <v>102</v>
      </c>
      <c r="B113" s="53"/>
      <c r="C113" s="54" t="s">
        <v>933</v>
      </c>
      <c r="D113" s="67" t="s">
        <v>933</v>
      </c>
      <c r="E113" s="7" t="s">
        <v>934</v>
      </c>
      <c r="F113" s="53" t="s">
        <v>74</v>
      </c>
      <c r="G113" s="53">
        <v>2020</v>
      </c>
      <c r="H113" s="53" t="s">
        <v>71</v>
      </c>
      <c r="I113" s="63" t="s">
        <v>333</v>
      </c>
      <c r="J113" s="53" t="s">
        <v>935</v>
      </c>
      <c r="K113" s="53"/>
      <c r="L113" s="69" t="s">
        <v>821</v>
      </c>
      <c r="M113" s="55"/>
      <c r="N113" s="55"/>
      <c r="O113" s="56"/>
      <c r="P113" s="56"/>
      <c r="Q113" s="53"/>
      <c r="R113" s="57">
        <f>VLOOKUP(D113,[2]CNPN!C$29:L$152,6,0)</f>
        <v>1270000000000</v>
      </c>
      <c r="S113" s="57">
        <f>VLOOKUP(D113,[2]CNPN!C$29:L$152,7,0)</f>
        <v>509001000000</v>
      </c>
      <c r="T113" s="58">
        <v>0.40078818897637797</v>
      </c>
      <c r="U113" s="53"/>
      <c r="V113" s="53"/>
      <c r="W113" s="53"/>
      <c r="X113" s="58"/>
      <c r="Y113" s="53"/>
      <c r="Z113" s="59"/>
      <c r="AA113" s="58"/>
      <c r="AB113" s="58"/>
      <c r="AC113" s="58"/>
      <c r="AD113" s="58"/>
      <c r="AE113" s="58"/>
      <c r="AF113" s="58"/>
      <c r="AG113" s="60"/>
      <c r="AH113" s="58"/>
      <c r="AI113" s="60"/>
    </row>
    <row r="114" spans="1:35" ht="14.25" customHeight="1" x14ac:dyDescent="0.25">
      <c r="A114" s="53">
        <f>IF(ISBLANK(D114),"",SUBTOTAL(3,$D$12:D114))</f>
        <v>103</v>
      </c>
      <c r="B114" s="53"/>
      <c r="C114" s="54" t="s">
        <v>936</v>
      </c>
      <c r="D114" s="67" t="s">
        <v>936</v>
      </c>
      <c r="E114" s="7" t="s">
        <v>937</v>
      </c>
      <c r="F114" s="53" t="s">
        <v>70</v>
      </c>
      <c r="G114" s="53">
        <v>2020</v>
      </c>
      <c r="H114" s="53" t="s">
        <v>75</v>
      </c>
      <c r="I114" s="53" t="s">
        <v>632</v>
      </c>
      <c r="J114" s="53" t="s">
        <v>808</v>
      </c>
      <c r="K114" s="53"/>
      <c r="L114" s="69" t="s">
        <v>821</v>
      </c>
      <c r="M114" s="55"/>
      <c r="N114" s="55"/>
      <c r="O114" s="56"/>
      <c r="P114" s="56"/>
      <c r="Q114" s="53"/>
      <c r="R114" s="57">
        <v>580186000000</v>
      </c>
      <c r="S114" s="57">
        <v>569495000000</v>
      </c>
      <c r="T114" s="58">
        <v>0.98157315067926487</v>
      </c>
      <c r="U114" s="53"/>
      <c r="V114" s="53"/>
      <c r="W114" s="53"/>
      <c r="X114" s="58"/>
      <c r="Y114" s="53"/>
      <c r="Z114" s="59"/>
      <c r="AA114" s="58"/>
      <c r="AB114" s="58"/>
      <c r="AC114" s="58"/>
      <c r="AD114" s="58"/>
      <c r="AE114" s="58"/>
      <c r="AF114" s="58"/>
      <c r="AG114" s="60"/>
      <c r="AH114" s="58"/>
      <c r="AI114" s="60"/>
    </row>
    <row r="115" spans="1:35" ht="14.25" customHeight="1" x14ac:dyDescent="0.25">
      <c r="A115" s="53">
        <f>IF(ISBLANK(D115),"",SUBTOTAL(3,$D$12:D115))</f>
        <v>104</v>
      </c>
      <c r="B115" s="53"/>
      <c r="C115" s="54" t="s">
        <v>938</v>
      </c>
      <c r="D115" s="67" t="s">
        <v>938</v>
      </c>
      <c r="E115" s="7" t="s">
        <v>939</v>
      </c>
      <c r="F115" s="53" t="s">
        <v>70</v>
      </c>
      <c r="G115" s="53">
        <v>2020</v>
      </c>
      <c r="H115" s="53" t="s">
        <v>75</v>
      </c>
      <c r="I115" s="53" t="s">
        <v>755</v>
      </c>
      <c r="J115" s="53" t="s">
        <v>808</v>
      </c>
      <c r="K115" s="53"/>
      <c r="L115" s="69" t="s">
        <v>821</v>
      </c>
      <c r="M115" s="55"/>
      <c r="N115" s="55"/>
      <c r="O115" s="56"/>
      <c r="P115" s="56"/>
      <c r="Q115" s="53"/>
      <c r="R115" s="57">
        <v>4495537112000</v>
      </c>
      <c r="S115" s="57">
        <v>4485961120000</v>
      </c>
      <c r="T115" s="58">
        <v>0.99786988923427222</v>
      </c>
      <c r="U115" s="53"/>
      <c r="V115" s="53"/>
      <c r="W115" s="53"/>
      <c r="X115" s="58"/>
      <c r="Y115" s="53"/>
      <c r="Z115" s="59"/>
      <c r="AA115" s="58"/>
      <c r="AB115" s="58"/>
      <c r="AC115" s="58"/>
      <c r="AD115" s="58"/>
      <c r="AE115" s="58"/>
      <c r="AF115" s="58"/>
      <c r="AG115" s="60"/>
      <c r="AH115" s="58"/>
      <c r="AI115" s="60"/>
    </row>
    <row r="116" spans="1:35" ht="14.25" customHeight="1" x14ac:dyDescent="0.2">
      <c r="A116" s="53">
        <f>IF(ISBLANK(D116),"",SUBTOTAL(3,$D$12:D116))</f>
        <v>105</v>
      </c>
      <c r="B116" s="53" t="s">
        <v>940</v>
      </c>
      <c r="C116" s="54" t="s">
        <v>941</v>
      </c>
      <c r="D116" s="53" t="s">
        <v>941</v>
      </c>
      <c r="E116" s="53" t="s">
        <v>942</v>
      </c>
      <c r="F116" s="53" t="s">
        <v>70</v>
      </c>
      <c r="G116" s="53" t="s">
        <v>943</v>
      </c>
      <c r="H116" s="53" t="s">
        <v>77</v>
      </c>
      <c r="I116" s="53" t="s">
        <v>840</v>
      </c>
      <c r="J116" s="53" t="s">
        <v>944</v>
      </c>
      <c r="K116" s="53" t="s">
        <v>342</v>
      </c>
      <c r="L116" s="53" t="s">
        <v>945</v>
      </c>
      <c r="M116" s="55"/>
      <c r="N116" s="55">
        <v>310745210</v>
      </c>
      <c r="O116" s="56" t="s">
        <v>946</v>
      </c>
      <c r="P116" s="56"/>
      <c r="Q116" s="53" t="s">
        <v>944</v>
      </c>
      <c r="R116" s="57">
        <v>1250000000000</v>
      </c>
      <c r="S116" s="57">
        <v>792280000000</v>
      </c>
      <c r="T116" s="58">
        <v>0.63382400000000005</v>
      </c>
      <c r="U116" s="53"/>
      <c r="V116" s="53" t="s">
        <v>947</v>
      </c>
      <c r="W116" s="53">
        <v>79228000</v>
      </c>
      <c r="X116" s="58">
        <v>0.63382400000000005</v>
      </c>
      <c r="Y116" s="53" t="s">
        <v>948</v>
      </c>
      <c r="Z116" s="59"/>
      <c r="AA116" s="58"/>
      <c r="AB116" s="58"/>
      <c r="AC116" s="58"/>
      <c r="AD116" s="58"/>
      <c r="AE116" s="58">
        <v>4.2200000000000001E-2</v>
      </c>
      <c r="AF116" s="58">
        <v>0.16089999999999999</v>
      </c>
      <c r="AG116" s="60">
        <v>0.10150000000000001</v>
      </c>
      <c r="AH116" s="58" t="s">
        <v>133</v>
      </c>
      <c r="AI116" s="60">
        <v>0.13119999999999998</v>
      </c>
    </row>
    <row r="117" spans="1:35" ht="14.25" customHeight="1" x14ac:dyDescent="0.2">
      <c r="A117" s="53">
        <f>IF(ISBLANK(D117),"",SUBTOTAL(3,$D$12:D117))</f>
        <v>106</v>
      </c>
      <c r="B117" s="53"/>
      <c r="C117" s="54" t="s">
        <v>949</v>
      </c>
      <c r="D117" s="53" t="s">
        <v>949</v>
      </c>
      <c r="E117" s="53" t="s">
        <v>950</v>
      </c>
      <c r="F117" s="53" t="s">
        <v>76</v>
      </c>
      <c r="G117" s="53" t="s">
        <v>943</v>
      </c>
      <c r="H117" s="53" t="s">
        <v>77</v>
      </c>
      <c r="I117" s="53" t="s">
        <v>871</v>
      </c>
      <c r="J117" s="53" t="s">
        <v>951</v>
      </c>
      <c r="K117" s="53" t="s">
        <v>458</v>
      </c>
      <c r="L117" s="53" t="s">
        <v>945</v>
      </c>
      <c r="M117" s="55"/>
      <c r="N117" s="55">
        <v>100881841</v>
      </c>
      <c r="O117" s="56" t="s">
        <v>952</v>
      </c>
      <c r="P117" s="56"/>
      <c r="Q117" s="53" t="s">
        <v>951</v>
      </c>
      <c r="R117" s="57">
        <v>8000000000</v>
      </c>
      <c r="S117" s="57">
        <v>2880000000</v>
      </c>
      <c r="T117" s="58">
        <v>0.36</v>
      </c>
      <c r="U117" s="53"/>
      <c r="V117" s="53" t="s">
        <v>953</v>
      </c>
      <c r="W117" s="53">
        <v>288000</v>
      </c>
      <c r="X117" s="58">
        <v>0.36</v>
      </c>
      <c r="Y117" s="53" t="s">
        <v>954</v>
      </c>
      <c r="Z117" s="59"/>
      <c r="AA117" s="58"/>
      <c r="AB117" s="58"/>
      <c r="AC117" s="58"/>
      <c r="AD117" s="58"/>
      <c r="AE117" s="58">
        <v>3.9100000000000003E-2</v>
      </c>
      <c r="AF117" s="58">
        <v>3.3799999999999997E-2</v>
      </c>
      <c r="AG117" s="60">
        <v>2.6100000000000002E-2</v>
      </c>
      <c r="AH117" s="58"/>
      <c r="AI117" s="60">
        <v>2.9949999999999997E-2</v>
      </c>
    </row>
    <row r="118" spans="1:35" ht="14.25" customHeight="1" x14ac:dyDescent="0.2">
      <c r="A118" s="53">
        <f>IF(ISBLANK(D118),"",SUBTOTAL(3,$D$12:D118))</f>
        <v>107</v>
      </c>
      <c r="B118" s="53"/>
      <c r="C118" s="54" t="s">
        <v>955</v>
      </c>
      <c r="D118" s="53" t="s">
        <v>955</v>
      </c>
      <c r="E118" s="53" t="s">
        <v>956</v>
      </c>
      <c r="F118" s="53" t="s">
        <v>76</v>
      </c>
      <c r="G118" s="53" t="s">
        <v>957</v>
      </c>
      <c r="H118" s="53" t="s">
        <v>77</v>
      </c>
      <c r="I118" s="53" t="s">
        <v>825</v>
      </c>
      <c r="J118" s="53" t="s">
        <v>958</v>
      </c>
      <c r="K118" s="53"/>
      <c r="L118" s="53"/>
      <c r="M118" s="55"/>
      <c r="N118" s="55"/>
      <c r="O118" s="56"/>
      <c r="P118" s="56"/>
      <c r="Q118" s="53"/>
      <c r="R118" s="57">
        <v>4150000000</v>
      </c>
      <c r="S118" s="57">
        <v>996000000</v>
      </c>
      <c r="T118" s="58">
        <v>0.24</v>
      </c>
      <c r="U118" s="53"/>
      <c r="V118" s="53"/>
      <c r="W118" s="53"/>
      <c r="X118" s="58"/>
      <c r="Y118" s="53"/>
      <c r="Z118" s="59"/>
      <c r="AA118" s="58"/>
      <c r="AB118" s="58"/>
      <c r="AC118" s="58"/>
      <c r="AD118" s="58"/>
      <c r="AE118" s="58"/>
      <c r="AF118" s="58"/>
      <c r="AG118" s="60"/>
      <c r="AH118" s="58"/>
      <c r="AI118" s="60"/>
    </row>
    <row r="119" spans="1:35" ht="14.25" customHeight="1" x14ac:dyDescent="0.2">
      <c r="A119" s="53">
        <f>IF(ISBLANK(D119),"",SUBTOTAL(3,$D$12:D119))</f>
        <v>108</v>
      </c>
      <c r="B119" s="53"/>
      <c r="C119" s="54" t="s">
        <v>959</v>
      </c>
      <c r="D119" s="53" t="s">
        <v>959</v>
      </c>
      <c r="E119" s="53" t="s">
        <v>960</v>
      </c>
      <c r="F119" s="53" t="s">
        <v>76</v>
      </c>
      <c r="G119" s="53" t="s">
        <v>957</v>
      </c>
      <c r="H119" s="53" t="s">
        <v>77</v>
      </c>
      <c r="I119" s="53" t="s">
        <v>847</v>
      </c>
      <c r="J119" s="53" t="s">
        <v>961</v>
      </c>
      <c r="K119" s="53"/>
      <c r="L119" s="53"/>
      <c r="M119" s="55"/>
      <c r="N119" s="55"/>
      <c r="O119" s="56"/>
      <c r="P119" s="56"/>
      <c r="Q119" s="53"/>
      <c r="R119" s="57">
        <v>3352500000</v>
      </c>
      <c r="S119" s="57">
        <v>1341000000</v>
      </c>
      <c r="T119" s="58">
        <v>0.4</v>
      </c>
      <c r="U119" s="53"/>
      <c r="V119" s="53"/>
      <c r="W119" s="53"/>
      <c r="X119" s="58"/>
      <c r="Y119" s="53"/>
      <c r="Z119" s="59"/>
      <c r="AA119" s="58"/>
      <c r="AB119" s="58"/>
      <c r="AC119" s="58"/>
      <c r="AD119" s="58"/>
      <c r="AE119" s="58"/>
      <c r="AF119" s="58"/>
      <c r="AG119" s="60"/>
      <c r="AH119" s="58"/>
      <c r="AI119" s="60"/>
    </row>
    <row r="120" spans="1:35" ht="14.25" customHeight="1" x14ac:dyDescent="0.2">
      <c r="A120" s="53">
        <f>IF(ISBLANK(D120),"",SUBTOTAL(3,$D$12:D120))</f>
        <v>109</v>
      </c>
      <c r="B120" s="53"/>
      <c r="C120" s="54" t="s">
        <v>962</v>
      </c>
      <c r="D120" s="53" t="s">
        <v>962</v>
      </c>
      <c r="E120" s="53" t="s">
        <v>963</v>
      </c>
      <c r="F120" s="53" t="s">
        <v>76</v>
      </c>
      <c r="G120" s="53" t="s">
        <v>957</v>
      </c>
      <c r="H120" s="53" t="s">
        <v>77</v>
      </c>
      <c r="I120" s="53" t="s">
        <v>917</v>
      </c>
      <c r="J120" s="53" t="s">
        <v>964</v>
      </c>
      <c r="K120" s="53"/>
      <c r="L120" s="53"/>
      <c r="M120" s="55"/>
      <c r="N120" s="55"/>
      <c r="O120" s="56"/>
      <c r="P120" s="56"/>
      <c r="Q120" s="53"/>
      <c r="R120" s="57">
        <v>1110650000</v>
      </c>
      <c r="S120" s="57">
        <v>222130000</v>
      </c>
      <c r="T120" s="58">
        <v>0.2</v>
      </c>
      <c r="U120" s="53"/>
      <c r="V120" s="53"/>
      <c r="W120" s="53"/>
      <c r="X120" s="58"/>
      <c r="Y120" s="53"/>
      <c r="Z120" s="59"/>
      <c r="AA120" s="58"/>
      <c r="AB120" s="58"/>
      <c r="AC120" s="58"/>
      <c r="AD120" s="58"/>
      <c r="AE120" s="58"/>
      <c r="AF120" s="58"/>
      <c r="AG120" s="60"/>
      <c r="AH120" s="58"/>
      <c r="AI120" s="60"/>
    </row>
    <row r="121" spans="1:35" ht="14.25" customHeight="1" x14ac:dyDescent="0.2">
      <c r="A121" s="53">
        <f>IF(ISBLANK(D121),"",SUBTOTAL(3,$D$12:D121))</f>
        <v>110</v>
      </c>
      <c r="B121" s="53"/>
      <c r="C121" s="54" t="s">
        <v>965</v>
      </c>
      <c r="D121" s="53" t="s">
        <v>965</v>
      </c>
      <c r="E121" s="62" t="s">
        <v>966</v>
      </c>
      <c r="F121" s="53" t="s">
        <v>72</v>
      </c>
      <c r="G121" s="53" t="s">
        <v>967</v>
      </c>
      <c r="H121" s="53" t="s">
        <v>71</v>
      </c>
      <c r="I121" s="63" t="s">
        <v>285</v>
      </c>
      <c r="J121" s="53" t="s">
        <v>161</v>
      </c>
      <c r="K121" s="53" t="s">
        <v>968</v>
      </c>
      <c r="L121" s="53" t="s">
        <v>969</v>
      </c>
      <c r="M121" s="55" t="s">
        <v>970</v>
      </c>
      <c r="N121" s="55" t="s">
        <v>970</v>
      </c>
      <c r="O121" s="56" t="s">
        <v>971</v>
      </c>
      <c r="P121" s="56">
        <v>42662</v>
      </c>
      <c r="Q121" s="53" t="s">
        <v>972</v>
      </c>
      <c r="R121" s="57">
        <f>VLOOKUP(D121,[2]CNPN!C$29:L$152,6,0)</f>
        <v>15220682369</v>
      </c>
      <c r="S121" s="57">
        <f>VLOOKUP(D121,[2]CNPN!C$29:L$152,7,0)</f>
        <v>15220682369</v>
      </c>
      <c r="T121" s="58">
        <v>1</v>
      </c>
      <c r="U121" s="53" t="s">
        <v>973</v>
      </c>
      <c r="V121" s="64" t="s">
        <v>974</v>
      </c>
      <c r="W121" s="53">
        <v>1522068</v>
      </c>
      <c r="X121" s="58">
        <v>1</v>
      </c>
      <c r="Y121" s="53"/>
      <c r="Z121" s="59"/>
      <c r="AA121" s="58" t="s">
        <v>975</v>
      </c>
      <c r="AB121" s="58" t="s">
        <v>976</v>
      </c>
      <c r="AC121" s="58" t="s">
        <v>977</v>
      </c>
      <c r="AD121" s="58" t="s">
        <v>978</v>
      </c>
      <c r="AE121" s="58" t="s">
        <v>979</v>
      </c>
      <c r="AF121" s="58">
        <v>5.6000000000000001E-2</v>
      </c>
      <c r="AG121" s="60" t="s">
        <v>980</v>
      </c>
      <c r="AH121" s="58">
        <v>0.02</v>
      </c>
      <c r="AI121" s="60">
        <v>3.7999999999999999E-2</v>
      </c>
    </row>
    <row r="122" spans="1:35" ht="14.25" customHeight="1" x14ac:dyDescent="0.2">
      <c r="A122" s="53">
        <f>IF(ISBLANK(D122),"",SUBTOTAL(3,$D$12:D122))</f>
        <v>111</v>
      </c>
      <c r="B122" s="53"/>
      <c r="C122" s="54" t="s">
        <v>981</v>
      </c>
      <c r="D122" s="53" t="s">
        <v>981</v>
      </c>
      <c r="E122" s="62" t="s">
        <v>982</v>
      </c>
      <c r="F122" s="53" t="s">
        <v>72</v>
      </c>
      <c r="G122" s="53" t="s">
        <v>184</v>
      </c>
      <c r="H122" s="53" t="s">
        <v>78</v>
      </c>
      <c r="I122" s="53" t="s">
        <v>983</v>
      </c>
      <c r="J122" s="53" t="s">
        <v>161</v>
      </c>
      <c r="K122" s="53" t="s">
        <v>458</v>
      </c>
      <c r="L122" s="53" t="s">
        <v>984</v>
      </c>
      <c r="M122" s="55" t="s">
        <v>985</v>
      </c>
      <c r="N122" s="55" t="s">
        <v>985</v>
      </c>
      <c r="O122" s="56">
        <v>36336</v>
      </c>
      <c r="P122" s="56">
        <v>39252</v>
      </c>
      <c r="Q122" s="53" t="s">
        <v>335</v>
      </c>
      <c r="R122" s="57">
        <v>20000000000</v>
      </c>
      <c r="S122" s="57">
        <v>18000000000</v>
      </c>
      <c r="T122" s="58">
        <v>0.9</v>
      </c>
      <c r="U122" s="53" t="s">
        <v>986</v>
      </c>
      <c r="V122" s="64" t="s">
        <v>987</v>
      </c>
      <c r="W122" s="53">
        <v>1800000</v>
      </c>
      <c r="X122" s="58">
        <v>0.9</v>
      </c>
      <c r="Y122" s="53" t="s">
        <v>988</v>
      </c>
      <c r="Z122" s="59"/>
      <c r="AA122" s="58">
        <v>0.22</v>
      </c>
      <c r="AB122" s="58">
        <v>0.25</v>
      </c>
      <c r="AC122" s="58">
        <v>0.4</v>
      </c>
      <c r="AD122" s="58">
        <v>0.35752684313342586</v>
      </c>
      <c r="AE122" s="58" t="s">
        <v>989</v>
      </c>
      <c r="AF122" s="58" t="s">
        <v>990</v>
      </c>
      <c r="AG122" s="60" t="s">
        <v>991</v>
      </c>
      <c r="AH122" s="58">
        <v>0.72099999999999997</v>
      </c>
      <c r="AI122" s="60">
        <v>0.3897053686266852</v>
      </c>
    </row>
    <row r="123" spans="1:35" ht="14.25" customHeight="1" x14ac:dyDescent="0.25">
      <c r="A123" s="53">
        <f>IF(ISBLANK(D123),"",SUBTOTAL(3,$D$12:D123))</f>
        <v>112</v>
      </c>
      <c r="B123" s="53"/>
      <c r="C123" s="54" t="s">
        <v>998</v>
      </c>
      <c r="D123" s="53" t="s">
        <v>998</v>
      </c>
      <c r="E123" s="53" t="s">
        <v>999</v>
      </c>
      <c r="F123" s="53" t="s">
        <v>72</v>
      </c>
      <c r="G123" s="53" t="s">
        <v>994</v>
      </c>
      <c r="H123" s="53" t="s">
        <v>78</v>
      </c>
      <c r="I123" s="53" t="s">
        <v>1000</v>
      </c>
      <c r="J123" s="53" t="s">
        <v>1001</v>
      </c>
      <c r="K123" s="53" t="s">
        <v>458</v>
      </c>
      <c r="L123" s="53" t="s">
        <v>996</v>
      </c>
      <c r="M123" s="1" t="s">
        <v>1002</v>
      </c>
      <c r="N123" s="36" t="s">
        <v>1002</v>
      </c>
      <c r="O123" s="56" t="s">
        <v>1003</v>
      </c>
      <c r="P123" s="56" t="s">
        <v>997</v>
      </c>
      <c r="Q123" s="53" t="s">
        <v>1004</v>
      </c>
      <c r="R123" s="57">
        <v>72900000000</v>
      </c>
      <c r="S123" s="57">
        <v>61462000000</v>
      </c>
      <c r="T123" s="58">
        <v>0.84310013717421128</v>
      </c>
      <c r="U123" s="53"/>
      <c r="V123" s="53" t="s">
        <v>1005</v>
      </c>
      <c r="W123" s="53">
        <v>6146200</v>
      </c>
      <c r="X123" s="58">
        <v>0.84310013717421128</v>
      </c>
      <c r="Y123" s="53" t="s">
        <v>1006</v>
      </c>
      <c r="Z123" s="59"/>
      <c r="AA123" s="58"/>
      <c r="AB123" s="58"/>
      <c r="AC123" s="58"/>
      <c r="AD123" s="58"/>
      <c r="AE123" s="58" t="s">
        <v>1007</v>
      </c>
      <c r="AF123" s="58">
        <v>8.0000000000000002E-3</v>
      </c>
      <c r="AG123" s="60" t="s">
        <v>1008</v>
      </c>
      <c r="AH123" s="58">
        <v>1.84E-2</v>
      </c>
      <c r="AI123" s="60">
        <v>1.32E-2</v>
      </c>
    </row>
    <row r="124" spans="1:35" ht="14.25" customHeight="1" x14ac:dyDescent="0.2">
      <c r="A124" s="53">
        <f>IF(ISBLANK(D124),"",SUBTOTAL(3,$D$12:D124))</f>
        <v>113</v>
      </c>
      <c r="B124" s="53"/>
      <c r="C124" s="54" t="s">
        <v>1009</v>
      </c>
      <c r="D124" s="53" t="s">
        <v>1009</v>
      </c>
      <c r="E124" s="53" t="s">
        <v>1010</v>
      </c>
      <c r="F124" s="53" t="s">
        <v>72</v>
      </c>
      <c r="G124" s="53" t="s">
        <v>943</v>
      </c>
      <c r="H124" s="53" t="s">
        <v>78</v>
      </c>
      <c r="I124" s="53" t="s">
        <v>1011</v>
      </c>
      <c r="J124" s="53" t="s">
        <v>1012</v>
      </c>
      <c r="K124" s="53" t="s">
        <v>707</v>
      </c>
      <c r="L124" s="53" t="s">
        <v>1013</v>
      </c>
      <c r="M124" s="55" t="s">
        <v>1014</v>
      </c>
      <c r="N124" s="55" t="s">
        <v>1014</v>
      </c>
      <c r="O124" s="56" t="s">
        <v>1015</v>
      </c>
      <c r="P124" s="56" t="s">
        <v>1016</v>
      </c>
      <c r="Q124" s="53" t="s">
        <v>1012</v>
      </c>
      <c r="R124" s="57">
        <v>7433380000</v>
      </c>
      <c r="S124" s="57">
        <v>3791020000</v>
      </c>
      <c r="T124" s="58">
        <v>0.50999948879244705</v>
      </c>
      <c r="U124" s="53"/>
      <c r="V124" s="53"/>
      <c r="W124" s="53">
        <v>379102</v>
      </c>
      <c r="X124" s="58">
        <v>0.50999948879244705</v>
      </c>
      <c r="Y124" s="53" t="s">
        <v>1017</v>
      </c>
      <c r="Z124" s="59"/>
      <c r="AA124" s="58"/>
      <c r="AB124" s="58"/>
      <c r="AC124" s="58"/>
      <c r="AD124" s="58"/>
      <c r="AE124" s="58"/>
      <c r="AF124" s="58"/>
      <c r="AG124" s="60"/>
      <c r="AH124" s="58">
        <v>5.7000000000000002E-2</v>
      </c>
      <c r="AI124" s="60">
        <v>5.7000000000000002E-2</v>
      </c>
    </row>
    <row r="125" spans="1:35" ht="14.25" customHeight="1" x14ac:dyDescent="0.2">
      <c r="A125" s="53">
        <f>IF(ISBLANK(D125),"",SUBTOTAL(3,$D$12:D125))</f>
        <v>114</v>
      </c>
      <c r="B125" s="53" t="s">
        <v>1018</v>
      </c>
      <c r="C125" s="54" t="s">
        <v>1019</v>
      </c>
      <c r="D125" s="53" t="s">
        <v>1019</v>
      </c>
      <c r="E125" s="53" t="s">
        <v>1020</v>
      </c>
      <c r="F125" s="53" t="s">
        <v>70</v>
      </c>
      <c r="G125" s="53" t="s">
        <v>1021</v>
      </c>
      <c r="H125" s="53" t="s">
        <v>78</v>
      </c>
      <c r="I125" s="53" t="s">
        <v>1022</v>
      </c>
      <c r="J125" s="53" t="s">
        <v>1023</v>
      </c>
      <c r="K125" s="53" t="s">
        <v>458</v>
      </c>
      <c r="L125" s="53" t="s">
        <v>343</v>
      </c>
      <c r="M125" s="55" t="s">
        <v>1024</v>
      </c>
      <c r="N125" s="55" t="s">
        <v>1024</v>
      </c>
      <c r="O125" s="56">
        <v>42033</v>
      </c>
      <c r="P125" s="56" t="s">
        <v>1025</v>
      </c>
      <c r="Q125" s="53" t="s">
        <v>1023</v>
      </c>
      <c r="R125" s="57">
        <v>5000000000000</v>
      </c>
      <c r="S125" s="57">
        <v>2674381000000</v>
      </c>
      <c r="T125" s="58">
        <v>0.53487620000000002</v>
      </c>
      <c r="U125" s="53"/>
      <c r="V125" s="53" t="s">
        <v>1026</v>
      </c>
      <c r="W125" s="53">
        <v>267438100</v>
      </c>
      <c r="X125" s="58">
        <v>0.53487620000000002</v>
      </c>
      <c r="Y125" s="53" t="s">
        <v>1027</v>
      </c>
      <c r="Z125" s="59"/>
      <c r="AA125" s="58"/>
      <c r="AB125" s="58"/>
      <c r="AC125" s="58"/>
      <c r="AD125" s="58"/>
      <c r="AE125" s="58">
        <v>7.3999999999999996E-2</v>
      </c>
      <c r="AF125" s="58">
        <v>7.5999999999999998E-2</v>
      </c>
      <c r="AG125" s="60">
        <v>8.7499999999999994E-2</v>
      </c>
      <c r="AH125" s="58">
        <v>9.11E-2</v>
      </c>
      <c r="AI125" s="60">
        <v>8.2150000000000001E-2</v>
      </c>
    </row>
    <row r="126" spans="1:35" ht="14.25" customHeight="1" x14ac:dyDescent="0.25">
      <c r="A126" s="53">
        <f>IF(ISBLANK(D126),"",SUBTOTAL(3,$D$12:D126))</f>
        <v>115</v>
      </c>
      <c r="B126" s="53"/>
      <c r="C126" s="54" t="s">
        <v>1028</v>
      </c>
      <c r="D126" s="53" t="s">
        <v>1028</v>
      </c>
      <c r="E126" s="53" t="s">
        <v>1029</v>
      </c>
      <c r="F126" s="53" t="s">
        <v>72</v>
      </c>
      <c r="G126" s="53" t="s">
        <v>1030</v>
      </c>
      <c r="H126" s="53" t="s">
        <v>78</v>
      </c>
      <c r="I126" s="53" t="s">
        <v>1011</v>
      </c>
      <c r="J126" s="53" t="s">
        <v>1031</v>
      </c>
      <c r="K126" s="53" t="s">
        <v>1032</v>
      </c>
      <c r="L126" s="53" t="s">
        <v>1033</v>
      </c>
      <c r="M126" s="1">
        <v>5000225771</v>
      </c>
      <c r="N126" s="36">
        <v>5000225771</v>
      </c>
      <c r="O126" s="56"/>
      <c r="P126" s="56" t="s">
        <v>1034</v>
      </c>
      <c r="Q126" s="53"/>
      <c r="R126" s="57">
        <v>25000000000</v>
      </c>
      <c r="S126" s="57">
        <v>12750000000</v>
      </c>
      <c r="T126" s="58">
        <v>0.51</v>
      </c>
      <c r="U126" s="53"/>
      <c r="V126" s="53" t="s">
        <v>1035</v>
      </c>
      <c r="W126" s="53">
        <v>1275000</v>
      </c>
      <c r="X126" s="58">
        <v>0.51</v>
      </c>
      <c r="Y126" s="53" t="s">
        <v>1036</v>
      </c>
      <c r="Z126" s="59"/>
      <c r="AA126" s="58"/>
      <c r="AB126" s="58"/>
      <c r="AC126" s="58"/>
      <c r="AD126" s="58"/>
      <c r="AE126" s="58">
        <v>0.17319999999999999</v>
      </c>
      <c r="AF126" s="58">
        <v>8.0199999999999994E-2</v>
      </c>
      <c r="AG126" s="60" t="s">
        <v>1037</v>
      </c>
      <c r="AH126" s="58" t="s">
        <v>133</v>
      </c>
      <c r="AI126" s="60">
        <v>0.12669999999999998</v>
      </c>
    </row>
    <row r="127" spans="1:35" ht="14.25" customHeight="1" x14ac:dyDescent="0.2">
      <c r="A127" s="53">
        <f>IF(ISBLANK(D127),"",SUBTOTAL(3,$D$12:D127))</f>
        <v>116</v>
      </c>
      <c r="B127" s="53"/>
      <c r="C127" s="54" t="s">
        <v>1038</v>
      </c>
      <c r="D127" s="53" t="s">
        <v>1038</v>
      </c>
      <c r="E127" s="53" t="s">
        <v>1039</v>
      </c>
      <c r="F127" s="53" t="s">
        <v>76</v>
      </c>
      <c r="G127" s="53" t="s">
        <v>1030</v>
      </c>
      <c r="H127" s="53" t="s">
        <v>78</v>
      </c>
      <c r="I127" s="53" t="s">
        <v>1040</v>
      </c>
      <c r="J127" s="53">
        <v>0</v>
      </c>
      <c r="K127" s="53" t="s">
        <v>739</v>
      </c>
      <c r="L127" s="53" t="s">
        <v>1041</v>
      </c>
      <c r="M127" s="55">
        <v>5400103143</v>
      </c>
      <c r="N127" s="55">
        <v>5400103143</v>
      </c>
      <c r="O127" s="56"/>
      <c r="P127" s="56" t="s">
        <v>1042</v>
      </c>
      <c r="Q127" s="53" t="s">
        <v>972</v>
      </c>
      <c r="R127" s="57">
        <v>1511700000</v>
      </c>
      <c r="S127" s="57">
        <v>115800000</v>
      </c>
      <c r="T127" s="58">
        <v>7.6602500496130183E-2</v>
      </c>
      <c r="U127" s="53"/>
      <c r="V127" s="53" t="s">
        <v>1043</v>
      </c>
      <c r="W127" s="53">
        <v>11580</v>
      </c>
      <c r="X127" s="58">
        <v>0.12563740913529348</v>
      </c>
      <c r="Y127" s="53" t="s">
        <v>1044</v>
      </c>
      <c r="Z127" s="59"/>
      <c r="AA127" s="58"/>
      <c r="AB127" s="58"/>
      <c r="AC127" s="58"/>
      <c r="AD127" s="58"/>
      <c r="AE127" s="58"/>
      <c r="AF127" s="58"/>
      <c r="AG127" s="60">
        <v>-0.16300000000000001</v>
      </c>
      <c r="AH127" s="58" t="s">
        <v>1045</v>
      </c>
      <c r="AI127" s="60">
        <v>-0.16300000000000001</v>
      </c>
    </row>
    <row r="128" spans="1:35" ht="14.25" customHeight="1" x14ac:dyDescent="0.2">
      <c r="A128" s="53">
        <f>IF(ISBLANK(D128),"",SUBTOTAL(3,$D$12:D128))</f>
        <v>117</v>
      </c>
      <c r="B128" s="53" t="s">
        <v>1048</v>
      </c>
      <c r="C128" s="54" t="s">
        <v>1049</v>
      </c>
      <c r="D128" s="53" t="s">
        <v>1049</v>
      </c>
      <c r="E128" s="53" t="s">
        <v>1050</v>
      </c>
      <c r="F128" s="53" t="s">
        <v>70</v>
      </c>
      <c r="G128" s="53" t="s">
        <v>1051</v>
      </c>
      <c r="H128" s="53" t="s">
        <v>78</v>
      </c>
      <c r="I128" s="53" t="s">
        <v>1040</v>
      </c>
      <c r="J128" s="53" t="s">
        <v>127</v>
      </c>
      <c r="K128" s="53" t="s">
        <v>342</v>
      </c>
      <c r="L128" s="53" t="s">
        <v>1052</v>
      </c>
      <c r="M128" s="55" t="s">
        <v>1053</v>
      </c>
      <c r="N128" s="55" t="s">
        <v>1053</v>
      </c>
      <c r="O128" s="56" t="s">
        <v>1054</v>
      </c>
      <c r="P128" s="56" t="s">
        <v>1055</v>
      </c>
      <c r="Q128" s="53" t="s">
        <v>1056</v>
      </c>
      <c r="R128" s="57">
        <v>194289130000</v>
      </c>
      <c r="S128" s="57">
        <v>127943420000</v>
      </c>
      <c r="T128" s="58">
        <v>0.65852073144802281</v>
      </c>
      <c r="U128" s="53"/>
      <c r="V128" s="53" t="s">
        <v>1057</v>
      </c>
      <c r="W128" s="53">
        <v>12794342</v>
      </c>
      <c r="X128" s="58">
        <v>0.65852073144802281</v>
      </c>
      <c r="Y128" s="53" t="s">
        <v>1058</v>
      </c>
      <c r="Z128" s="59"/>
      <c r="AA128" s="58"/>
      <c r="AB128" s="58"/>
      <c r="AC128" s="58"/>
      <c r="AD128" s="58">
        <v>-1.2139</v>
      </c>
      <c r="AE128" s="58">
        <v>0.46989999999999998</v>
      </c>
      <c r="AF128" s="58">
        <v>0.42080000000000001</v>
      </c>
      <c r="AG128" s="60">
        <v>0.46939999999999998</v>
      </c>
      <c r="AH128" s="58">
        <v>1.77E-2</v>
      </c>
      <c r="AI128" s="60">
        <v>3.2779999999999997E-2</v>
      </c>
    </row>
    <row r="129" spans="1:35" ht="14.25" customHeight="1" x14ac:dyDescent="0.2">
      <c r="A129" s="53">
        <f>IF(ISBLANK(D129),"",SUBTOTAL(3,$D$12:D129))</f>
        <v>118</v>
      </c>
      <c r="B129" s="53" t="s">
        <v>1059</v>
      </c>
      <c r="C129" s="54" t="s">
        <v>1060</v>
      </c>
      <c r="D129" s="53" t="s">
        <v>1060</v>
      </c>
      <c r="E129" s="53" t="s">
        <v>1061</v>
      </c>
      <c r="F129" s="53" t="s">
        <v>70</v>
      </c>
      <c r="G129" s="53" t="s">
        <v>184</v>
      </c>
      <c r="H129" s="53" t="s">
        <v>78</v>
      </c>
      <c r="I129" s="53" t="s">
        <v>1062</v>
      </c>
      <c r="J129" s="53" t="s">
        <v>1063</v>
      </c>
      <c r="K129" s="53" t="s">
        <v>458</v>
      </c>
      <c r="L129" s="53" t="s">
        <v>343</v>
      </c>
      <c r="M129" s="55" t="s">
        <v>1064</v>
      </c>
      <c r="N129" s="55" t="s">
        <v>1064</v>
      </c>
      <c r="O129" s="56">
        <v>39141</v>
      </c>
      <c r="P129" s="56">
        <v>39263</v>
      </c>
      <c r="Q129" s="53" t="s">
        <v>1065</v>
      </c>
      <c r="R129" s="57">
        <v>438000000000</v>
      </c>
      <c r="S129" s="57">
        <v>385297500000</v>
      </c>
      <c r="T129" s="58">
        <v>0.87967465753424656</v>
      </c>
      <c r="U129" s="53" t="s">
        <v>1066</v>
      </c>
      <c r="V129" s="53" t="s">
        <v>1067</v>
      </c>
      <c r="W129" s="53">
        <v>38529750</v>
      </c>
      <c r="X129" s="58">
        <v>0.87967465753424656</v>
      </c>
      <c r="Y129" s="53" t="s">
        <v>1068</v>
      </c>
      <c r="Z129" s="59"/>
      <c r="AA129" s="58">
        <v>7.0199999999999999E-2</v>
      </c>
      <c r="AB129" s="58">
        <v>6.0999999999999999E-2</v>
      </c>
      <c r="AC129" s="58">
        <v>6.4799999999999996E-2</v>
      </c>
      <c r="AD129" s="58">
        <v>6.6317626527050616E-2</v>
      </c>
      <c r="AE129" s="58" t="s">
        <v>1069</v>
      </c>
      <c r="AF129" s="58">
        <v>2.1999999999999999E-2</v>
      </c>
      <c r="AG129" s="60" t="s">
        <v>1070</v>
      </c>
      <c r="AH129" s="58">
        <v>2.3E-2</v>
      </c>
      <c r="AI129" s="60">
        <v>5.1219604421175104E-2</v>
      </c>
    </row>
    <row r="130" spans="1:35" ht="14.25" customHeight="1" x14ac:dyDescent="0.2">
      <c r="A130" s="53">
        <f>IF(ISBLANK(D130),"",SUBTOTAL(3,$D$12:D130))</f>
        <v>119</v>
      </c>
      <c r="B130" s="53" t="s">
        <v>1071</v>
      </c>
      <c r="C130" s="54" t="s">
        <v>1072</v>
      </c>
      <c r="D130" s="53" t="s">
        <v>1072</v>
      </c>
      <c r="E130" s="53" t="s">
        <v>1073</v>
      </c>
      <c r="F130" s="53" t="s">
        <v>74</v>
      </c>
      <c r="G130" s="53" t="s">
        <v>184</v>
      </c>
      <c r="H130" s="53" t="s">
        <v>78</v>
      </c>
      <c r="I130" s="53" t="s">
        <v>1074</v>
      </c>
      <c r="J130" s="53" t="s">
        <v>1075</v>
      </c>
      <c r="K130" s="53" t="s">
        <v>458</v>
      </c>
      <c r="L130" s="53" t="s">
        <v>1076</v>
      </c>
      <c r="M130" s="55" t="s">
        <v>1077</v>
      </c>
      <c r="N130" s="55" t="s">
        <v>1077</v>
      </c>
      <c r="O130" s="56">
        <v>37389</v>
      </c>
      <c r="P130" s="56">
        <v>38979</v>
      </c>
      <c r="Q130" s="53" t="s">
        <v>164</v>
      </c>
      <c r="R130" s="68">
        <v>9075516490000</v>
      </c>
      <c r="S130" s="68">
        <v>529221890000</v>
      </c>
      <c r="T130" s="58">
        <f>S130/R130</f>
        <v>5.8313142903010692E-2</v>
      </c>
      <c r="U130" s="53" t="s">
        <v>1078</v>
      </c>
      <c r="V130" s="53" t="s">
        <v>1079</v>
      </c>
      <c r="W130" s="53">
        <v>53803362.371330656</v>
      </c>
      <c r="X130" s="58">
        <v>5.9284077584581256E-2</v>
      </c>
      <c r="Y130" s="53" t="s">
        <v>1080</v>
      </c>
      <c r="Z130" s="59"/>
      <c r="AA130" s="58" t="s">
        <v>1081</v>
      </c>
      <c r="AB130" s="58" t="s">
        <v>1082</v>
      </c>
      <c r="AC130" s="58" t="s">
        <v>265</v>
      </c>
      <c r="AD130" s="58" t="s">
        <v>1083</v>
      </c>
      <c r="AE130" s="58" t="s">
        <v>1084</v>
      </c>
      <c r="AF130" s="58" t="s">
        <v>1085</v>
      </c>
      <c r="AG130" s="60" t="s">
        <v>1086</v>
      </c>
      <c r="AH130" s="58">
        <v>0.18</v>
      </c>
      <c r="AI130" s="60">
        <v>0.18</v>
      </c>
    </row>
    <row r="131" spans="1:35" ht="14.25" customHeight="1" x14ac:dyDescent="0.2">
      <c r="A131" s="53">
        <f>IF(ISBLANK(D131),"",SUBTOTAL(3,$D$12:D131))</f>
        <v>120</v>
      </c>
      <c r="B131" s="53" t="s">
        <v>1087</v>
      </c>
      <c r="C131" s="54" t="s">
        <v>1088</v>
      </c>
      <c r="D131" s="53" t="s">
        <v>1088</v>
      </c>
      <c r="E131" s="53" t="s">
        <v>1089</v>
      </c>
      <c r="F131" s="53" t="s">
        <v>70</v>
      </c>
      <c r="G131" s="53" t="s">
        <v>184</v>
      </c>
      <c r="H131" s="53" t="s">
        <v>78</v>
      </c>
      <c r="I131" s="53" t="s">
        <v>1090</v>
      </c>
      <c r="J131" s="53" t="s">
        <v>1075</v>
      </c>
      <c r="K131" s="53" t="s">
        <v>458</v>
      </c>
      <c r="L131" s="53" t="s">
        <v>1076</v>
      </c>
      <c r="M131" s="55" t="s">
        <v>1091</v>
      </c>
      <c r="N131" s="55" t="s">
        <v>1091</v>
      </c>
      <c r="O131" s="56" t="s">
        <v>1092</v>
      </c>
      <c r="P131" s="56">
        <v>38979</v>
      </c>
      <c r="Q131" s="53" t="s">
        <v>1093</v>
      </c>
      <c r="R131" s="57">
        <v>2736532660400</v>
      </c>
      <c r="S131" s="57">
        <v>1372850185300</v>
      </c>
      <c r="T131" s="58">
        <v>0.50167505952562974</v>
      </c>
      <c r="U131" s="53" t="s">
        <v>1078</v>
      </c>
      <c r="V131" s="53" t="s">
        <v>1094</v>
      </c>
      <c r="W131" s="53">
        <v>137285018.53</v>
      </c>
      <c r="X131" s="58">
        <v>0.50167505952562974</v>
      </c>
      <c r="Y131" s="53" t="s">
        <v>1095</v>
      </c>
      <c r="Z131" s="59"/>
      <c r="AA131" s="58">
        <v>0.58381359455342563</v>
      </c>
      <c r="AB131" s="58">
        <v>0.58475621076095641</v>
      </c>
      <c r="AC131" s="58">
        <v>0.53588142100396463</v>
      </c>
      <c r="AD131" s="58">
        <v>0.5</v>
      </c>
      <c r="AE131" s="58" t="s">
        <v>1096</v>
      </c>
      <c r="AF131" s="58" t="s">
        <v>1097</v>
      </c>
      <c r="AG131" s="60">
        <v>0.3</v>
      </c>
      <c r="AH131" s="58">
        <v>0.32591299287065328</v>
      </c>
      <c r="AI131" s="60">
        <v>0.47172736986483338</v>
      </c>
    </row>
    <row r="132" spans="1:35" ht="14.25" customHeight="1" x14ac:dyDescent="0.2">
      <c r="A132" s="53">
        <f>IF(ISBLANK(D132),"",SUBTOTAL(3,$D$12:D132))</f>
        <v>121</v>
      </c>
      <c r="B132" s="53"/>
      <c r="C132" s="54" t="s">
        <v>1098</v>
      </c>
      <c r="D132" s="53" t="s">
        <v>1098</v>
      </c>
      <c r="E132" s="53" t="s">
        <v>1099</v>
      </c>
      <c r="F132" s="53" t="s">
        <v>76</v>
      </c>
      <c r="G132" s="53" t="s">
        <v>184</v>
      </c>
      <c r="H132" s="53" t="s">
        <v>78</v>
      </c>
      <c r="I132" s="53" t="s">
        <v>1074</v>
      </c>
      <c r="J132" s="53" t="s">
        <v>161</v>
      </c>
      <c r="K132" s="53" t="s">
        <v>458</v>
      </c>
      <c r="L132" s="53" t="s">
        <v>343</v>
      </c>
      <c r="M132" s="55" t="s">
        <v>1100</v>
      </c>
      <c r="N132" s="55" t="s">
        <v>1100</v>
      </c>
      <c r="O132" s="56" t="s">
        <v>1101</v>
      </c>
      <c r="P132" s="56">
        <v>39164</v>
      </c>
      <c r="Q132" s="53" t="s">
        <v>335</v>
      </c>
      <c r="R132" s="57">
        <v>60545400000</v>
      </c>
      <c r="S132" s="57">
        <v>18623775000</v>
      </c>
      <c r="T132" s="58">
        <v>0.30760016450465272</v>
      </c>
      <c r="U132" s="53" t="s">
        <v>336</v>
      </c>
      <c r="V132" s="53" t="s">
        <v>1102</v>
      </c>
      <c r="W132" s="53">
        <v>1862377.5</v>
      </c>
      <c r="X132" s="58">
        <v>0.30760016450465272</v>
      </c>
      <c r="Y132" s="53" t="s">
        <v>1103</v>
      </c>
      <c r="Z132" s="59"/>
      <c r="AA132" s="58">
        <v>0.13920000000000002</v>
      </c>
      <c r="AB132" s="58">
        <v>0.14200000000000002</v>
      </c>
      <c r="AC132" s="58">
        <v>0.13780000000000001</v>
      </c>
      <c r="AD132" s="58">
        <v>0.13500000000000001</v>
      </c>
      <c r="AE132" s="58">
        <v>0</v>
      </c>
      <c r="AF132" s="58" t="s">
        <v>1104</v>
      </c>
      <c r="AG132" s="60" t="s">
        <v>1105</v>
      </c>
      <c r="AH132" s="58">
        <v>0.1149</v>
      </c>
      <c r="AI132" s="60">
        <v>0.11148333333333334</v>
      </c>
    </row>
    <row r="133" spans="1:35" ht="14.25" customHeight="1" x14ac:dyDescent="0.2">
      <c r="A133" s="53">
        <f>IF(ISBLANK(D133),"",SUBTOTAL(3,$D$12:D133))</f>
        <v>122</v>
      </c>
      <c r="B133" s="53" t="s">
        <v>1106</v>
      </c>
      <c r="C133" s="54" t="s">
        <v>1107</v>
      </c>
      <c r="D133" s="53" t="s">
        <v>1107</v>
      </c>
      <c r="E133" s="53" t="s">
        <v>1108</v>
      </c>
      <c r="F133" s="53" t="s">
        <v>76</v>
      </c>
      <c r="G133" s="53" t="s">
        <v>184</v>
      </c>
      <c r="H133" s="53" t="s">
        <v>78</v>
      </c>
      <c r="I133" s="53" t="s">
        <v>1109</v>
      </c>
      <c r="J133" s="53" t="s">
        <v>161</v>
      </c>
      <c r="K133" s="53" t="s">
        <v>458</v>
      </c>
      <c r="L133" s="53" t="s">
        <v>343</v>
      </c>
      <c r="M133" s="55" t="s">
        <v>1110</v>
      </c>
      <c r="N133" s="55" t="s">
        <v>1110</v>
      </c>
      <c r="O133" s="56" t="s">
        <v>1111</v>
      </c>
      <c r="P133" s="56">
        <v>39225</v>
      </c>
      <c r="Q133" s="53" t="s">
        <v>688</v>
      </c>
      <c r="R133" s="57">
        <v>104999550000</v>
      </c>
      <c r="S133" s="57">
        <v>31500000000</v>
      </c>
      <c r="T133" s="58">
        <v>0.30000128571979595</v>
      </c>
      <c r="U133" s="53" t="s">
        <v>1112</v>
      </c>
      <c r="V133" s="53" t="s">
        <v>1113</v>
      </c>
      <c r="W133" s="53">
        <v>3150000</v>
      </c>
      <c r="X133" s="58">
        <v>0.30000128571979595</v>
      </c>
      <c r="Y133" s="53" t="s">
        <v>1114</v>
      </c>
      <c r="Z133" s="59"/>
      <c r="AA133" s="58">
        <v>0.14580000000000001</v>
      </c>
      <c r="AB133" s="58">
        <v>0.14880000000000002</v>
      </c>
      <c r="AC133" s="58">
        <v>0.10010000000000001</v>
      </c>
      <c r="AD133" s="58" t="s">
        <v>1115</v>
      </c>
      <c r="AE133" s="58">
        <v>0.15</v>
      </c>
      <c r="AF133" s="58" t="s">
        <v>1116</v>
      </c>
      <c r="AG133" s="60" t="s">
        <v>1117</v>
      </c>
      <c r="AH133" s="58">
        <v>0.1661</v>
      </c>
      <c r="AI133" s="60">
        <v>0.14216000000000001</v>
      </c>
    </row>
    <row r="134" spans="1:35" ht="14.25" customHeight="1" x14ac:dyDescent="0.2">
      <c r="A134" s="53">
        <f>IF(ISBLANK(D134),"",SUBTOTAL(3,$D$12:D134))</f>
        <v>123</v>
      </c>
      <c r="B134" s="53"/>
      <c r="C134" s="54" t="s">
        <v>1118</v>
      </c>
      <c r="D134" s="53" t="s">
        <v>1118</v>
      </c>
      <c r="E134" s="53" t="s">
        <v>1119</v>
      </c>
      <c r="F134" s="53" t="s">
        <v>72</v>
      </c>
      <c r="G134" s="53" t="s">
        <v>184</v>
      </c>
      <c r="H134" s="53" t="s">
        <v>78</v>
      </c>
      <c r="I134" s="53" t="s">
        <v>1062</v>
      </c>
      <c r="J134" s="53" t="s">
        <v>1120</v>
      </c>
      <c r="K134" s="53" t="s">
        <v>458</v>
      </c>
      <c r="L134" s="53" t="s">
        <v>343</v>
      </c>
      <c r="M134" s="55" t="s">
        <v>1121</v>
      </c>
      <c r="N134" s="55" t="s">
        <v>1121</v>
      </c>
      <c r="O134" s="56" t="s">
        <v>1122</v>
      </c>
      <c r="P134" s="56">
        <v>39080</v>
      </c>
      <c r="Q134" s="53" t="s">
        <v>874</v>
      </c>
      <c r="R134" s="57">
        <v>11310000000</v>
      </c>
      <c r="S134" s="57">
        <v>5768100000</v>
      </c>
      <c r="T134" s="58">
        <v>0.51</v>
      </c>
      <c r="U134" s="53" t="s">
        <v>1123</v>
      </c>
      <c r="V134" s="53" t="s">
        <v>1124</v>
      </c>
      <c r="W134" s="53">
        <v>576810</v>
      </c>
      <c r="X134" s="58">
        <v>0.51</v>
      </c>
      <c r="Y134" s="53" t="s">
        <v>1125</v>
      </c>
      <c r="Z134" s="59"/>
      <c r="AA134" s="58">
        <v>0.33180000000000004</v>
      </c>
      <c r="AB134" s="58">
        <v>0.25800000000000001</v>
      </c>
      <c r="AC134" s="58">
        <v>0.16520000000000001</v>
      </c>
      <c r="AD134" s="58">
        <v>0.15</v>
      </c>
      <c r="AE134" s="58">
        <v>0.21341293907061809</v>
      </c>
      <c r="AF134" s="58" t="s">
        <v>1126</v>
      </c>
      <c r="AG134" s="60" t="s">
        <v>1127</v>
      </c>
      <c r="AH134" s="58">
        <v>0.155</v>
      </c>
      <c r="AI134" s="60">
        <v>0.21223548984510307</v>
      </c>
    </row>
    <row r="135" spans="1:35" ht="14.25" customHeight="1" x14ac:dyDescent="0.2">
      <c r="A135" s="53">
        <f>IF(ISBLANK(D135),"",SUBTOTAL(3,$D$12:D135))</f>
        <v>124</v>
      </c>
      <c r="B135" s="53"/>
      <c r="C135" s="54" t="s">
        <v>1128</v>
      </c>
      <c r="D135" s="53" t="s">
        <v>1128</v>
      </c>
      <c r="E135" s="53" t="s">
        <v>1129</v>
      </c>
      <c r="F135" s="53" t="s">
        <v>76</v>
      </c>
      <c r="G135" s="53" t="s">
        <v>160</v>
      </c>
      <c r="H135" s="53" t="s">
        <v>78</v>
      </c>
      <c r="I135" s="53" t="s">
        <v>995</v>
      </c>
      <c r="J135" s="53" t="s">
        <v>161</v>
      </c>
      <c r="K135" s="53" t="s">
        <v>458</v>
      </c>
      <c r="L135" s="53" t="s">
        <v>1130</v>
      </c>
      <c r="M135" s="55" t="s">
        <v>1131</v>
      </c>
      <c r="N135" s="55" t="s">
        <v>1131</v>
      </c>
      <c r="O135" s="56" t="s">
        <v>1132</v>
      </c>
      <c r="P135" s="56">
        <v>39022</v>
      </c>
      <c r="Q135" s="53" t="s">
        <v>688</v>
      </c>
      <c r="R135" s="57">
        <v>20044500000</v>
      </c>
      <c r="S135" s="57">
        <v>2539800000</v>
      </c>
      <c r="T135" s="58">
        <v>0.1267080745341615</v>
      </c>
      <c r="U135" s="53" t="s">
        <v>1133</v>
      </c>
      <c r="V135" s="53" t="s">
        <v>1134</v>
      </c>
      <c r="W135" s="53">
        <v>253980</v>
      </c>
      <c r="X135" s="58">
        <v>0.1267080745341615</v>
      </c>
      <c r="Y135" s="53" t="s">
        <v>1135</v>
      </c>
      <c r="Z135" s="59"/>
      <c r="AA135" s="58">
        <v>0.19899999999999998</v>
      </c>
      <c r="AB135" s="58">
        <v>3.7699999999999997E-2</v>
      </c>
      <c r="AC135" s="58">
        <v>7.1800000000000003E-2</v>
      </c>
      <c r="AD135" s="58">
        <v>6.0499999999999998E-2</v>
      </c>
      <c r="AE135" s="58" t="s">
        <v>1136</v>
      </c>
      <c r="AF135" s="58" t="s">
        <v>1137</v>
      </c>
      <c r="AG135" s="60" t="s">
        <v>1138</v>
      </c>
      <c r="AH135" s="58">
        <v>4.0000000000000001E-3</v>
      </c>
      <c r="AI135" s="60">
        <v>7.46E-2</v>
      </c>
    </row>
    <row r="136" spans="1:35" ht="14.25" customHeight="1" x14ac:dyDescent="0.2">
      <c r="A136" s="53">
        <f>IF(ISBLANK(D136),"",SUBTOTAL(3,$D$12:D136))</f>
        <v>125</v>
      </c>
      <c r="B136" s="53" t="s">
        <v>1139</v>
      </c>
      <c r="C136" s="54" t="s">
        <v>1140</v>
      </c>
      <c r="D136" s="53" t="s">
        <v>1140</v>
      </c>
      <c r="E136" s="53" t="s">
        <v>1141</v>
      </c>
      <c r="F136" s="53" t="s">
        <v>76</v>
      </c>
      <c r="G136" s="53" t="s">
        <v>357</v>
      </c>
      <c r="H136" s="53" t="s">
        <v>78</v>
      </c>
      <c r="I136" s="53" t="s">
        <v>1022</v>
      </c>
      <c r="J136" s="53" t="s">
        <v>161</v>
      </c>
      <c r="K136" s="53" t="s">
        <v>458</v>
      </c>
      <c r="L136" s="53" t="s">
        <v>1142</v>
      </c>
      <c r="M136" s="55" t="s">
        <v>1143</v>
      </c>
      <c r="N136" s="55" t="s">
        <v>1143</v>
      </c>
      <c r="O136" s="56">
        <v>38974</v>
      </c>
      <c r="P136" s="56">
        <v>39594</v>
      </c>
      <c r="Q136" s="53" t="s">
        <v>874</v>
      </c>
      <c r="R136" s="57">
        <v>15710000000</v>
      </c>
      <c r="S136" s="57">
        <v>2516660000</v>
      </c>
      <c r="T136" s="58">
        <v>0.1601947803946531</v>
      </c>
      <c r="U136" s="53" t="s">
        <v>336</v>
      </c>
      <c r="V136" s="53" t="s">
        <v>1144</v>
      </c>
      <c r="W136" s="53">
        <v>251666</v>
      </c>
      <c r="X136" s="58">
        <v>0.4805856142584341</v>
      </c>
      <c r="Y136" s="53" t="s">
        <v>1145</v>
      </c>
      <c r="Z136" s="59"/>
      <c r="AA136" s="58">
        <v>1.6080093465928296E-2</v>
      </c>
      <c r="AB136" s="58">
        <v>4.322356137806984E-2</v>
      </c>
      <c r="AC136" s="58">
        <v>7.0604185834061459E-2</v>
      </c>
      <c r="AD136" s="58">
        <v>8.0604185834061454E-2</v>
      </c>
      <c r="AE136" s="58">
        <v>6.7000000000000004E-2</v>
      </c>
      <c r="AF136" s="58">
        <v>4.9299999999999997E-2</v>
      </c>
      <c r="AG136" s="60">
        <v>5.2999999999999999E-2</v>
      </c>
      <c r="AH136" s="58">
        <v>5.5E-2</v>
      </c>
      <c r="AI136" s="60">
        <v>5.4351503314015129E-2</v>
      </c>
    </row>
    <row r="137" spans="1:35" ht="14.25" customHeight="1" x14ac:dyDescent="0.2">
      <c r="A137" s="53">
        <f>IF(ISBLANK(D137),"",SUBTOTAL(3,$D$12:D137))</f>
        <v>126</v>
      </c>
      <c r="B137" s="53"/>
      <c r="C137" s="54" t="s">
        <v>1146</v>
      </c>
      <c r="D137" s="53" t="s">
        <v>1146</v>
      </c>
      <c r="E137" s="53" t="s">
        <v>1147</v>
      </c>
      <c r="F137" s="53" t="s">
        <v>72</v>
      </c>
      <c r="G137" s="53" t="s">
        <v>371</v>
      </c>
      <c r="H137" s="53" t="s">
        <v>78</v>
      </c>
      <c r="I137" s="53" t="s">
        <v>1148</v>
      </c>
      <c r="J137" s="53" t="s">
        <v>1149</v>
      </c>
      <c r="K137" s="53" t="s">
        <v>458</v>
      </c>
      <c r="L137" s="53" t="s">
        <v>1142</v>
      </c>
      <c r="M137" s="55" t="s">
        <v>1150</v>
      </c>
      <c r="N137" s="55" t="s">
        <v>1150</v>
      </c>
      <c r="O137" s="56" t="s">
        <v>1151</v>
      </c>
      <c r="P137" s="56">
        <v>41281</v>
      </c>
      <c r="Q137" s="53" t="s">
        <v>1152</v>
      </c>
      <c r="R137" s="57">
        <v>14026000000</v>
      </c>
      <c r="S137" s="57">
        <v>8409100000</v>
      </c>
      <c r="T137" s="58">
        <v>0.59953657493226864</v>
      </c>
      <c r="U137" s="53" t="s">
        <v>336</v>
      </c>
      <c r="V137" s="53" t="s">
        <v>1153</v>
      </c>
      <c r="W137" s="53">
        <v>840910</v>
      </c>
      <c r="X137" s="58">
        <v>0.59953657493226864</v>
      </c>
      <c r="Y137" s="53" t="s">
        <v>1154</v>
      </c>
      <c r="Z137" s="59"/>
      <c r="AA137" s="58">
        <v>0</v>
      </c>
      <c r="AB137" s="58">
        <v>0</v>
      </c>
      <c r="AC137" s="58">
        <v>0</v>
      </c>
      <c r="AD137" s="58">
        <v>5.0000000000000001E-3</v>
      </c>
      <c r="AE137" s="58">
        <v>0</v>
      </c>
      <c r="AF137" s="58">
        <v>0</v>
      </c>
      <c r="AG137" s="60">
        <v>0</v>
      </c>
      <c r="AH137" s="58">
        <v>0</v>
      </c>
      <c r="AI137" s="60">
        <v>6.2500000000000001E-4</v>
      </c>
    </row>
    <row r="138" spans="1:35" ht="14.25" customHeight="1" x14ac:dyDescent="0.2">
      <c r="A138" s="53">
        <f>IF(ISBLANK(D138),"",SUBTOTAL(3,$D$12:D138))</f>
        <v>127</v>
      </c>
      <c r="B138" s="53"/>
      <c r="C138" s="54" t="s">
        <v>1155</v>
      </c>
      <c r="D138" s="53" t="s">
        <v>1155</v>
      </c>
      <c r="E138" s="443" t="s">
        <v>4272</v>
      </c>
      <c r="F138" s="53" t="s">
        <v>76</v>
      </c>
      <c r="G138" s="53" t="s">
        <v>184</v>
      </c>
      <c r="H138" s="53" t="s">
        <v>78</v>
      </c>
      <c r="I138" s="53" t="s">
        <v>1022</v>
      </c>
      <c r="J138" s="53" t="s">
        <v>161</v>
      </c>
      <c r="K138" s="53" t="s">
        <v>458</v>
      </c>
      <c r="L138" s="53" t="s">
        <v>1157</v>
      </c>
      <c r="M138" s="55" t="s">
        <v>1158</v>
      </c>
      <c r="N138" s="55" t="s">
        <v>1158</v>
      </c>
      <c r="O138" s="56" t="s">
        <v>1159</v>
      </c>
      <c r="P138" s="56">
        <v>39118</v>
      </c>
      <c r="Q138" s="53" t="s">
        <v>335</v>
      </c>
      <c r="R138" s="57">
        <v>30000000000</v>
      </c>
      <c r="S138" s="57">
        <v>58800000</v>
      </c>
      <c r="T138" s="58">
        <v>1.9599999999999999E-3</v>
      </c>
      <c r="U138" s="53" t="s">
        <v>1160</v>
      </c>
      <c r="V138" s="53" t="s">
        <v>1161</v>
      </c>
      <c r="W138" s="53">
        <v>5880</v>
      </c>
      <c r="X138" s="58">
        <v>3.9199999999999999E-3</v>
      </c>
      <c r="Y138" s="53" t="s">
        <v>1162</v>
      </c>
      <c r="Z138" s="59"/>
      <c r="AA138" s="58">
        <v>0</v>
      </c>
      <c r="AB138" s="58">
        <v>0</v>
      </c>
      <c r="AC138" s="58">
        <v>0</v>
      </c>
      <c r="AD138" s="58">
        <v>0</v>
      </c>
      <c r="AE138" s="58">
        <v>0</v>
      </c>
      <c r="AF138" s="58">
        <v>0</v>
      </c>
      <c r="AG138" s="60">
        <v>0</v>
      </c>
      <c r="AH138" s="58" t="s">
        <v>1163</v>
      </c>
      <c r="AI138" s="60">
        <v>0</v>
      </c>
    </row>
    <row r="139" spans="1:35" ht="14.25" customHeight="1" x14ac:dyDescent="0.2">
      <c r="A139" s="53">
        <f>IF(ISBLANK(D139),"",SUBTOTAL(3,$D$12:D139))</f>
        <v>128</v>
      </c>
      <c r="B139" s="53" t="s">
        <v>1164</v>
      </c>
      <c r="C139" s="54" t="s">
        <v>1166</v>
      </c>
      <c r="D139" s="65" t="s">
        <v>1165</v>
      </c>
      <c r="E139" s="53" t="s">
        <v>1167</v>
      </c>
      <c r="F139" s="53" t="s">
        <v>76</v>
      </c>
      <c r="G139" s="53" t="s">
        <v>1168</v>
      </c>
      <c r="H139" s="53" t="s">
        <v>78</v>
      </c>
      <c r="I139" s="53" t="s">
        <v>1011</v>
      </c>
      <c r="J139" s="53" t="s">
        <v>1169</v>
      </c>
      <c r="K139" s="53" t="s">
        <v>458</v>
      </c>
      <c r="L139" s="53" t="s">
        <v>1157</v>
      </c>
      <c r="M139" s="55" t="s">
        <v>1170</v>
      </c>
      <c r="N139" s="55" t="s">
        <v>1170</v>
      </c>
      <c r="O139" s="56" t="s">
        <v>1171</v>
      </c>
      <c r="P139" s="56">
        <v>40238</v>
      </c>
      <c r="Q139" s="53" t="s">
        <v>1172</v>
      </c>
      <c r="R139" s="57">
        <v>42352900000</v>
      </c>
      <c r="S139" s="57">
        <v>5761200000</v>
      </c>
      <c r="T139" s="58">
        <v>0.13602846558323042</v>
      </c>
      <c r="U139" s="53" t="s">
        <v>336</v>
      </c>
      <c r="V139" s="53" t="s">
        <v>1173</v>
      </c>
      <c r="W139" s="53">
        <v>576120</v>
      </c>
      <c r="X139" s="58">
        <v>0.13602846558323042</v>
      </c>
      <c r="Y139" s="53" t="s">
        <v>1174</v>
      </c>
      <c r="Z139" s="59"/>
      <c r="AA139" s="58">
        <v>9.4299999999999995E-2</v>
      </c>
      <c r="AB139" s="58">
        <v>-0.17149999999999999</v>
      </c>
      <c r="AC139" s="58">
        <v>1.4999999999999999E-2</v>
      </c>
      <c r="AD139" s="58">
        <v>1.2E-2</v>
      </c>
      <c r="AE139" s="58">
        <v>0.06</v>
      </c>
      <c r="AF139" s="58">
        <v>8.1000000000000003E-2</v>
      </c>
      <c r="AG139" s="60" t="s">
        <v>1175</v>
      </c>
      <c r="AH139" s="58">
        <v>1.9599999999999999E-2</v>
      </c>
      <c r="AI139" s="60">
        <v>1.5771428571428572E-2</v>
      </c>
    </row>
    <row r="140" spans="1:35" ht="14.25" customHeight="1" x14ac:dyDescent="0.2">
      <c r="A140" s="53">
        <f>IF(ISBLANK(D140),"",SUBTOTAL(3,$D$12:D140))</f>
        <v>129</v>
      </c>
      <c r="B140" s="53"/>
      <c r="C140" s="54" t="s">
        <v>1176</v>
      </c>
      <c r="D140" s="53" t="s">
        <v>1176</v>
      </c>
      <c r="E140" s="53" t="s">
        <v>1177</v>
      </c>
      <c r="F140" s="53" t="s">
        <v>76</v>
      </c>
      <c r="G140" s="53" t="s">
        <v>407</v>
      </c>
      <c r="H140" s="53" t="s">
        <v>78</v>
      </c>
      <c r="I140" s="53" t="s">
        <v>983</v>
      </c>
      <c r="J140" s="53" t="s">
        <v>1178</v>
      </c>
      <c r="K140" s="53" t="s">
        <v>458</v>
      </c>
      <c r="L140" s="53" t="s">
        <v>1179</v>
      </c>
      <c r="M140" s="55" t="s">
        <v>1180</v>
      </c>
      <c r="N140" s="55" t="s">
        <v>1180</v>
      </c>
      <c r="O140" s="56">
        <v>39563</v>
      </c>
      <c r="P140" s="56">
        <v>42363</v>
      </c>
      <c r="Q140" s="53" t="s">
        <v>1178</v>
      </c>
      <c r="R140" s="57">
        <v>3500000000</v>
      </c>
      <c r="S140" s="57">
        <v>1575000000</v>
      </c>
      <c r="T140" s="58">
        <v>0.45</v>
      </c>
      <c r="U140" s="53"/>
      <c r="V140" s="53" t="s">
        <v>1181</v>
      </c>
      <c r="W140" s="53">
        <v>157500</v>
      </c>
      <c r="X140" s="58">
        <v>0.45</v>
      </c>
      <c r="Y140" s="53" t="s">
        <v>1182</v>
      </c>
      <c r="Z140" s="59"/>
      <c r="AA140" s="58"/>
      <c r="AB140" s="58"/>
      <c r="AC140" s="58"/>
      <c r="AD140" s="58"/>
      <c r="AE140" s="58">
        <v>6.289752650176679E-2</v>
      </c>
      <c r="AF140" s="58">
        <v>8.7999999999999995E-2</v>
      </c>
      <c r="AG140" s="60" t="s">
        <v>1183</v>
      </c>
      <c r="AH140" s="58">
        <v>0.15229999999999999</v>
      </c>
      <c r="AI140" s="60">
        <v>0.1010658421672556</v>
      </c>
    </row>
    <row r="141" spans="1:35" ht="14.25" customHeight="1" x14ac:dyDescent="0.2">
      <c r="A141" s="53">
        <f>IF(ISBLANK(D141),"",SUBTOTAL(3,$D$12:D141))</f>
        <v>130</v>
      </c>
      <c r="B141" s="53"/>
      <c r="C141" s="54" t="s">
        <v>1184</v>
      </c>
      <c r="D141" s="53" t="s">
        <v>1184</v>
      </c>
      <c r="E141" s="53" t="s">
        <v>1185</v>
      </c>
      <c r="F141" s="53" t="s">
        <v>76</v>
      </c>
      <c r="G141" s="53" t="s">
        <v>184</v>
      </c>
      <c r="H141" s="53" t="s">
        <v>78</v>
      </c>
      <c r="I141" s="53" t="s">
        <v>1062</v>
      </c>
      <c r="J141" s="53" t="s">
        <v>1186</v>
      </c>
      <c r="K141" s="53" t="s">
        <v>458</v>
      </c>
      <c r="L141" s="53" t="s">
        <v>779</v>
      </c>
      <c r="M141" s="55" t="s">
        <v>1187</v>
      </c>
      <c r="N141" s="55" t="s">
        <v>1187</v>
      </c>
      <c r="O141" s="56"/>
      <c r="P141" s="56"/>
      <c r="Q141" s="53" t="s">
        <v>1188</v>
      </c>
      <c r="R141" s="57">
        <v>16603400000</v>
      </c>
      <c r="S141" s="57">
        <v>3216380000</v>
      </c>
      <c r="T141" s="58">
        <v>0.19371815411301299</v>
      </c>
      <c r="U141" s="53"/>
      <c r="V141" s="53" t="s">
        <v>1189</v>
      </c>
      <c r="W141" s="53">
        <v>321638</v>
      </c>
      <c r="X141" s="58">
        <v>0.19371815411301299</v>
      </c>
      <c r="Y141" s="53" t="s">
        <v>1190</v>
      </c>
      <c r="Z141" s="59"/>
      <c r="AA141" s="58">
        <v>-3.0600000000000002E-2</v>
      </c>
      <c r="AB141" s="58">
        <v>1E-3</v>
      </c>
      <c r="AC141" s="58">
        <v>-0.13519999999999999</v>
      </c>
      <c r="AD141" s="58">
        <v>-0.17</v>
      </c>
      <c r="AE141" s="58">
        <v>-0.12</v>
      </c>
      <c r="AF141" s="58" t="s">
        <v>1007</v>
      </c>
      <c r="AG141" s="60">
        <v>-0.61</v>
      </c>
      <c r="AH141" s="58">
        <v>0</v>
      </c>
      <c r="AI141" s="60">
        <v>-0.1521142857142857</v>
      </c>
    </row>
    <row r="142" spans="1:35" ht="14.25" customHeight="1" x14ac:dyDescent="0.2">
      <c r="A142" s="53">
        <f>IF(ISBLANK(D142),"",SUBTOTAL(3,$D$12:D142))</f>
        <v>131</v>
      </c>
      <c r="B142" s="53" t="s">
        <v>1191</v>
      </c>
      <c r="C142" s="54" t="s">
        <v>1192</v>
      </c>
      <c r="D142" s="53" t="s">
        <v>1192</v>
      </c>
      <c r="E142" s="53" t="s">
        <v>1193</v>
      </c>
      <c r="F142" s="53" t="s">
        <v>76</v>
      </c>
      <c r="G142" s="53" t="s">
        <v>1194</v>
      </c>
      <c r="H142" s="53" t="s">
        <v>78</v>
      </c>
      <c r="I142" s="53" t="s">
        <v>1074</v>
      </c>
      <c r="J142" s="53" t="s">
        <v>1195</v>
      </c>
      <c r="K142" s="53" t="s">
        <v>458</v>
      </c>
      <c r="L142" s="53" t="s">
        <v>1013</v>
      </c>
      <c r="M142" s="55" t="s">
        <v>1196</v>
      </c>
      <c r="N142" s="55" t="s">
        <v>1196</v>
      </c>
      <c r="O142" s="56" t="s">
        <v>1197</v>
      </c>
      <c r="P142" s="56" t="s">
        <v>1198</v>
      </c>
      <c r="Q142" s="53" t="s">
        <v>1195</v>
      </c>
      <c r="R142" s="57">
        <v>679099600000</v>
      </c>
      <c r="S142" s="57">
        <v>67909960000</v>
      </c>
      <c r="T142" s="58">
        <v>0.1</v>
      </c>
      <c r="U142" s="53"/>
      <c r="V142" s="53" t="s">
        <v>1199</v>
      </c>
      <c r="W142" s="53">
        <v>6790996</v>
      </c>
      <c r="X142" s="58">
        <v>0.1</v>
      </c>
      <c r="Y142" s="53" t="s">
        <v>1200</v>
      </c>
      <c r="Z142" s="59"/>
      <c r="AA142" s="58"/>
      <c r="AB142" s="58"/>
      <c r="AC142" s="58"/>
      <c r="AD142" s="58"/>
      <c r="AE142" s="58" t="s">
        <v>1201</v>
      </c>
      <c r="AF142" s="58" t="s">
        <v>1202</v>
      </c>
      <c r="AG142" s="60" t="s">
        <v>1203</v>
      </c>
      <c r="AH142" s="58" t="s">
        <v>133</v>
      </c>
      <c r="AI142" s="60" t="e">
        <v>#DIV/0!</v>
      </c>
    </row>
    <row r="143" spans="1:35" ht="14.25" customHeight="1" x14ac:dyDescent="0.2">
      <c r="A143" s="53">
        <f>IF(ISBLANK(D143),"",SUBTOTAL(3,$D$12:D143))</f>
        <v>132</v>
      </c>
      <c r="B143" s="53"/>
      <c r="C143" s="54" t="s">
        <v>1204</v>
      </c>
      <c r="D143" s="67" t="s">
        <v>1204</v>
      </c>
      <c r="E143" s="67" t="s">
        <v>1205</v>
      </c>
      <c r="F143" s="53" t="s">
        <v>70</v>
      </c>
      <c r="G143" s="53">
        <v>2019</v>
      </c>
      <c r="H143" s="53" t="s">
        <v>78</v>
      </c>
      <c r="I143" s="53" t="s">
        <v>1109</v>
      </c>
      <c r="J143" s="53" t="s">
        <v>1206</v>
      </c>
      <c r="K143" s="53" t="s">
        <v>458</v>
      </c>
      <c r="L143" s="53" t="s">
        <v>343</v>
      </c>
      <c r="M143" s="55"/>
      <c r="N143" s="55"/>
      <c r="O143" s="56"/>
      <c r="P143" s="56"/>
      <c r="Q143" s="53"/>
      <c r="R143" s="57">
        <v>6780000000000</v>
      </c>
      <c r="S143" s="57">
        <v>6368440340000</v>
      </c>
      <c r="T143" s="58">
        <v>0.93929798525073749</v>
      </c>
      <c r="U143" s="53"/>
      <c r="V143" s="53"/>
      <c r="W143" s="53"/>
      <c r="X143" s="58">
        <v>0.93929798525073749</v>
      </c>
      <c r="Y143" s="53"/>
      <c r="Z143" s="59"/>
      <c r="AA143" s="58"/>
      <c r="AB143" s="58"/>
      <c r="AC143" s="58"/>
      <c r="AD143" s="58"/>
      <c r="AE143" s="58"/>
      <c r="AF143" s="58"/>
      <c r="AG143" s="60"/>
      <c r="AH143" s="58"/>
      <c r="AI143" s="60"/>
    </row>
    <row r="144" spans="1:35" ht="14.25" customHeight="1" x14ac:dyDescent="0.25">
      <c r="A144" s="53">
        <f>IF(ISBLANK(D144),"",SUBTOTAL(3,$D$12:D144))</f>
        <v>133</v>
      </c>
      <c r="B144" s="53"/>
      <c r="C144" s="54" t="s">
        <v>1207</v>
      </c>
      <c r="D144" s="67" t="s">
        <v>1207</v>
      </c>
      <c r="E144" s="70" t="s">
        <v>1208</v>
      </c>
      <c r="F144" s="53" t="s">
        <v>70</v>
      </c>
      <c r="G144" s="439" t="s">
        <v>4193</v>
      </c>
      <c r="H144" s="53" t="s">
        <v>78</v>
      </c>
      <c r="I144" s="53" t="s">
        <v>1040</v>
      </c>
      <c r="J144" s="53">
        <v>0</v>
      </c>
      <c r="K144" s="53" t="s">
        <v>458</v>
      </c>
      <c r="L144" s="53" t="s">
        <v>343</v>
      </c>
      <c r="M144" s="55"/>
      <c r="N144" s="55"/>
      <c r="O144" s="56"/>
      <c r="P144" s="56"/>
      <c r="Q144" s="53"/>
      <c r="R144" s="57">
        <v>268000000000</v>
      </c>
      <c r="S144" s="57">
        <v>266566000000</v>
      </c>
      <c r="T144" s="58">
        <v>0.99464925373134327</v>
      </c>
      <c r="U144" s="53"/>
      <c r="V144" s="53"/>
      <c r="W144" s="53"/>
      <c r="X144" s="58"/>
      <c r="Y144" s="53"/>
      <c r="Z144" s="59"/>
      <c r="AA144" s="58"/>
      <c r="AB144" s="58"/>
      <c r="AC144" s="58"/>
      <c r="AD144" s="58"/>
      <c r="AE144" s="58"/>
      <c r="AF144" s="58"/>
      <c r="AG144" s="60"/>
      <c r="AH144" s="58"/>
      <c r="AI144" s="60"/>
    </row>
    <row r="145" spans="1:35" ht="14.25" customHeight="1" x14ac:dyDescent="0.2">
      <c r="A145" s="53">
        <f>IF(ISBLANK(D145),"",SUBTOTAL(3,$D$12:D145))</f>
        <v>134</v>
      </c>
      <c r="B145" s="53"/>
      <c r="C145" s="54" t="s">
        <v>1209</v>
      </c>
      <c r="D145" s="67" t="s">
        <v>1209</v>
      </c>
      <c r="E145" s="67" t="s">
        <v>1210</v>
      </c>
      <c r="F145" s="53" t="s">
        <v>76</v>
      </c>
      <c r="G145" s="53">
        <v>2021</v>
      </c>
      <c r="H145" s="53" t="s">
        <v>78</v>
      </c>
      <c r="I145" s="53" t="s">
        <v>1011</v>
      </c>
      <c r="J145" s="53" t="s">
        <v>1211</v>
      </c>
      <c r="K145" s="53" t="s">
        <v>458</v>
      </c>
      <c r="L145" s="53" t="s">
        <v>1013</v>
      </c>
      <c r="M145" s="55"/>
      <c r="N145" s="55"/>
      <c r="O145" s="444">
        <v>38743</v>
      </c>
      <c r="P145" s="444">
        <v>39252</v>
      </c>
      <c r="Q145" s="53"/>
      <c r="R145" s="57">
        <v>74954700000</v>
      </c>
      <c r="S145" s="57">
        <v>7515460000</v>
      </c>
      <c r="T145" s="58">
        <v>0.10026669441676106</v>
      </c>
      <c r="U145" s="53"/>
      <c r="V145" s="53"/>
      <c r="W145" s="53"/>
      <c r="X145" s="58"/>
      <c r="Y145" s="53"/>
      <c r="Z145" s="59"/>
      <c r="AA145" s="58"/>
      <c r="AB145" s="58"/>
      <c r="AC145" s="58"/>
      <c r="AD145" s="58"/>
      <c r="AE145" s="58"/>
      <c r="AF145" s="58"/>
      <c r="AG145" s="60"/>
      <c r="AH145" s="58"/>
      <c r="AI145" s="60"/>
    </row>
    <row r="146" spans="1:35" ht="14.25" customHeight="1" x14ac:dyDescent="0.2">
      <c r="A146" s="53">
        <f>IF(ISBLANK(D146),"",SUBTOTAL(3,$D$12:D146))</f>
        <v>135</v>
      </c>
      <c r="B146" s="53"/>
      <c r="C146" s="54" t="s">
        <v>1212</v>
      </c>
      <c r="D146" s="67" t="s">
        <v>1212</v>
      </c>
      <c r="E146" s="67" t="s">
        <v>1213</v>
      </c>
      <c r="F146" s="53" t="s">
        <v>76</v>
      </c>
      <c r="G146" s="53">
        <v>2021</v>
      </c>
      <c r="H146" s="53" t="s">
        <v>71</v>
      </c>
      <c r="I146" s="53" t="s">
        <v>995</v>
      </c>
      <c r="J146" s="53">
        <v>0</v>
      </c>
      <c r="K146" s="53" t="s">
        <v>757</v>
      </c>
      <c r="L146" s="53" t="s">
        <v>1013</v>
      </c>
      <c r="M146" s="55"/>
      <c r="N146" s="55"/>
      <c r="O146" s="56"/>
      <c r="P146" s="56"/>
      <c r="Q146" s="53"/>
      <c r="R146" s="57">
        <f>VLOOKUP(D146,[2]CNPN!C$29:L$152,6,0)</f>
        <v>23500000000</v>
      </c>
      <c r="S146" s="57">
        <f>VLOOKUP(D146,[2]CNPN!C$29:L$152,7,0)</f>
        <v>7631500000</v>
      </c>
      <c r="T146" s="58">
        <v>0.32474468085106384</v>
      </c>
      <c r="U146" s="53"/>
      <c r="V146" s="53"/>
      <c r="W146" s="53"/>
      <c r="X146" s="58"/>
      <c r="Y146" s="53"/>
      <c r="Z146" s="59"/>
      <c r="AA146" s="58"/>
      <c r="AB146" s="58"/>
      <c r="AC146" s="58"/>
      <c r="AD146" s="58"/>
      <c r="AE146" s="58"/>
      <c r="AF146" s="58"/>
      <c r="AG146" s="60"/>
      <c r="AH146" s="58"/>
      <c r="AI146" s="60"/>
    </row>
    <row r="147" spans="1:35" ht="14.25" customHeight="1" x14ac:dyDescent="0.25">
      <c r="A147" s="53">
        <f>IF(ISBLANK(D147),"",SUBTOTAL(3,$D$12:D147))</f>
        <v>136</v>
      </c>
      <c r="B147" s="53"/>
      <c r="C147" s="54" t="s">
        <v>1214</v>
      </c>
      <c r="D147" s="67" t="s">
        <v>1214</v>
      </c>
      <c r="E147" s="71" t="str">
        <f>TN!E1071</f>
        <v>CTCP Thương mại và Dịch vụ tỉnh Bà Rịa-Vũng Tàu</v>
      </c>
      <c r="F147" s="53" t="s">
        <v>76</v>
      </c>
      <c r="G147" s="53">
        <v>2019</v>
      </c>
      <c r="H147" s="53" t="s">
        <v>71</v>
      </c>
      <c r="I147" s="63" t="s">
        <v>305</v>
      </c>
      <c r="J147" s="53" t="s">
        <v>237</v>
      </c>
      <c r="K147" s="53"/>
      <c r="L147" s="53"/>
      <c r="M147" s="55"/>
      <c r="N147" s="55"/>
      <c r="O147" s="56"/>
      <c r="P147" s="56"/>
      <c r="Q147" s="53"/>
      <c r="R147" s="57">
        <f>VLOOKUP(D147,[2]CNPN!C$29:L$152,6,0)</f>
        <v>27000000000</v>
      </c>
      <c r="S147" s="57">
        <f>VLOOKUP(D147,[2]CNPN!C$29:L$152,7,0)</f>
        <v>2515030000</v>
      </c>
      <c r="T147" s="58">
        <v>9.3149259259259265E-2</v>
      </c>
      <c r="U147" s="53"/>
      <c r="V147" s="53"/>
      <c r="W147" s="53"/>
      <c r="X147" s="58"/>
      <c r="Y147" s="53"/>
      <c r="Z147" s="59"/>
      <c r="AA147" s="58"/>
      <c r="AB147" s="58"/>
      <c r="AC147" s="58"/>
      <c r="AD147" s="58"/>
      <c r="AE147" s="58"/>
      <c r="AF147" s="58"/>
      <c r="AG147" s="60"/>
      <c r="AH147" s="58"/>
      <c r="AI147" s="60"/>
    </row>
    <row r="148" spans="1:35" ht="14.25" customHeight="1" x14ac:dyDescent="0.25">
      <c r="A148" s="53">
        <f>IF(ISBLANK(D148),"",SUBTOTAL(3,$D$12:D148))</f>
        <v>137</v>
      </c>
      <c r="B148" s="53"/>
      <c r="C148" s="54" t="s">
        <v>1215</v>
      </c>
      <c r="D148" s="67" t="s">
        <v>1215</v>
      </c>
      <c r="E148" s="70" t="str">
        <f>TN!E1072</f>
        <v>CTCP Xây dựng và phát triển đô thị Châu Đức</v>
      </c>
      <c r="F148" s="53" t="s">
        <v>72</v>
      </c>
      <c r="G148" s="53">
        <v>2019</v>
      </c>
      <c r="H148" s="53" t="s">
        <v>71</v>
      </c>
      <c r="I148" s="63" t="s">
        <v>315</v>
      </c>
      <c r="J148" s="53" t="s">
        <v>161</v>
      </c>
      <c r="K148" s="53"/>
      <c r="L148" s="53"/>
      <c r="M148" s="55"/>
      <c r="N148" s="55"/>
      <c r="O148" s="56"/>
      <c r="P148" s="56"/>
      <c r="Q148" s="53"/>
      <c r="R148" s="57">
        <f>VLOOKUP(D148,[2]CNPN!C$29:L$152,6,0)</f>
        <v>17420000000</v>
      </c>
      <c r="S148" s="57">
        <f>VLOOKUP(D148,[2]CNPN!C$29:L$152,7,0)</f>
        <v>11520000000</v>
      </c>
      <c r="T148" s="58">
        <v>0.66130884041331806</v>
      </c>
      <c r="U148" s="53"/>
      <c r="V148" s="53"/>
      <c r="W148" s="53"/>
      <c r="X148" s="58"/>
      <c r="Y148" s="53"/>
      <c r="Z148" s="59"/>
      <c r="AA148" s="58"/>
      <c r="AB148" s="58"/>
      <c r="AC148" s="58"/>
      <c r="AD148" s="58"/>
      <c r="AE148" s="58"/>
      <c r="AF148" s="58"/>
      <c r="AG148" s="60"/>
      <c r="AH148" s="58"/>
      <c r="AI148" s="60"/>
    </row>
    <row r="149" spans="1:35" ht="14.25" customHeight="1" x14ac:dyDescent="0.25">
      <c r="A149" s="53">
        <f>IF(ISBLANK(D149),"",SUBTOTAL(3,$D$12:D149))</f>
        <v>138</v>
      </c>
      <c r="B149" s="53"/>
      <c r="C149" s="54" t="s">
        <v>1216</v>
      </c>
      <c r="D149" s="67" t="s">
        <v>1216</v>
      </c>
      <c r="E149" s="70" t="s">
        <v>1217</v>
      </c>
      <c r="F149" s="53" t="s">
        <v>72</v>
      </c>
      <c r="G149" s="53">
        <v>2020</v>
      </c>
      <c r="H149" s="53" t="s">
        <v>71</v>
      </c>
      <c r="I149" s="63" t="s">
        <v>372</v>
      </c>
      <c r="J149" s="53" t="s">
        <v>1218</v>
      </c>
      <c r="K149" s="53"/>
      <c r="L149" s="53"/>
      <c r="M149" s="55"/>
      <c r="N149" s="55"/>
      <c r="O149" s="56"/>
      <c r="P149" s="56"/>
      <c r="Q149" s="53"/>
      <c r="R149" s="57">
        <f>VLOOKUP(D149,[2]CNPN!C$29:L$152,6,0)</f>
        <v>32710000000</v>
      </c>
      <c r="S149" s="57">
        <f>VLOOKUP(D149,[2]CNPN!C$29:L$152,7,0)</f>
        <v>24530000000</v>
      </c>
      <c r="T149" s="58">
        <v>0.74992357077346372</v>
      </c>
      <c r="U149" s="53"/>
      <c r="V149" s="53"/>
      <c r="W149" s="53"/>
      <c r="X149" s="58"/>
      <c r="Y149" s="53"/>
      <c r="Z149" s="59"/>
      <c r="AA149" s="58"/>
      <c r="AB149" s="58"/>
      <c r="AC149" s="58"/>
      <c r="AD149" s="58"/>
      <c r="AE149" s="58"/>
      <c r="AF149" s="58"/>
      <c r="AG149" s="60"/>
      <c r="AH149" s="58"/>
      <c r="AI149" s="60"/>
    </row>
    <row r="150" spans="1:35" ht="14.25" customHeight="1" x14ac:dyDescent="0.25">
      <c r="A150" s="53">
        <f>IF(ISBLANK(D150),"",SUBTOTAL(3,$D$12:D150))</f>
        <v>139</v>
      </c>
      <c r="B150" s="53"/>
      <c r="C150" s="54" t="s">
        <v>1219</v>
      </c>
      <c r="D150" s="67" t="s">
        <v>1219</v>
      </c>
      <c r="E150" s="70" t="str">
        <f>TN!E1075</f>
        <v>Tổng Công ty cổ phần Bia - Rượu - Nước giải khát Sài Gòn</v>
      </c>
      <c r="F150" s="53" t="s">
        <v>74</v>
      </c>
      <c r="G150" s="53">
        <v>2020</v>
      </c>
      <c r="H150" s="53" t="s">
        <v>77</v>
      </c>
      <c r="I150" s="53" t="s">
        <v>892</v>
      </c>
      <c r="J150" s="53" t="s">
        <v>1220</v>
      </c>
      <c r="K150" s="53"/>
      <c r="L150" s="55" t="s">
        <v>343</v>
      </c>
      <c r="M150" s="55"/>
      <c r="N150" s="55"/>
      <c r="O150" s="56"/>
      <c r="P150" s="56"/>
      <c r="Q150" s="53"/>
      <c r="R150" s="57">
        <v>6412811860000</v>
      </c>
      <c r="S150" s="57">
        <v>2308765475000</v>
      </c>
      <c r="T150" s="58">
        <v>0.36002389051844103</v>
      </c>
      <c r="U150" s="53"/>
      <c r="V150" s="53"/>
      <c r="W150" s="53"/>
      <c r="X150" s="58"/>
      <c r="Y150" s="53"/>
      <c r="Z150" s="59"/>
      <c r="AA150" s="58"/>
      <c r="AB150" s="58"/>
      <c r="AC150" s="58"/>
      <c r="AD150" s="58"/>
      <c r="AE150" s="58"/>
      <c r="AF150" s="58"/>
      <c r="AG150" s="60"/>
      <c r="AH150" s="58"/>
      <c r="AI150" s="60"/>
    </row>
    <row r="151" spans="1:35" ht="14.25" customHeight="1" x14ac:dyDescent="0.2">
      <c r="A151" s="53">
        <f>IF(ISBLANK(D151),"",SUBTOTAL(3,$D$12:D151))</f>
        <v>140</v>
      </c>
      <c r="B151" s="53"/>
      <c r="C151" s="54" t="s">
        <v>1222</v>
      </c>
      <c r="D151" s="65" t="s">
        <v>1221</v>
      </c>
      <c r="E151" s="53" t="s">
        <v>1223</v>
      </c>
      <c r="F151" s="53" t="s">
        <v>72</v>
      </c>
      <c r="G151" s="53" t="s">
        <v>1224</v>
      </c>
      <c r="H151" s="53" t="s">
        <v>79</v>
      </c>
      <c r="I151" s="53" t="s">
        <v>1225</v>
      </c>
      <c r="J151" s="53" t="s">
        <v>472</v>
      </c>
      <c r="K151" s="53" t="s">
        <v>458</v>
      </c>
      <c r="L151" s="53"/>
      <c r="M151" s="55" t="s">
        <v>1226</v>
      </c>
      <c r="N151" s="55" t="s">
        <v>1226</v>
      </c>
      <c r="O151" s="56" t="s">
        <v>1227</v>
      </c>
      <c r="P151" s="56"/>
      <c r="Q151" s="53" t="s">
        <v>719</v>
      </c>
      <c r="R151" s="57">
        <v>140000000000</v>
      </c>
      <c r="S151" s="57">
        <v>70000000000</v>
      </c>
      <c r="T151" s="58">
        <v>0.5</v>
      </c>
      <c r="U151" s="53"/>
      <c r="V151" s="53" t="s">
        <v>1228</v>
      </c>
      <c r="W151" s="53">
        <v>7000000</v>
      </c>
      <c r="X151" s="58">
        <v>0.5</v>
      </c>
      <c r="Y151" s="53" t="s">
        <v>1229</v>
      </c>
      <c r="Z151" s="59"/>
      <c r="AA151" s="58">
        <v>1.49E-2</v>
      </c>
      <c r="AB151" s="58">
        <v>0.01</v>
      </c>
      <c r="AC151" s="58">
        <v>1.2E-2</v>
      </c>
      <c r="AD151" s="58">
        <v>1.7000000000000001E-2</v>
      </c>
      <c r="AE151" s="58">
        <v>3.2000000000000001E-2</v>
      </c>
      <c r="AF151" s="58">
        <v>0.03</v>
      </c>
      <c r="AG151" s="60" t="s">
        <v>1230</v>
      </c>
      <c r="AH151" s="58">
        <v>4.6999999999999999E-4</v>
      </c>
      <c r="AI151" s="60">
        <v>1.6624285714285713E-2</v>
      </c>
    </row>
    <row r="152" spans="1:35" ht="14.25" customHeight="1" x14ac:dyDescent="0.2">
      <c r="A152" s="53">
        <f>IF(ISBLANK(D152),"",SUBTOTAL(3,$D$12:D152))</f>
        <v>141</v>
      </c>
      <c r="B152" s="53"/>
      <c r="C152" s="54" t="s">
        <v>1232</v>
      </c>
      <c r="D152" s="65" t="s">
        <v>1231</v>
      </c>
      <c r="E152" s="53" t="s">
        <v>1233</v>
      </c>
      <c r="F152" s="53" t="s">
        <v>76</v>
      </c>
      <c r="G152" s="53" t="s">
        <v>1234</v>
      </c>
      <c r="H152" s="53" t="s">
        <v>79</v>
      </c>
      <c r="I152" s="53" t="s">
        <v>1235</v>
      </c>
      <c r="J152" s="53" t="s">
        <v>1236</v>
      </c>
      <c r="K152" s="53" t="s">
        <v>458</v>
      </c>
      <c r="L152" s="53"/>
      <c r="M152" s="55" t="s">
        <v>1237</v>
      </c>
      <c r="N152" s="55" t="s">
        <v>1237</v>
      </c>
      <c r="O152" s="56">
        <v>42924</v>
      </c>
      <c r="P152" s="56"/>
      <c r="Q152" s="53"/>
      <c r="R152" s="57">
        <v>100000000000</v>
      </c>
      <c r="S152" s="57">
        <v>29000000000</v>
      </c>
      <c r="T152" s="58">
        <v>0.28999999999999998</v>
      </c>
      <c r="U152" s="53"/>
      <c r="V152" s="53" t="s">
        <v>1238</v>
      </c>
      <c r="W152" s="53" t="s">
        <v>1239</v>
      </c>
      <c r="X152" s="58">
        <v>0.28999999999999998</v>
      </c>
      <c r="Y152" s="53" t="s">
        <v>1240</v>
      </c>
      <c r="Z152" s="59"/>
      <c r="AA152" s="58"/>
      <c r="AB152" s="58"/>
      <c r="AC152" s="58"/>
      <c r="AD152" s="58"/>
      <c r="AE152" s="58"/>
      <c r="AF152" s="58"/>
      <c r="AG152" s="60" t="s">
        <v>386</v>
      </c>
      <c r="AH152" s="58" t="s">
        <v>1241</v>
      </c>
      <c r="AI152" s="60" t="e">
        <v>#VALUE!</v>
      </c>
    </row>
    <row r="153" spans="1:35" ht="14.25" customHeight="1" x14ac:dyDescent="0.2">
      <c r="A153" s="53">
        <f>IF(ISBLANK(D153),"",SUBTOTAL(3,$D$12:D153))</f>
        <v>142</v>
      </c>
      <c r="B153" s="53"/>
      <c r="C153" s="54" t="s">
        <v>1243</v>
      </c>
      <c r="D153" s="65" t="s">
        <v>1242</v>
      </c>
      <c r="E153" s="53" t="s">
        <v>1244</v>
      </c>
      <c r="F153" s="53" t="s">
        <v>76</v>
      </c>
      <c r="G153" s="53" t="s">
        <v>654</v>
      </c>
      <c r="H153" s="53" t="s">
        <v>79</v>
      </c>
      <c r="I153" s="53" t="s">
        <v>570</v>
      </c>
      <c r="J153" s="53" t="s">
        <v>472</v>
      </c>
      <c r="K153" s="53" t="s">
        <v>458</v>
      </c>
      <c r="L153" s="53"/>
      <c r="M153" s="55" t="s">
        <v>1245</v>
      </c>
      <c r="N153" s="55" t="s">
        <v>1245</v>
      </c>
      <c r="O153" s="56">
        <v>42341</v>
      </c>
      <c r="P153" s="56"/>
      <c r="Q153" s="53"/>
      <c r="R153" s="57">
        <v>150000000000</v>
      </c>
      <c r="S153" s="57">
        <v>49500000000</v>
      </c>
      <c r="T153" s="58">
        <v>0.33</v>
      </c>
      <c r="U153" s="53"/>
      <c r="V153" s="53" t="s">
        <v>1246</v>
      </c>
      <c r="W153" s="53" t="s">
        <v>1247</v>
      </c>
      <c r="X153" s="58">
        <v>0.33</v>
      </c>
      <c r="Y153" s="53" t="s">
        <v>570</v>
      </c>
      <c r="Z153" s="59"/>
      <c r="AA153" s="58"/>
      <c r="AB153" s="58"/>
      <c r="AC153" s="58"/>
      <c r="AD153" s="58"/>
      <c r="AE153" s="58"/>
      <c r="AF153" s="58">
        <v>1.1299999999999999E-2</v>
      </c>
      <c r="AG153" s="60">
        <v>1.1299999999999999E-2</v>
      </c>
      <c r="AH153" s="58">
        <v>1.1299999999999999E-2</v>
      </c>
      <c r="AI153" s="60">
        <v>1.1299999999999999E-2</v>
      </c>
    </row>
    <row r="154" spans="1:35" ht="14.25" customHeight="1" x14ac:dyDescent="0.2">
      <c r="A154" s="53">
        <f>IF(ISBLANK(D154),"",SUBTOTAL(3,$D$12:D154))</f>
        <v>143</v>
      </c>
      <c r="B154" s="53"/>
      <c r="C154" s="54" t="s">
        <v>1248</v>
      </c>
      <c r="D154" s="53" t="s">
        <v>1248</v>
      </c>
      <c r="E154" s="53" t="str">
        <f>TN!E1081</f>
        <v>CTCP Bệnh viện Giao thông vận tải</v>
      </c>
      <c r="F154" s="53" t="s">
        <v>70</v>
      </c>
      <c r="G154" s="53">
        <v>2020</v>
      </c>
      <c r="H154" s="53" t="s">
        <v>79</v>
      </c>
      <c r="I154" s="53" t="s">
        <v>1249</v>
      </c>
      <c r="J154" s="53" t="s">
        <v>1236</v>
      </c>
      <c r="K154" s="53" t="s">
        <v>458</v>
      </c>
      <c r="L154" s="53"/>
      <c r="M154" s="55"/>
      <c r="N154" s="55"/>
      <c r="O154" s="56"/>
      <c r="P154" s="56"/>
      <c r="Q154" s="53"/>
      <c r="R154" s="57">
        <v>391459707823</v>
      </c>
      <c r="S154" s="57">
        <v>278443707823</v>
      </c>
      <c r="T154" s="58">
        <v>0.71129595781770572</v>
      </c>
      <c r="U154" s="53"/>
      <c r="V154" s="53"/>
      <c r="W154" s="53"/>
      <c r="X154" s="58"/>
      <c r="Y154" s="53"/>
      <c r="Z154" s="59"/>
      <c r="AA154" s="58"/>
      <c r="AB154" s="58"/>
      <c r="AC154" s="58"/>
      <c r="AD154" s="58"/>
      <c r="AE154" s="58"/>
      <c r="AF154" s="58"/>
      <c r="AG154" s="60"/>
      <c r="AH154" s="58"/>
      <c r="AI154" s="60"/>
    </row>
    <row r="155" spans="1:35" ht="14.25" customHeight="1" x14ac:dyDescent="0.25">
      <c r="A155" s="53">
        <f>IF(ISBLANK(D155),"",SUBTOTAL(3,$D$12:D155))</f>
        <v>144</v>
      </c>
      <c r="B155" s="53"/>
      <c r="C155" s="54" t="s">
        <v>1250</v>
      </c>
      <c r="D155" s="65" t="s">
        <v>1250</v>
      </c>
      <c r="E155" s="53" t="s">
        <v>1251</v>
      </c>
      <c r="F155" s="53" t="s">
        <v>74</v>
      </c>
      <c r="G155" s="53" t="s">
        <v>1252</v>
      </c>
      <c r="H155" s="53" t="s">
        <v>79</v>
      </c>
      <c r="I155" s="53"/>
      <c r="J155" s="53"/>
      <c r="K155" s="53"/>
      <c r="L155" s="53"/>
      <c r="M155" s="55"/>
      <c r="N155" s="55"/>
      <c r="O155" s="56"/>
      <c r="P155" s="56"/>
      <c r="Q155" s="53"/>
      <c r="R155" s="57">
        <v>22184301158301.16</v>
      </c>
      <c r="S155" s="72">
        <v>6894880800000</v>
      </c>
      <c r="T155" s="58">
        <v>0.31079999999999997</v>
      </c>
      <c r="U155" s="53"/>
      <c r="V155" s="53"/>
      <c r="W155" s="53"/>
      <c r="X155" s="58"/>
      <c r="Y155" s="53"/>
      <c r="Z155" s="59"/>
      <c r="AA155" s="58"/>
      <c r="AB155" s="58"/>
      <c r="AC155" s="58"/>
      <c r="AD155" s="58"/>
      <c r="AE155" s="58"/>
      <c r="AF155" s="58"/>
      <c r="AG155" s="60"/>
      <c r="AH155" s="58"/>
      <c r="AI155" s="60"/>
    </row>
    <row r="156" spans="1:35" ht="14.25" customHeight="1" x14ac:dyDescent="0.2">
      <c r="A156" s="53">
        <f>IF(ISBLANK(D156),"",SUBTOTAL(3,$D$12:D156))</f>
        <v>145</v>
      </c>
      <c r="B156" s="53"/>
      <c r="C156" s="54" t="s">
        <v>1253</v>
      </c>
      <c r="D156" s="53" t="s">
        <v>1253</v>
      </c>
      <c r="E156" s="53" t="s">
        <v>1254</v>
      </c>
      <c r="F156" s="53" t="s">
        <v>72</v>
      </c>
      <c r="G156" s="53">
        <v>2021</v>
      </c>
      <c r="H156" s="53" t="s">
        <v>71</v>
      </c>
      <c r="I156" s="53" t="s">
        <v>285</v>
      </c>
      <c r="J156" s="53"/>
      <c r="K156" s="53"/>
      <c r="L156" s="53"/>
      <c r="M156" s="55"/>
      <c r="N156" s="55"/>
      <c r="O156" s="56"/>
      <c r="P156" s="56"/>
      <c r="Q156" s="53"/>
      <c r="R156" s="57">
        <f>VLOOKUP(D156,[2]CNPN!C$29:L$152,6,0)</f>
        <v>203499580000</v>
      </c>
      <c r="S156" s="57">
        <f>VLOOKUP(D156,[2]CNPN!C$29:L$152,7,0)</f>
        <v>202909580000</v>
      </c>
      <c r="T156" s="58">
        <v>0.99710073111698805</v>
      </c>
      <c r="U156" s="53"/>
      <c r="V156" s="53"/>
      <c r="W156" s="53"/>
      <c r="X156" s="58"/>
      <c r="Y156" s="53"/>
      <c r="Z156" s="59"/>
      <c r="AA156" s="58"/>
      <c r="AB156" s="58"/>
      <c r="AC156" s="58"/>
      <c r="AD156" s="58"/>
      <c r="AE156" s="58"/>
      <c r="AF156" s="58"/>
      <c r="AG156" s="60"/>
      <c r="AH156" s="58"/>
      <c r="AI156" s="60"/>
    </row>
    <row r="157" spans="1:35" ht="14.25" customHeight="1" x14ac:dyDescent="0.25">
      <c r="A157" s="36"/>
      <c r="B157" s="36"/>
      <c r="C157" s="36"/>
      <c r="D157" s="36"/>
      <c r="E157" s="73"/>
      <c r="F157" s="36"/>
      <c r="G157" s="36"/>
      <c r="H157" s="36"/>
      <c r="I157" s="36"/>
      <c r="J157" s="36"/>
      <c r="K157" s="36"/>
      <c r="L157" s="36"/>
      <c r="M157" s="36"/>
      <c r="N157" s="36"/>
      <c r="O157" s="36"/>
      <c r="P157" s="36"/>
      <c r="Q157" s="36"/>
      <c r="R157" s="36"/>
      <c r="S157" s="36"/>
      <c r="T157" s="36"/>
      <c r="U157" s="36"/>
      <c r="V157" s="74"/>
      <c r="W157" s="36"/>
      <c r="X157" s="36"/>
      <c r="Y157" s="36"/>
      <c r="Z157" s="36"/>
      <c r="AA157" s="36"/>
      <c r="AB157" s="36"/>
      <c r="AC157" s="36"/>
      <c r="AD157" s="36"/>
      <c r="AE157" s="36"/>
      <c r="AF157" s="36"/>
      <c r="AG157" s="36"/>
      <c r="AH157" s="36"/>
      <c r="AI157" s="36"/>
    </row>
    <row r="158" spans="1:35" ht="14.25" customHeight="1" x14ac:dyDescent="0.25">
      <c r="A158" s="36"/>
      <c r="B158" s="36"/>
      <c r="C158" s="36"/>
      <c r="D158" s="36"/>
      <c r="E158" s="73"/>
      <c r="F158" s="36"/>
      <c r="G158" s="36"/>
      <c r="H158" s="36"/>
      <c r="I158" s="36"/>
      <c r="J158" s="36"/>
      <c r="K158" s="36"/>
      <c r="L158" s="36"/>
      <c r="M158" s="36"/>
      <c r="N158" s="36"/>
      <c r="O158" s="36"/>
      <c r="P158" s="36"/>
      <c r="Q158" s="36"/>
      <c r="R158" s="36"/>
      <c r="S158" s="36"/>
      <c r="T158" s="36"/>
      <c r="U158" s="36"/>
      <c r="V158" s="74"/>
      <c r="W158" s="36"/>
      <c r="X158" s="36"/>
      <c r="Y158" s="36"/>
      <c r="Z158" s="36"/>
      <c r="AA158" s="36"/>
      <c r="AB158" s="36"/>
      <c r="AC158" s="36"/>
      <c r="AD158" s="36"/>
      <c r="AE158" s="36"/>
      <c r="AF158" s="36"/>
      <c r="AG158" s="36"/>
      <c r="AH158" s="36"/>
      <c r="AI158" s="36"/>
    </row>
    <row r="159" spans="1:35" ht="14.25" customHeight="1" x14ac:dyDescent="0.25">
      <c r="A159" s="36"/>
      <c r="B159" s="36"/>
      <c r="C159" s="36"/>
      <c r="D159" s="36"/>
      <c r="E159" s="73"/>
      <c r="F159" s="36"/>
      <c r="G159" s="36"/>
      <c r="H159" s="36"/>
      <c r="I159" s="36"/>
      <c r="J159" s="36"/>
      <c r="K159" s="36"/>
      <c r="L159" s="36"/>
      <c r="M159" s="36"/>
      <c r="N159" s="36"/>
      <c r="O159" s="36"/>
      <c r="P159" s="36"/>
      <c r="Q159" s="36"/>
      <c r="R159" s="75">
        <f t="shared" ref="R159:S159" si="4">R130/10^9</f>
        <v>9075.51649</v>
      </c>
      <c r="S159" s="75">
        <f t="shared" si="4"/>
        <v>529.22189000000003</v>
      </c>
      <c r="T159" s="36"/>
      <c r="U159" s="36"/>
      <c r="V159" s="74"/>
      <c r="W159" s="36"/>
      <c r="X159" s="36"/>
      <c r="Y159" s="36"/>
      <c r="Z159" s="36"/>
      <c r="AA159" s="36"/>
      <c r="AB159" s="36"/>
      <c r="AC159" s="36"/>
      <c r="AD159" s="36"/>
      <c r="AE159" s="36"/>
      <c r="AF159" s="36"/>
      <c r="AG159" s="36"/>
      <c r="AH159" s="36"/>
      <c r="AI159" s="36"/>
    </row>
    <row r="160" spans="1:35" ht="14.25" customHeight="1" x14ac:dyDescent="0.25">
      <c r="A160" s="36"/>
      <c r="B160" s="36"/>
      <c r="C160" s="36"/>
      <c r="D160" s="36"/>
      <c r="E160" s="73"/>
      <c r="F160" s="36"/>
      <c r="G160" s="36"/>
      <c r="H160" s="36"/>
      <c r="I160" s="36"/>
      <c r="J160" s="36"/>
      <c r="K160" s="36"/>
      <c r="L160" s="36"/>
      <c r="M160" s="36"/>
      <c r="N160" s="36"/>
      <c r="O160" s="36"/>
      <c r="P160" s="36"/>
      <c r="Q160" s="36"/>
      <c r="R160" s="36"/>
      <c r="S160" s="36"/>
      <c r="T160" s="36"/>
      <c r="U160" s="36"/>
      <c r="V160" s="74"/>
      <c r="W160" s="36"/>
      <c r="X160" s="36"/>
      <c r="Y160" s="36"/>
      <c r="Z160" s="36"/>
      <c r="AA160" s="36"/>
      <c r="AB160" s="36"/>
      <c r="AC160" s="36"/>
      <c r="AD160" s="36"/>
      <c r="AE160" s="36"/>
      <c r="AF160" s="36"/>
      <c r="AG160" s="36"/>
      <c r="AH160" s="36"/>
      <c r="AI160" s="36"/>
    </row>
    <row r="161" spans="1:35" ht="14.25" customHeight="1" x14ac:dyDescent="0.25">
      <c r="A161" s="36"/>
      <c r="B161" s="36"/>
      <c r="C161" s="36"/>
      <c r="D161" s="36"/>
      <c r="E161" s="73"/>
      <c r="F161" s="36"/>
      <c r="G161" s="36"/>
      <c r="H161" s="36"/>
      <c r="I161" s="36"/>
      <c r="J161" s="36"/>
      <c r="K161" s="36"/>
      <c r="L161" s="36"/>
      <c r="M161" s="36"/>
      <c r="N161" s="36"/>
      <c r="O161" s="36"/>
      <c r="P161" s="36"/>
      <c r="Q161" s="36"/>
      <c r="R161" s="36"/>
      <c r="S161" s="36"/>
      <c r="T161" s="36"/>
      <c r="U161" s="36"/>
      <c r="V161" s="74"/>
      <c r="W161" s="36"/>
      <c r="X161" s="36"/>
      <c r="Y161" s="36"/>
      <c r="Z161" s="36"/>
      <c r="AA161" s="36"/>
      <c r="AB161" s="36"/>
      <c r="AC161" s="36"/>
      <c r="AD161" s="36"/>
      <c r="AE161" s="36"/>
      <c r="AF161" s="36"/>
      <c r="AG161" s="36"/>
      <c r="AH161" s="36"/>
      <c r="AI161" s="36"/>
    </row>
    <row r="162" spans="1:35" ht="14.25" customHeight="1" x14ac:dyDescent="0.25">
      <c r="A162" s="36"/>
      <c r="B162" s="36"/>
      <c r="C162" s="36"/>
      <c r="D162" s="36"/>
      <c r="E162" s="73"/>
      <c r="F162" s="36"/>
      <c r="G162" s="36"/>
      <c r="H162" s="36"/>
      <c r="I162" s="36"/>
      <c r="J162" s="36"/>
      <c r="K162" s="36"/>
      <c r="L162" s="36"/>
      <c r="M162" s="36"/>
      <c r="N162" s="36"/>
      <c r="O162" s="36"/>
      <c r="P162" s="36"/>
      <c r="Q162" s="36"/>
      <c r="R162" s="36"/>
      <c r="S162" s="36"/>
      <c r="T162" s="36"/>
      <c r="U162" s="36"/>
      <c r="V162" s="74"/>
      <c r="W162" s="36"/>
      <c r="X162" s="36"/>
      <c r="Y162" s="36"/>
      <c r="Z162" s="36"/>
      <c r="AA162" s="36"/>
      <c r="AB162" s="36"/>
      <c r="AC162" s="36"/>
      <c r="AD162" s="36"/>
      <c r="AE162" s="36"/>
      <c r="AF162" s="36"/>
      <c r="AG162" s="36"/>
      <c r="AH162" s="36"/>
      <c r="AI162" s="36"/>
    </row>
    <row r="163" spans="1:35" ht="14.25" customHeight="1" x14ac:dyDescent="0.25">
      <c r="A163" s="36"/>
      <c r="B163" s="36"/>
      <c r="C163" s="36"/>
      <c r="D163" s="36"/>
      <c r="E163" s="73"/>
      <c r="F163" s="36"/>
      <c r="G163" s="36"/>
      <c r="H163" s="36"/>
      <c r="I163" s="36"/>
      <c r="J163" s="36"/>
      <c r="K163" s="36"/>
      <c r="L163" s="36"/>
      <c r="M163" s="36"/>
      <c r="N163" s="36"/>
      <c r="O163" s="36"/>
      <c r="P163" s="36"/>
      <c r="Q163" s="36"/>
      <c r="R163" s="36"/>
      <c r="S163" s="36"/>
      <c r="T163" s="36"/>
      <c r="U163" s="36"/>
      <c r="V163" s="74"/>
      <c r="W163" s="36"/>
      <c r="X163" s="36"/>
      <c r="Y163" s="36"/>
      <c r="Z163" s="36"/>
      <c r="AA163" s="36"/>
      <c r="AB163" s="36"/>
      <c r="AC163" s="36"/>
      <c r="AD163" s="36"/>
      <c r="AE163" s="36"/>
      <c r="AF163" s="36"/>
      <c r="AG163" s="36"/>
      <c r="AH163" s="36"/>
      <c r="AI163" s="36"/>
    </row>
    <row r="164" spans="1:35" ht="14.25" customHeight="1" x14ac:dyDescent="0.25">
      <c r="A164" s="36"/>
      <c r="B164" s="36"/>
      <c r="C164" s="36"/>
      <c r="D164" s="36"/>
      <c r="E164" s="73"/>
      <c r="F164" s="36"/>
      <c r="G164" s="36"/>
      <c r="H164" s="36"/>
      <c r="I164" s="36"/>
      <c r="J164" s="36"/>
      <c r="K164" s="36"/>
      <c r="L164" s="36"/>
      <c r="M164" s="36"/>
      <c r="N164" s="36"/>
      <c r="O164" s="36"/>
      <c r="P164" s="36"/>
      <c r="Q164" s="36"/>
      <c r="R164" s="36"/>
      <c r="S164" s="36"/>
      <c r="T164" s="36"/>
      <c r="U164" s="36"/>
      <c r="V164" s="74"/>
      <c r="W164" s="36"/>
      <c r="X164" s="36"/>
      <c r="Y164" s="36"/>
      <c r="Z164" s="36"/>
      <c r="AA164" s="36"/>
      <c r="AB164" s="36"/>
      <c r="AC164" s="36"/>
      <c r="AD164" s="36"/>
      <c r="AE164" s="36"/>
      <c r="AF164" s="36"/>
      <c r="AG164" s="36"/>
      <c r="AH164" s="36"/>
      <c r="AI164" s="36"/>
    </row>
    <row r="165" spans="1:35" ht="14.25" customHeight="1" x14ac:dyDescent="0.25">
      <c r="A165" s="36"/>
      <c r="B165" s="36"/>
      <c r="C165" s="36"/>
      <c r="D165" s="36"/>
      <c r="E165" s="73"/>
      <c r="F165" s="36"/>
      <c r="G165" s="36"/>
      <c r="H165" s="36"/>
      <c r="I165" s="36"/>
      <c r="J165" s="36"/>
      <c r="K165" s="36"/>
      <c r="L165" s="36"/>
      <c r="M165" s="36"/>
      <c r="N165" s="36"/>
      <c r="O165" s="36"/>
      <c r="P165" s="36"/>
      <c r="Q165" s="36"/>
      <c r="R165" s="36"/>
      <c r="S165" s="36"/>
      <c r="T165" s="36"/>
      <c r="U165" s="36"/>
      <c r="V165" s="74"/>
      <c r="W165" s="36"/>
      <c r="X165" s="36"/>
      <c r="Y165" s="36"/>
      <c r="Z165" s="36"/>
      <c r="AA165" s="36"/>
      <c r="AB165" s="36"/>
      <c r="AC165" s="36"/>
      <c r="AD165" s="36"/>
      <c r="AE165" s="36"/>
      <c r="AF165" s="36"/>
      <c r="AG165" s="36"/>
      <c r="AH165" s="36"/>
      <c r="AI165" s="36"/>
    </row>
    <row r="166" spans="1:35" ht="14.25" customHeight="1" x14ac:dyDescent="0.25">
      <c r="A166" s="36"/>
      <c r="B166" s="36"/>
      <c r="C166" s="36"/>
      <c r="D166" s="36"/>
      <c r="E166" s="73"/>
      <c r="F166" s="36"/>
      <c r="G166" s="36"/>
      <c r="H166" s="36"/>
      <c r="I166" s="36"/>
      <c r="J166" s="36"/>
      <c r="K166" s="36"/>
      <c r="L166" s="36"/>
      <c r="M166" s="36"/>
      <c r="N166" s="36"/>
      <c r="O166" s="36"/>
      <c r="P166" s="36"/>
      <c r="Q166" s="36"/>
      <c r="R166" s="36"/>
      <c r="S166" s="36"/>
      <c r="T166" s="36"/>
      <c r="U166" s="36"/>
      <c r="V166" s="74"/>
      <c r="W166" s="36"/>
      <c r="X166" s="36"/>
      <c r="Y166" s="36"/>
      <c r="Z166" s="36"/>
      <c r="AA166" s="36"/>
      <c r="AB166" s="36"/>
      <c r="AC166" s="36"/>
      <c r="AD166" s="36"/>
      <c r="AE166" s="36"/>
      <c r="AF166" s="36"/>
      <c r="AG166" s="36"/>
      <c r="AH166" s="36"/>
      <c r="AI166" s="36"/>
    </row>
    <row r="167" spans="1:35" ht="14.25" customHeight="1" x14ac:dyDescent="0.25">
      <c r="A167" s="36"/>
      <c r="B167" s="36"/>
      <c r="C167" s="36"/>
      <c r="D167" s="36"/>
      <c r="E167" s="73"/>
      <c r="F167" s="36"/>
      <c r="G167" s="36"/>
      <c r="H167" s="36"/>
      <c r="I167" s="36"/>
      <c r="J167" s="36"/>
      <c r="K167" s="36"/>
      <c r="L167" s="36"/>
      <c r="M167" s="36"/>
      <c r="N167" s="36"/>
      <c r="O167" s="36"/>
      <c r="P167" s="36"/>
      <c r="Q167" s="36"/>
      <c r="R167" s="36"/>
      <c r="S167" s="36"/>
      <c r="T167" s="36"/>
      <c r="U167" s="36"/>
      <c r="V167" s="74"/>
      <c r="W167" s="36"/>
      <c r="X167" s="36"/>
      <c r="Y167" s="36"/>
      <c r="Z167" s="36"/>
      <c r="AA167" s="36"/>
      <c r="AB167" s="36"/>
      <c r="AC167" s="36"/>
      <c r="AD167" s="36"/>
      <c r="AE167" s="36"/>
      <c r="AF167" s="36"/>
      <c r="AG167" s="36"/>
      <c r="AH167" s="36"/>
      <c r="AI167" s="36"/>
    </row>
    <row r="168" spans="1:35" ht="14.25" customHeight="1" x14ac:dyDescent="0.25">
      <c r="A168" s="36"/>
      <c r="B168" s="36"/>
      <c r="C168" s="36"/>
      <c r="D168" s="36"/>
      <c r="E168" s="73"/>
      <c r="F168" s="36"/>
      <c r="G168" s="36"/>
      <c r="H168" s="36"/>
      <c r="I168" s="36"/>
      <c r="J168" s="36"/>
      <c r="K168" s="36"/>
      <c r="L168" s="36"/>
      <c r="M168" s="36"/>
      <c r="N168" s="36"/>
      <c r="O168" s="36"/>
      <c r="P168" s="36"/>
      <c r="Q168" s="36"/>
      <c r="R168" s="36"/>
      <c r="S168" s="36"/>
      <c r="T168" s="36"/>
      <c r="U168" s="36"/>
      <c r="V168" s="74"/>
      <c r="W168" s="36"/>
      <c r="X168" s="36"/>
      <c r="Y168" s="36"/>
      <c r="Z168" s="36"/>
      <c r="AA168" s="36"/>
      <c r="AB168" s="36"/>
      <c r="AC168" s="36"/>
      <c r="AD168" s="36"/>
      <c r="AE168" s="36"/>
      <c r="AF168" s="36"/>
      <c r="AG168" s="36"/>
      <c r="AH168" s="36"/>
      <c r="AI168" s="36"/>
    </row>
    <row r="169" spans="1:35" ht="14.25" customHeight="1" x14ac:dyDescent="0.25">
      <c r="A169" s="36"/>
      <c r="B169" s="36"/>
      <c r="C169" s="36"/>
      <c r="D169" s="36"/>
      <c r="E169" s="73"/>
      <c r="F169" s="36"/>
      <c r="G169" s="36"/>
      <c r="H169" s="36"/>
      <c r="I169" s="36"/>
      <c r="J169" s="36"/>
      <c r="K169" s="36"/>
      <c r="L169" s="36"/>
      <c r="M169" s="36"/>
      <c r="N169" s="36"/>
      <c r="O169" s="36"/>
      <c r="P169" s="36"/>
      <c r="Q169" s="36"/>
      <c r="R169" s="36"/>
      <c r="S169" s="36"/>
      <c r="T169" s="36"/>
      <c r="U169" s="36"/>
      <c r="V169" s="74"/>
      <c r="W169" s="36"/>
      <c r="X169" s="36"/>
      <c r="Y169" s="36"/>
      <c r="Z169" s="36"/>
      <c r="AA169" s="36"/>
      <c r="AB169" s="36"/>
      <c r="AC169" s="36"/>
      <c r="AD169" s="36"/>
      <c r="AE169" s="36"/>
      <c r="AF169" s="36"/>
      <c r="AG169" s="36"/>
      <c r="AH169" s="36"/>
      <c r="AI169" s="36"/>
    </row>
    <row r="170" spans="1:35" ht="14.25" customHeight="1" x14ac:dyDescent="0.25">
      <c r="A170" s="36"/>
      <c r="B170" s="36"/>
      <c r="C170" s="36"/>
      <c r="D170" s="36"/>
      <c r="E170" s="73"/>
      <c r="F170" s="36"/>
      <c r="G170" s="36"/>
      <c r="H170" s="36"/>
      <c r="I170" s="36"/>
      <c r="J170" s="36"/>
      <c r="K170" s="36"/>
      <c r="L170" s="36"/>
      <c r="M170" s="36"/>
      <c r="N170" s="36"/>
      <c r="O170" s="36"/>
      <c r="P170" s="36"/>
      <c r="Q170" s="36"/>
      <c r="R170" s="36"/>
      <c r="S170" s="36"/>
      <c r="T170" s="36"/>
      <c r="U170" s="36"/>
      <c r="V170" s="74"/>
      <c r="W170" s="36"/>
      <c r="X170" s="36"/>
      <c r="Y170" s="36"/>
      <c r="Z170" s="36"/>
      <c r="AA170" s="36"/>
      <c r="AB170" s="36"/>
      <c r="AC170" s="36"/>
      <c r="AD170" s="36"/>
      <c r="AE170" s="36"/>
      <c r="AF170" s="36"/>
      <c r="AG170" s="36"/>
      <c r="AH170" s="36"/>
      <c r="AI170" s="36"/>
    </row>
    <row r="171" spans="1:35" ht="14.25" customHeight="1" x14ac:dyDescent="0.25">
      <c r="A171" s="36"/>
      <c r="B171" s="36"/>
      <c r="C171" s="36"/>
      <c r="D171" s="36"/>
      <c r="E171" s="73"/>
      <c r="F171" s="36"/>
      <c r="G171" s="36"/>
      <c r="H171" s="36"/>
      <c r="I171" s="36"/>
      <c r="J171" s="36"/>
      <c r="K171" s="36"/>
      <c r="L171" s="36"/>
      <c r="M171" s="36"/>
      <c r="N171" s="36"/>
      <c r="O171" s="36"/>
      <c r="P171" s="36"/>
      <c r="Q171" s="36"/>
      <c r="R171" s="36"/>
      <c r="S171" s="36"/>
      <c r="T171" s="36"/>
      <c r="U171" s="36"/>
      <c r="V171" s="74"/>
      <c r="W171" s="36"/>
      <c r="X171" s="36"/>
      <c r="Y171" s="36"/>
      <c r="Z171" s="36"/>
      <c r="AA171" s="36"/>
      <c r="AB171" s="36"/>
      <c r="AC171" s="36"/>
      <c r="AD171" s="36"/>
      <c r="AE171" s="36"/>
      <c r="AF171" s="36"/>
      <c r="AG171" s="36"/>
      <c r="AH171" s="36"/>
      <c r="AI171" s="36"/>
    </row>
    <row r="172" spans="1:35" ht="14.25" customHeight="1" x14ac:dyDescent="0.25">
      <c r="A172" s="36"/>
      <c r="B172" s="36"/>
      <c r="C172" s="36"/>
      <c r="D172" s="36"/>
      <c r="E172" s="73"/>
      <c r="F172" s="36"/>
      <c r="G172" s="36"/>
      <c r="H172" s="36"/>
      <c r="I172" s="36"/>
      <c r="J172" s="36"/>
      <c r="K172" s="36"/>
      <c r="L172" s="36"/>
      <c r="M172" s="36"/>
      <c r="N172" s="36"/>
      <c r="O172" s="36"/>
      <c r="P172" s="36"/>
      <c r="Q172" s="36"/>
      <c r="R172" s="36"/>
      <c r="S172" s="36"/>
      <c r="T172" s="36"/>
      <c r="U172" s="36"/>
      <c r="V172" s="74"/>
      <c r="W172" s="36"/>
      <c r="X172" s="36"/>
      <c r="Y172" s="36"/>
      <c r="Z172" s="36"/>
      <c r="AA172" s="36"/>
      <c r="AB172" s="36"/>
      <c r="AC172" s="36"/>
      <c r="AD172" s="36"/>
      <c r="AE172" s="36"/>
      <c r="AF172" s="36"/>
      <c r="AG172" s="36"/>
      <c r="AH172" s="36"/>
      <c r="AI172" s="36"/>
    </row>
    <row r="173" spans="1:35" ht="14.25" customHeight="1" x14ac:dyDescent="0.25">
      <c r="A173" s="36"/>
      <c r="B173" s="36"/>
      <c r="C173" s="36"/>
      <c r="D173" s="36"/>
      <c r="E173" s="73"/>
      <c r="F173" s="36"/>
      <c r="G173" s="36"/>
      <c r="H173" s="36"/>
      <c r="I173" s="36"/>
      <c r="J173" s="36"/>
      <c r="K173" s="36"/>
      <c r="L173" s="36"/>
      <c r="M173" s="36"/>
      <c r="N173" s="36"/>
      <c r="O173" s="36"/>
      <c r="P173" s="36"/>
      <c r="Q173" s="36"/>
      <c r="R173" s="36"/>
      <c r="S173" s="36"/>
      <c r="T173" s="36"/>
      <c r="U173" s="36"/>
      <c r="V173" s="74"/>
      <c r="W173" s="36"/>
      <c r="X173" s="36"/>
      <c r="Y173" s="36"/>
      <c r="Z173" s="36"/>
      <c r="AA173" s="36"/>
      <c r="AB173" s="36"/>
      <c r="AC173" s="36"/>
      <c r="AD173" s="36"/>
      <c r="AE173" s="36"/>
      <c r="AF173" s="36"/>
      <c r="AG173" s="36"/>
      <c r="AH173" s="36"/>
      <c r="AI173" s="36"/>
    </row>
    <row r="174" spans="1:35" ht="14.25" customHeight="1" x14ac:dyDescent="0.25">
      <c r="A174" s="36"/>
      <c r="B174" s="36"/>
      <c r="C174" s="36"/>
      <c r="D174" s="36"/>
      <c r="E174" s="73"/>
      <c r="F174" s="36"/>
      <c r="G174" s="36"/>
      <c r="H174" s="36"/>
      <c r="I174" s="36"/>
      <c r="J174" s="36"/>
      <c r="K174" s="36"/>
      <c r="L174" s="36"/>
      <c r="M174" s="36"/>
      <c r="N174" s="36"/>
      <c r="O174" s="36"/>
      <c r="P174" s="36"/>
      <c r="Q174" s="36"/>
      <c r="R174" s="36"/>
      <c r="S174" s="36"/>
      <c r="T174" s="36"/>
      <c r="U174" s="36"/>
      <c r="V174" s="74"/>
      <c r="W174" s="36"/>
      <c r="X174" s="36"/>
      <c r="Y174" s="36"/>
      <c r="Z174" s="36"/>
      <c r="AA174" s="36"/>
      <c r="AB174" s="36"/>
      <c r="AC174" s="36"/>
      <c r="AD174" s="36"/>
      <c r="AE174" s="36"/>
      <c r="AF174" s="36"/>
      <c r="AG174" s="36"/>
      <c r="AH174" s="36"/>
      <c r="AI174" s="36"/>
    </row>
    <row r="175" spans="1:35" ht="14.25" customHeight="1" x14ac:dyDescent="0.25">
      <c r="A175" s="36"/>
      <c r="B175" s="36"/>
      <c r="C175" s="36"/>
      <c r="D175" s="36"/>
      <c r="E175" s="73"/>
      <c r="F175" s="36"/>
      <c r="G175" s="36"/>
      <c r="H175" s="36"/>
      <c r="I175" s="36"/>
      <c r="J175" s="36"/>
      <c r="K175" s="36"/>
      <c r="L175" s="36"/>
      <c r="M175" s="36"/>
      <c r="N175" s="36"/>
      <c r="O175" s="36"/>
      <c r="P175" s="36"/>
      <c r="Q175" s="36"/>
      <c r="R175" s="36"/>
      <c r="S175" s="36"/>
      <c r="T175" s="36"/>
      <c r="U175" s="36"/>
      <c r="V175" s="74"/>
      <c r="W175" s="36"/>
      <c r="X175" s="36"/>
      <c r="Y175" s="36"/>
      <c r="Z175" s="36"/>
      <c r="AA175" s="36"/>
      <c r="AB175" s="36"/>
      <c r="AC175" s="36"/>
      <c r="AD175" s="36"/>
      <c r="AE175" s="36"/>
      <c r="AF175" s="36"/>
      <c r="AG175" s="36"/>
      <c r="AH175" s="36"/>
      <c r="AI175" s="36"/>
    </row>
    <row r="176" spans="1:35" ht="14.25" customHeight="1" x14ac:dyDescent="0.25">
      <c r="A176" s="36"/>
      <c r="B176" s="36"/>
      <c r="C176" s="36"/>
      <c r="D176" s="36"/>
      <c r="E176" s="73"/>
      <c r="F176" s="36"/>
      <c r="G176" s="36"/>
      <c r="H176" s="36"/>
      <c r="I176" s="36"/>
      <c r="J176" s="36"/>
      <c r="K176" s="36"/>
      <c r="L176" s="36"/>
      <c r="M176" s="36"/>
      <c r="N176" s="36"/>
      <c r="O176" s="36"/>
      <c r="P176" s="36"/>
      <c r="Q176" s="36"/>
      <c r="R176" s="36"/>
      <c r="S176" s="36"/>
      <c r="T176" s="36"/>
      <c r="U176" s="36"/>
      <c r="V176" s="74"/>
      <c r="W176" s="36"/>
      <c r="X176" s="36"/>
      <c r="Y176" s="36"/>
      <c r="Z176" s="36"/>
      <c r="AA176" s="36"/>
      <c r="AB176" s="36"/>
      <c r="AC176" s="36"/>
      <c r="AD176" s="36"/>
      <c r="AE176" s="36"/>
      <c r="AF176" s="36"/>
      <c r="AG176" s="36"/>
      <c r="AH176" s="36"/>
      <c r="AI176" s="36"/>
    </row>
    <row r="177" spans="1:35" ht="14.25" customHeight="1" x14ac:dyDescent="0.25">
      <c r="A177" s="36"/>
      <c r="B177" s="36"/>
      <c r="C177" s="36"/>
      <c r="D177" s="36"/>
      <c r="E177" s="73"/>
      <c r="F177" s="36"/>
      <c r="G177" s="36"/>
      <c r="H177" s="36"/>
      <c r="I177" s="36"/>
      <c r="J177" s="36"/>
      <c r="K177" s="36"/>
      <c r="L177" s="36"/>
      <c r="M177" s="36"/>
      <c r="N177" s="36"/>
      <c r="O177" s="36"/>
      <c r="P177" s="36"/>
      <c r="Q177" s="36"/>
      <c r="R177" s="36"/>
      <c r="S177" s="36"/>
      <c r="T177" s="36"/>
      <c r="U177" s="36"/>
      <c r="V177" s="74"/>
      <c r="W177" s="36"/>
      <c r="X177" s="36"/>
      <c r="Y177" s="36"/>
      <c r="Z177" s="36"/>
      <c r="AA177" s="36"/>
      <c r="AB177" s="36"/>
      <c r="AC177" s="36"/>
      <c r="AD177" s="36"/>
      <c r="AE177" s="36"/>
      <c r="AF177" s="36"/>
      <c r="AG177" s="36"/>
      <c r="AH177" s="36"/>
      <c r="AI177" s="36"/>
    </row>
    <row r="178" spans="1:35" ht="14.25" customHeight="1" x14ac:dyDescent="0.25">
      <c r="A178" s="36"/>
      <c r="B178" s="36"/>
      <c r="C178" s="36"/>
      <c r="D178" s="36"/>
      <c r="E178" s="73"/>
      <c r="F178" s="36"/>
      <c r="G178" s="36"/>
      <c r="H178" s="36"/>
      <c r="I178" s="36"/>
      <c r="J178" s="36"/>
      <c r="K178" s="36"/>
      <c r="L178" s="36"/>
      <c r="M178" s="36"/>
      <c r="N178" s="36"/>
      <c r="O178" s="36"/>
      <c r="P178" s="36"/>
      <c r="Q178" s="36"/>
      <c r="R178" s="36"/>
      <c r="S178" s="36"/>
      <c r="T178" s="36"/>
      <c r="U178" s="36"/>
      <c r="V178" s="74"/>
      <c r="W178" s="36"/>
      <c r="X178" s="36"/>
      <c r="Y178" s="36"/>
      <c r="Z178" s="36"/>
      <c r="AA178" s="36"/>
      <c r="AB178" s="36"/>
      <c r="AC178" s="36"/>
      <c r="AD178" s="36"/>
      <c r="AE178" s="36"/>
      <c r="AF178" s="36"/>
      <c r="AG178" s="36"/>
      <c r="AH178" s="36"/>
      <c r="AI178" s="36"/>
    </row>
    <row r="179" spans="1:35" ht="14.25" customHeight="1" x14ac:dyDescent="0.25">
      <c r="A179" s="36"/>
      <c r="B179" s="36"/>
      <c r="C179" s="36"/>
      <c r="D179" s="36"/>
      <c r="E179" s="73"/>
      <c r="F179" s="36"/>
      <c r="G179" s="36"/>
      <c r="H179" s="36"/>
      <c r="I179" s="36"/>
      <c r="J179" s="36"/>
      <c r="K179" s="36"/>
      <c r="L179" s="36"/>
      <c r="M179" s="36"/>
      <c r="N179" s="36"/>
      <c r="O179" s="36"/>
      <c r="P179" s="36"/>
      <c r="Q179" s="36"/>
      <c r="R179" s="36"/>
      <c r="S179" s="36"/>
      <c r="T179" s="36"/>
      <c r="U179" s="36"/>
      <c r="V179" s="74"/>
      <c r="W179" s="36"/>
      <c r="X179" s="36"/>
      <c r="Y179" s="36"/>
      <c r="Z179" s="36"/>
      <c r="AA179" s="36"/>
      <c r="AB179" s="36"/>
      <c r="AC179" s="36"/>
      <c r="AD179" s="36"/>
      <c r="AE179" s="36"/>
      <c r="AF179" s="36"/>
      <c r="AG179" s="36"/>
      <c r="AH179" s="36"/>
      <c r="AI179" s="36"/>
    </row>
    <row r="180" spans="1:35" ht="14.25" customHeight="1" x14ac:dyDescent="0.25">
      <c r="A180" s="36"/>
      <c r="B180" s="36"/>
      <c r="C180" s="36"/>
      <c r="D180" s="36"/>
      <c r="E180" s="73"/>
      <c r="F180" s="36"/>
      <c r="G180" s="36"/>
      <c r="H180" s="36"/>
      <c r="I180" s="36"/>
      <c r="J180" s="36"/>
      <c r="K180" s="36"/>
      <c r="L180" s="36"/>
      <c r="M180" s="36"/>
      <c r="N180" s="36"/>
      <c r="O180" s="36"/>
      <c r="P180" s="36"/>
      <c r="Q180" s="36"/>
      <c r="R180" s="36"/>
      <c r="S180" s="36"/>
      <c r="T180" s="36"/>
      <c r="U180" s="36"/>
      <c r="V180" s="74"/>
      <c r="W180" s="36"/>
      <c r="X180" s="36"/>
      <c r="Y180" s="36"/>
      <c r="Z180" s="36"/>
      <c r="AA180" s="36"/>
      <c r="AB180" s="36"/>
      <c r="AC180" s="36"/>
      <c r="AD180" s="36"/>
      <c r="AE180" s="36"/>
      <c r="AF180" s="36"/>
      <c r="AG180" s="36"/>
      <c r="AH180" s="36"/>
      <c r="AI180" s="36"/>
    </row>
    <row r="181" spans="1:35" ht="14.25" customHeight="1" x14ac:dyDescent="0.25">
      <c r="A181" s="36"/>
      <c r="B181" s="36"/>
      <c r="C181" s="36"/>
      <c r="D181" s="36"/>
      <c r="E181" s="73"/>
      <c r="F181" s="36"/>
      <c r="G181" s="36"/>
      <c r="H181" s="36"/>
      <c r="I181" s="36"/>
      <c r="J181" s="36"/>
      <c r="K181" s="36"/>
      <c r="L181" s="36"/>
      <c r="M181" s="36"/>
      <c r="N181" s="36"/>
      <c r="O181" s="36"/>
      <c r="P181" s="36"/>
      <c r="Q181" s="36"/>
      <c r="R181" s="36"/>
      <c r="S181" s="36"/>
      <c r="T181" s="36"/>
      <c r="U181" s="36"/>
      <c r="V181" s="74"/>
      <c r="W181" s="36"/>
      <c r="X181" s="36"/>
      <c r="Y181" s="36"/>
      <c r="Z181" s="36"/>
      <c r="AA181" s="36"/>
      <c r="AB181" s="36"/>
      <c r="AC181" s="36"/>
      <c r="AD181" s="36"/>
      <c r="AE181" s="36"/>
      <c r="AF181" s="36"/>
      <c r="AG181" s="36"/>
      <c r="AH181" s="36"/>
      <c r="AI181" s="36"/>
    </row>
    <row r="182" spans="1:35" ht="14.25" customHeight="1" x14ac:dyDescent="0.25">
      <c r="A182" s="36"/>
      <c r="B182" s="36"/>
      <c r="C182" s="36"/>
      <c r="D182" s="36"/>
      <c r="E182" s="73"/>
      <c r="F182" s="36"/>
      <c r="G182" s="36"/>
      <c r="H182" s="36"/>
      <c r="I182" s="36"/>
      <c r="J182" s="36"/>
      <c r="K182" s="36"/>
      <c r="L182" s="36"/>
      <c r="M182" s="36"/>
      <c r="N182" s="36"/>
      <c r="O182" s="36"/>
      <c r="P182" s="36"/>
      <c r="Q182" s="36"/>
      <c r="R182" s="36"/>
      <c r="S182" s="36"/>
      <c r="T182" s="36"/>
      <c r="U182" s="36"/>
      <c r="V182" s="74"/>
      <c r="W182" s="36"/>
      <c r="X182" s="36"/>
      <c r="Y182" s="36"/>
      <c r="Z182" s="36"/>
      <c r="AA182" s="36"/>
      <c r="AB182" s="36"/>
      <c r="AC182" s="36"/>
      <c r="AD182" s="36"/>
      <c r="AE182" s="36"/>
      <c r="AF182" s="36"/>
      <c r="AG182" s="36"/>
      <c r="AH182" s="36"/>
      <c r="AI182" s="36"/>
    </row>
    <row r="183" spans="1:35" ht="14.25" customHeight="1" x14ac:dyDescent="0.25">
      <c r="A183" s="36"/>
      <c r="B183" s="36"/>
      <c r="C183" s="36"/>
      <c r="D183" s="36"/>
      <c r="E183" s="73"/>
      <c r="F183" s="36"/>
      <c r="G183" s="36"/>
      <c r="H183" s="36"/>
      <c r="I183" s="36"/>
      <c r="J183" s="36"/>
      <c r="K183" s="36"/>
      <c r="L183" s="36"/>
      <c r="M183" s="36"/>
      <c r="N183" s="36"/>
      <c r="O183" s="36"/>
      <c r="P183" s="36"/>
      <c r="Q183" s="36"/>
      <c r="R183" s="36"/>
      <c r="S183" s="36"/>
      <c r="T183" s="36"/>
      <c r="U183" s="36"/>
      <c r="V183" s="74"/>
      <c r="W183" s="36"/>
      <c r="X183" s="36"/>
      <c r="Y183" s="36"/>
      <c r="Z183" s="36"/>
      <c r="AA183" s="36"/>
      <c r="AB183" s="36"/>
      <c r="AC183" s="36"/>
      <c r="AD183" s="36"/>
      <c r="AE183" s="36"/>
      <c r="AF183" s="36"/>
      <c r="AG183" s="36"/>
      <c r="AH183" s="36"/>
      <c r="AI183" s="36"/>
    </row>
    <row r="184" spans="1:35" ht="14.25" customHeight="1" x14ac:dyDescent="0.25">
      <c r="A184" s="36"/>
      <c r="B184" s="36"/>
      <c r="C184" s="36"/>
      <c r="D184" s="36"/>
      <c r="E184" s="73"/>
      <c r="F184" s="36"/>
      <c r="G184" s="36"/>
      <c r="H184" s="36"/>
      <c r="I184" s="36"/>
      <c r="J184" s="36"/>
      <c r="K184" s="36"/>
      <c r="L184" s="36"/>
      <c r="M184" s="36"/>
      <c r="N184" s="36"/>
      <c r="O184" s="36"/>
      <c r="P184" s="36"/>
      <c r="Q184" s="36"/>
      <c r="R184" s="36"/>
      <c r="S184" s="36"/>
      <c r="T184" s="36"/>
      <c r="U184" s="36"/>
      <c r="V184" s="74"/>
      <c r="W184" s="36"/>
      <c r="X184" s="36"/>
      <c r="Y184" s="36"/>
      <c r="Z184" s="36"/>
      <c r="AA184" s="36"/>
      <c r="AB184" s="36"/>
      <c r="AC184" s="36"/>
      <c r="AD184" s="36"/>
      <c r="AE184" s="36"/>
      <c r="AF184" s="36"/>
      <c r="AG184" s="36"/>
      <c r="AH184" s="36"/>
      <c r="AI184" s="36"/>
    </row>
    <row r="185" spans="1:35" ht="14.25" customHeight="1" x14ac:dyDescent="0.25">
      <c r="A185" s="36"/>
      <c r="B185" s="36"/>
      <c r="C185" s="36"/>
      <c r="D185" s="36"/>
      <c r="E185" s="73"/>
      <c r="F185" s="36"/>
      <c r="G185" s="36"/>
      <c r="H185" s="36"/>
      <c r="I185" s="36"/>
      <c r="J185" s="36"/>
      <c r="K185" s="36"/>
      <c r="L185" s="36"/>
      <c r="M185" s="36"/>
      <c r="N185" s="36"/>
      <c r="O185" s="36"/>
      <c r="P185" s="36"/>
      <c r="Q185" s="36"/>
      <c r="R185" s="36"/>
      <c r="S185" s="36"/>
      <c r="T185" s="36"/>
      <c r="U185" s="36"/>
      <c r="V185" s="74"/>
      <c r="W185" s="36"/>
      <c r="X185" s="36"/>
      <c r="Y185" s="36"/>
      <c r="Z185" s="36"/>
      <c r="AA185" s="36"/>
      <c r="AB185" s="36"/>
      <c r="AC185" s="36"/>
      <c r="AD185" s="36"/>
      <c r="AE185" s="36"/>
      <c r="AF185" s="36"/>
      <c r="AG185" s="36"/>
      <c r="AH185" s="36"/>
      <c r="AI185" s="36"/>
    </row>
    <row r="186" spans="1:35" ht="14.25" customHeight="1" x14ac:dyDescent="0.25">
      <c r="A186" s="36"/>
      <c r="B186" s="36"/>
      <c r="C186" s="36"/>
      <c r="D186" s="36"/>
      <c r="E186" s="73"/>
      <c r="F186" s="36"/>
      <c r="G186" s="36"/>
      <c r="H186" s="36"/>
      <c r="I186" s="36"/>
      <c r="J186" s="36"/>
      <c r="K186" s="36"/>
      <c r="L186" s="36"/>
      <c r="M186" s="36"/>
      <c r="N186" s="36"/>
      <c r="O186" s="36"/>
      <c r="P186" s="36"/>
      <c r="Q186" s="36"/>
      <c r="R186" s="36"/>
      <c r="S186" s="36"/>
      <c r="T186" s="36"/>
      <c r="U186" s="36"/>
      <c r="V186" s="74"/>
      <c r="W186" s="36"/>
      <c r="X186" s="36"/>
      <c r="Y186" s="36"/>
      <c r="Z186" s="36"/>
      <c r="AA186" s="36"/>
      <c r="AB186" s="36"/>
      <c r="AC186" s="36"/>
      <c r="AD186" s="36"/>
      <c r="AE186" s="36"/>
      <c r="AF186" s="36"/>
      <c r="AG186" s="36"/>
      <c r="AH186" s="36"/>
      <c r="AI186" s="36"/>
    </row>
    <row r="187" spans="1:35" ht="14.25" customHeight="1" x14ac:dyDescent="0.25">
      <c r="A187" s="36"/>
      <c r="B187" s="36"/>
      <c r="C187" s="36"/>
      <c r="D187" s="36"/>
      <c r="E187" s="73"/>
      <c r="F187" s="36"/>
      <c r="G187" s="36"/>
      <c r="H187" s="36"/>
      <c r="I187" s="36"/>
      <c r="J187" s="36"/>
      <c r="K187" s="36"/>
      <c r="L187" s="36"/>
      <c r="M187" s="36"/>
      <c r="N187" s="36"/>
      <c r="O187" s="36"/>
      <c r="P187" s="36"/>
      <c r="Q187" s="36"/>
      <c r="R187" s="36"/>
      <c r="S187" s="36"/>
      <c r="T187" s="36"/>
      <c r="U187" s="36"/>
      <c r="V187" s="74"/>
      <c r="W187" s="36"/>
      <c r="X187" s="36"/>
      <c r="Y187" s="36"/>
      <c r="Z187" s="36"/>
      <c r="AA187" s="36"/>
      <c r="AB187" s="36"/>
      <c r="AC187" s="36"/>
      <c r="AD187" s="36"/>
      <c r="AE187" s="36"/>
      <c r="AF187" s="36"/>
      <c r="AG187" s="36"/>
      <c r="AH187" s="36"/>
      <c r="AI187" s="36"/>
    </row>
    <row r="188" spans="1:35" ht="14.25" customHeight="1" x14ac:dyDescent="0.25">
      <c r="A188" s="36"/>
      <c r="B188" s="36"/>
      <c r="C188" s="36"/>
      <c r="D188" s="36"/>
      <c r="E188" s="73"/>
      <c r="F188" s="36"/>
      <c r="G188" s="36"/>
      <c r="H188" s="36"/>
      <c r="I188" s="36"/>
      <c r="J188" s="36"/>
      <c r="K188" s="36"/>
      <c r="L188" s="36"/>
      <c r="M188" s="36"/>
      <c r="N188" s="36"/>
      <c r="O188" s="36"/>
      <c r="P188" s="36"/>
      <c r="Q188" s="36"/>
      <c r="R188" s="36"/>
      <c r="S188" s="36"/>
      <c r="T188" s="36"/>
      <c r="U188" s="36"/>
      <c r="V188" s="74"/>
      <c r="W188" s="36"/>
      <c r="X188" s="36"/>
      <c r="Y188" s="36"/>
      <c r="Z188" s="36"/>
      <c r="AA188" s="36"/>
      <c r="AB188" s="36"/>
      <c r="AC188" s="36"/>
      <c r="AD188" s="36"/>
      <c r="AE188" s="36"/>
      <c r="AF188" s="36"/>
      <c r="AG188" s="36"/>
      <c r="AH188" s="36"/>
      <c r="AI188" s="36"/>
    </row>
    <row r="189" spans="1:35" ht="14.25" customHeight="1" x14ac:dyDescent="0.25">
      <c r="A189" s="36"/>
      <c r="B189" s="36"/>
      <c r="C189" s="36"/>
      <c r="D189" s="36"/>
      <c r="E189" s="73"/>
      <c r="F189" s="36"/>
      <c r="G189" s="36"/>
      <c r="H189" s="36"/>
      <c r="I189" s="36"/>
      <c r="J189" s="36"/>
      <c r="K189" s="36"/>
      <c r="L189" s="36"/>
      <c r="M189" s="36"/>
      <c r="N189" s="36"/>
      <c r="O189" s="36"/>
      <c r="P189" s="36"/>
      <c r="Q189" s="36"/>
      <c r="R189" s="36"/>
      <c r="S189" s="36"/>
      <c r="T189" s="36"/>
      <c r="U189" s="36"/>
      <c r="V189" s="74"/>
      <c r="W189" s="36"/>
      <c r="X189" s="36"/>
      <c r="Y189" s="36"/>
      <c r="Z189" s="36"/>
      <c r="AA189" s="36"/>
      <c r="AB189" s="36"/>
      <c r="AC189" s="36"/>
      <c r="AD189" s="36"/>
      <c r="AE189" s="36"/>
      <c r="AF189" s="36"/>
      <c r="AG189" s="36"/>
      <c r="AH189" s="36"/>
      <c r="AI189" s="36"/>
    </row>
    <row r="190" spans="1:35" ht="14.25" customHeight="1" x14ac:dyDescent="0.25">
      <c r="A190" s="36"/>
      <c r="B190" s="36"/>
      <c r="C190" s="36"/>
      <c r="D190" s="36"/>
      <c r="E190" s="73"/>
      <c r="F190" s="36"/>
      <c r="G190" s="36"/>
      <c r="H190" s="36"/>
      <c r="I190" s="36"/>
      <c r="J190" s="36"/>
      <c r="K190" s="36"/>
      <c r="L190" s="36"/>
      <c r="M190" s="36"/>
      <c r="N190" s="36"/>
      <c r="O190" s="36"/>
      <c r="P190" s="36"/>
      <c r="Q190" s="36"/>
      <c r="R190" s="36"/>
      <c r="S190" s="36"/>
      <c r="T190" s="36"/>
      <c r="U190" s="36"/>
      <c r="V190" s="74"/>
      <c r="W190" s="36"/>
      <c r="X190" s="36"/>
      <c r="Y190" s="36"/>
      <c r="Z190" s="36"/>
      <c r="AA190" s="36"/>
      <c r="AB190" s="36"/>
      <c r="AC190" s="36"/>
      <c r="AD190" s="36"/>
      <c r="AE190" s="36"/>
      <c r="AF190" s="36"/>
      <c r="AG190" s="36"/>
      <c r="AH190" s="36"/>
      <c r="AI190" s="36"/>
    </row>
    <row r="191" spans="1:35" ht="14.25" customHeight="1" x14ac:dyDescent="0.25">
      <c r="A191" s="36"/>
      <c r="B191" s="36"/>
      <c r="C191" s="36"/>
      <c r="D191" s="36"/>
      <c r="E191" s="73"/>
      <c r="F191" s="36"/>
      <c r="G191" s="36"/>
      <c r="H191" s="36"/>
      <c r="I191" s="36"/>
      <c r="J191" s="36"/>
      <c r="K191" s="36"/>
      <c r="L191" s="36"/>
      <c r="M191" s="36"/>
      <c r="N191" s="36"/>
      <c r="O191" s="36"/>
      <c r="P191" s="36"/>
      <c r="Q191" s="36"/>
      <c r="R191" s="36"/>
      <c r="S191" s="36"/>
      <c r="T191" s="36"/>
      <c r="U191" s="36"/>
      <c r="V191" s="74"/>
      <c r="W191" s="36"/>
      <c r="X191" s="36"/>
      <c r="Y191" s="36"/>
      <c r="Z191" s="36"/>
      <c r="AA191" s="36"/>
      <c r="AB191" s="36"/>
      <c r="AC191" s="36"/>
      <c r="AD191" s="36"/>
      <c r="AE191" s="36"/>
      <c r="AF191" s="36"/>
      <c r="AG191" s="36"/>
      <c r="AH191" s="36"/>
      <c r="AI191" s="36"/>
    </row>
    <row r="192" spans="1:35" ht="14.25" customHeight="1" x14ac:dyDescent="0.25">
      <c r="A192" s="36"/>
      <c r="B192" s="36"/>
      <c r="C192" s="36"/>
      <c r="D192" s="36"/>
      <c r="E192" s="73"/>
      <c r="F192" s="36"/>
      <c r="G192" s="36"/>
      <c r="H192" s="36"/>
      <c r="I192" s="36"/>
      <c r="J192" s="36"/>
      <c r="K192" s="36"/>
      <c r="L192" s="36"/>
      <c r="M192" s="36"/>
      <c r="N192" s="36"/>
      <c r="O192" s="36"/>
      <c r="P192" s="36"/>
      <c r="Q192" s="36"/>
      <c r="R192" s="36"/>
      <c r="S192" s="36"/>
      <c r="T192" s="36"/>
      <c r="U192" s="36"/>
      <c r="V192" s="74"/>
      <c r="W192" s="36"/>
      <c r="X192" s="36"/>
      <c r="Y192" s="36"/>
      <c r="Z192" s="36"/>
      <c r="AA192" s="36"/>
      <c r="AB192" s="36"/>
      <c r="AC192" s="36"/>
      <c r="AD192" s="36"/>
      <c r="AE192" s="36"/>
      <c r="AF192" s="36"/>
      <c r="AG192" s="36"/>
      <c r="AH192" s="36"/>
      <c r="AI192" s="36"/>
    </row>
    <row r="193" spans="1:35" ht="14.25" customHeight="1" x14ac:dyDescent="0.25">
      <c r="A193" s="36"/>
      <c r="B193" s="36"/>
      <c r="C193" s="36"/>
      <c r="D193" s="36"/>
      <c r="E193" s="73"/>
      <c r="F193" s="36"/>
      <c r="G193" s="36"/>
      <c r="H193" s="36"/>
      <c r="I193" s="36"/>
      <c r="J193" s="36"/>
      <c r="K193" s="36"/>
      <c r="L193" s="36"/>
      <c r="M193" s="36"/>
      <c r="N193" s="36"/>
      <c r="O193" s="36"/>
      <c r="P193" s="36"/>
      <c r="Q193" s="36"/>
      <c r="R193" s="36"/>
      <c r="S193" s="36"/>
      <c r="T193" s="36"/>
      <c r="U193" s="36"/>
      <c r="V193" s="74"/>
      <c r="W193" s="36"/>
      <c r="X193" s="36"/>
      <c r="Y193" s="36"/>
      <c r="Z193" s="36"/>
      <c r="AA193" s="36"/>
      <c r="AB193" s="36"/>
      <c r="AC193" s="36"/>
      <c r="AD193" s="36"/>
      <c r="AE193" s="36"/>
      <c r="AF193" s="36"/>
      <c r="AG193" s="36"/>
      <c r="AH193" s="36"/>
      <c r="AI193" s="36"/>
    </row>
    <row r="194" spans="1:35" ht="14.25" customHeight="1" x14ac:dyDescent="0.25">
      <c r="A194" s="36"/>
      <c r="B194" s="36"/>
      <c r="C194" s="36"/>
      <c r="D194" s="36"/>
      <c r="E194" s="73"/>
      <c r="F194" s="36"/>
      <c r="G194" s="36"/>
      <c r="H194" s="36"/>
      <c r="I194" s="36"/>
      <c r="J194" s="36"/>
      <c r="K194" s="36"/>
      <c r="L194" s="36"/>
      <c r="M194" s="36"/>
      <c r="N194" s="36"/>
      <c r="O194" s="36"/>
      <c r="P194" s="36"/>
      <c r="Q194" s="36"/>
      <c r="R194" s="36"/>
      <c r="S194" s="36"/>
      <c r="T194" s="36"/>
      <c r="U194" s="36"/>
      <c r="V194" s="74"/>
      <c r="W194" s="36"/>
      <c r="X194" s="36"/>
      <c r="Y194" s="36"/>
      <c r="Z194" s="36"/>
      <c r="AA194" s="36"/>
      <c r="AB194" s="36"/>
      <c r="AC194" s="36"/>
      <c r="AD194" s="36"/>
      <c r="AE194" s="36"/>
      <c r="AF194" s="36"/>
      <c r="AG194" s="36"/>
      <c r="AH194" s="36"/>
      <c r="AI194" s="36"/>
    </row>
    <row r="195" spans="1:35" ht="14.25" customHeight="1" x14ac:dyDescent="0.25">
      <c r="A195" s="36"/>
      <c r="B195" s="36"/>
      <c r="C195" s="36"/>
      <c r="D195" s="36"/>
      <c r="E195" s="73"/>
      <c r="F195" s="36"/>
      <c r="G195" s="36"/>
      <c r="H195" s="36"/>
      <c r="I195" s="36"/>
      <c r="J195" s="36"/>
      <c r="K195" s="36"/>
      <c r="L195" s="36"/>
      <c r="M195" s="36"/>
      <c r="N195" s="36"/>
      <c r="O195" s="36"/>
      <c r="P195" s="36"/>
      <c r="Q195" s="36"/>
      <c r="R195" s="36"/>
      <c r="S195" s="36"/>
      <c r="T195" s="36"/>
      <c r="U195" s="36"/>
      <c r="V195" s="74"/>
      <c r="W195" s="36"/>
      <c r="X195" s="36"/>
      <c r="Y195" s="36"/>
      <c r="Z195" s="36"/>
      <c r="AA195" s="36"/>
      <c r="AB195" s="36"/>
      <c r="AC195" s="36"/>
      <c r="AD195" s="36"/>
      <c r="AE195" s="36"/>
      <c r="AF195" s="36"/>
      <c r="AG195" s="36"/>
      <c r="AH195" s="36"/>
      <c r="AI195" s="36"/>
    </row>
    <row r="196" spans="1:35" ht="14.25" customHeight="1" x14ac:dyDescent="0.25">
      <c r="A196" s="36"/>
      <c r="B196" s="36"/>
      <c r="C196" s="36"/>
      <c r="D196" s="36"/>
      <c r="E196" s="73"/>
      <c r="F196" s="36"/>
      <c r="G196" s="36"/>
      <c r="H196" s="36"/>
      <c r="I196" s="36"/>
      <c r="J196" s="36"/>
      <c r="K196" s="36"/>
      <c r="L196" s="36"/>
      <c r="M196" s="36"/>
      <c r="N196" s="36"/>
      <c r="O196" s="36"/>
      <c r="P196" s="36"/>
      <c r="Q196" s="36"/>
      <c r="R196" s="36"/>
      <c r="S196" s="36"/>
      <c r="T196" s="36"/>
      <c r="U196" s="36"/>
      <c r="V196" s="74"/>
      <c r="W196" s="36"/>
      <c r="X196" s="36"/>
      <c r="Y196" s="36"/>
      <c r="Z196" s="36"/>
      <c r="AA196" s="36"/>
      <c r="AB196" s="36"/>
      <c r="AC196" s="36"/>
      <c r="AD196" s="36"/>
      <c r="AE196" s="36"/>
      <c r="AF196" s="36"/>
      <c r="AG196" s="36"/>
      <c r="AH196" s="36"/>
      <c r="AI196" s="36"/>
    </row>
    <row r="197" spans="1:35" ht="14.25" customHeight="1" x14ac:dyDescent="0.25">
      <c r="A197" s="36"/>
      <c r="B197" s="36"/>
      <c r="C197" s="36"/>
      <c r="D197" s="36"/>
      <c r="E197" s="73"/>
      <c r="F197" s="36"/>
      <c r="G197" s="36"/>
      <c r="H197" s="36"/>
      <c r="I197" s="36"/>
      <c r="J197" s="36"/>
      <c r="K197" s="36"/>
      <c r="L197" s="36"/>
      <c r="M197" s="36"/>
      <c r="N197" s="36"/>
      <c r="O197" s="36"/>
      <c r="P197" s="36"/>
      <c r="Q197" s="36"/>
      <c r="R197" s="36"/>
      <c r="S197" s="36"/>
      <c r="T197" s="36"/>
      <c r="U197" s="36"/>
      <c r="V197" s="74"/>
      <c r="W197" s="36"/>
      <c r="X197" s="36"/>
      <c r="Y197" s="36"/>
      <c r="Z197" s="36"/>
      <c r="AA197" s="36"/>
      <c r="AB197" s="36"/>
      <c r="AC197" s="36"/>
      <c r="AD197" s="36"/>
      <c r="AE197" s="36"/>
      <c r="AF197" s="36"/>
      <c r="AG197" s="36"/>
      <c r="AH197" s="36"/>
      <c r="AI197" s="36"/>
    </row>
    <row r="198" spans="1:35" ht="14.25" customHeight="1" x14ac:dyDescent="0.25">
      <c r="A198" s="36"/>
      <c r="B198" s="36"/>
      <c r="C198" s="36"/>
      <c r="D198" s="36"/>
      <c r="E198" s="73"/>
      <c r="F198" s="36"/>
      <c r="G198" s="36"/>
      <c r="H198" s="36"/>
      <c r="I198" s="36"/>
      <c r="J198" s="36"/>
      <c r="K198" s="36"/>
      <c r="L198" s="36"/>
      <c r="M198" s="36"/>
      <c r="N198" s="36"/>
      <c r="O198" s="36"/>
      <c r="P198" s="36"/>
      <c r="Q198" s="36"/>
      <c r="R198" s="36"/>
      <c r="S198" s="36"/>
      <c r="T198" s="36"/>
      <c r="U198" s="36"/>
      <c r="V198" s="74"/>
      <c r="W198" s="36"/>
      <c r="X198" s="36"/>
      <c r="Y198" s="36"/>
      <c r="Z198" s="36"/>
      <c r="AA198" s="36"/>
      <c r="AB198" s="36"/>
      <c r="AC198" s="36"/>
      <c r="AD198" s="36"/>
      <c r="AE198" s="36"/>
      <c r="AF198" s="36"/>
      <c r="AG198" s="36"/>
      <c r="AH198" s="36"/>
      <c r="AI198" s="36"/>
    </row>
    <row r="199" spans="1:35" ht="14.25" customHeight="1" x14ac:dyDescent="0.25">
      <c r="A199" s="36"/>
      <c r="B199" s="36"/>
      <c r="C199" s="36"/>
      <c r="D199" s="36"/>
      <c r="E199" s="73"/>
      <c r="F199" s="36"/>
      <c r="G199" s="36"/>
      <c r="H199" s="36"/>
      <c r="I199" s="36"/>
      <c r="J199" s="36"/>
      <c r="K199" s="36"/>
      <c r="L199" s="36"/>
      <c r="M199" s="36"/>
      <c r="N199" s="36"/>
      <c r="O199" s="36"/>
      <c r="P199" s="36"/>
      <c r="Q199" s="36"/>
      <c r="R199" s="36"/>
      <c r="S199" s="36"/>
      <c r="T199" s="36"/>
      <c r="U199" s="36"/>
      <c r="V199" s="74"/>
      <c r="W199" s="36"/>
      <c r="X199" s="36"/>
      <c r="Y199" s="36"/>
      <c r="Z199" s="36"/>
      <c r="AA199" s="36"/>
      <c r="AB199" s="36"/>
      <c r="AC199" s="36"/>
      <c r="AD199" s="36"/>
      <c r="AE199" s="36"/>
      <c r="AF199" s="36"/>
      <c r="AG199" s="36"/>
      <c r="AH199" s="36"/>
      <c r="AI199" s="36"/>
    </row>
    <row r="200" spans="1:35" ht="14.25" customHeight="1" x14ac:dyDescent="0.25">
      <c r="A200" s="36"/>
      <c r="B200" s="36"/>
      <c r="C200" s="36"/>
      <c r="D200" s="36"/>
      <c r="E200" s="73"/>
      <c r="F200" s="36"/>
      <c r="G200" s="36"/>
      <c r="H200" s="36"/>
      <c r="I200" s="36"/>
      <c r="J200" s="36"/>
      <c r="K200" s="36"/>
      <c r="L200" s="36"/>
      <c r="M200" s="36"/>
      <c r="N200" s="36"/>
      <c r="O200" s="36"/>
      <c r="P200" s="36"/>
      <c r="Q200" s="36"/>
      <c r="R200" s="36"/>
      <c r="S200" s="36"/>
      <c r="T200" s="36"/>
      <c r="U200" s="36"/>
      <c r="V200" s="74"/>
      <c r="W200" s="36"/>
      <c r="X200" s="36"/>
      <c r="Y200" s="36"/>
      <c r="Z200" s="36"/>
      <c r="AA200" s="36"/>
      <c r="AB200" s="36"/>
      <c r="AC200" s="36"/>
      <c r="AD200" s="36"/>
      <c r="AE200" s="36"/>
      <c r="AF200" s="36"/>
      <c r="AG200" s="36"/>
      <c r="AH200" s="36"/>
      <c r="AI200" s="36"/>
    </row>
    <row r="201" spans="1:35" ht="14.25" customHeight="1" x14ac:dyDescent="0.25">
      <c r="A201" s="36"/>
      <c r="B201" s="36"/>
      <c r="C201" s="36"/>
      <c r="D201" s="36"/>
      <c r="E201" s="73"/>
      <c r="F201" s="36"/>
      <c r="G201" s="36"/>
      <c r="H201" s="36"/>
      <c r="I201" s="36"/>
      <c r="J201" s="36"/>
      <c r="K201" s="36"/>
      <c r="L201" s="36"/>
      <c r="M201" s="36"/>
      <c r="N201" s="36"/>
      <c r="O201" s="36"/>
      <c r="P201" s="36"/>
      <c r="Q201" s="36"/>
      <c r="R201" s="36"/>
      <c r="S201" s="36"/>
      <c r="T201" s="36"/>
      <c r="U201" s="36"/>
      <c r="V201" s="74"/>
      <c r="W201" s="36"/>
      <c r="X201" s="36"/>
      <c r="Y201" s="36"/>
      <c r="Z201" s="36"/>
      <c r="AA201" s="36"/>
      <c r="AB201" s="36"/>
      <c r="AC201" s="36"/>
      <c r="AD201" s="36"/>
      <c r="AE201" s="36"/>
      <c r="AF201" s="36"/>
      <c r="AG201" s="36"/>
      <c r="AH201" s="36"/>
      <c r="AI201" s="36"/>
    </row>
    <row r="202" spans="1:35" ht="14.25" customHeight="1" x14ac:dyDescent="0.25">
      <c r="A202" s="36"/>
      <c r="B202" s="36"/>
      <c r="C202" s="36"/>
      <c r="D202" s="36"/>
      <c r="E202" s="73"/>
      <c r="F202" s="36"/>
      <c r="G202" s="36"/>
      <c r="H202" s="36"/>
      <c r="I202" s="36"/>
      <c r="J202" s="36"/>
      <c r="K202" s="36"/>
      <c r="L202" s="36"/>
      <c r="M202" s="36"/>
      <c r="N202" s="36"/>
      <c r="O202" s="36"/>
      <c r="P202" s="36"/>
      <c r="Q202" s="36"/>
      <c r="R202" s="36"/>
      <c r="S202" s="36"/>
      <c r="T202" s="36"/>
      <c r="U202" s="36"/>
      <c r="V202" s="74"/>
      <c r="W202" s="36"/>
      <c r="X202" s="36"/>
      <c r="Y202" s="36"/>
      <c r="Z202" s="36"/>
      <c r="AA202" s="36"/>
      <c r="AB202" s="36"/>
      <c r="AC202" s="36"/>
      <c r="AD202" s="36"/>
      <c r="AE202" s="36"/>
      <c r="AF202" s="36"/>
      <c r="AG202" s="36"/>
      <c r="AH202" s="36"/>
      <c r="AI202" s="36"/>
    </row>
    <row r="203" spans="1:35" ht="14.25" customHeight="1" x14ac:dyDescent="0.25">
      <c r="A203" s="36"/>
      <c r="B203" s="36"/>
      <c r="C203" s="36"/>
      <c r="D203" s="36"/>
      <c r="E203" s="73"/>
      <c r="F203" s="36"/>
      <c r="G203" s="36"/>
      <c r="H203" s="36"/>
      <c r="I203" s="36"/>
      <c r="J203" s="36"/>
      <c r="K203" s="36"/>
      <c r="L203" s="36"/>
      <c r="M203" s="36"/>
      <c r="N203" s="36"/>
      <c r="O203" s="36"/>
      <c r="P203" s="36"/>
      <c r="Q203" s="36"/>
      <c r="R203" s="36"/>
      <c r="S203" s="36"/>
      <c r="T203" s="36"/>
      <c r="U203" s="36"/>
      <c r="V203" s="74"/>
      <c r="W203" s="36"/>
      <c r="X203" s="36"/>
      <c r="Y203" s="36"/>
      <c r="Z203" s="36"/>
      <c r="AA203" s="36"/>
      <c r="AB203" s="36"/>
      <c r="AC203" s="36"/>
      <c r="AD203" s="36"/>
      <c r="AE203" s="36"/>
      <c r="AF203" s="36"/>
      <c r="AG203" s="36"/>
      <c r="AH203" s="36"/>
      <c r="AI203" s="36"/>
    </row>
    <row r="204" spans="1:35" ht="14.25" customHeight="1" x14ac:dyDescent="0.25">
      <c r="A204" s="36"/>
      <c r="B204" s="36"/>
      <c r="C204" s="36"/>
      <c r="D204" s="36"/>
      <c r="E204" s="73"/>
      <c r="F204" s="36"/>
      <c r="G204" s="36"/>
      <c r="H204" s="36"/>
      <c r="I204" s="36"/>
      <c r="J204" s="36"/>
      <c r="K204" s="36"/>
      <c r="L204" s="36"/>
      <c r="M204" s="36"/>
      <c r="N204" s="36"/>
      <c r="O204" s="36"/>
      <c r="P204" s="36"/>
      <c r="Q204" s="36"/>
      <c r="R204" s="36"/>
      <c r="S204" s="36"/>
      <c r="T204" s="36"/>
      <c r="U204" s="36"/>
      <c r="V204" s="74"/>
      <c r="W204" s="36"/>
      <c r="X204" s="36"/>
      <c r="Y204" s="36"/>
      <c r="Z204" s="36"/>
      <c r="AA204" s="36"/>
      <c r="AB204" s="36"/>
      <c r="AC204" s="36"/>
      <c r="AD204" s="36"/>
      <c r="AE204" s="36"/>
      <c r="AF204" s="36"/>
      <c r="AG204" s="36"/>
      <c r="AH204" s="36"/>
      <c r="AI204" s="36"/>
    </row>
    <row r="205" spans="1:35" ht="14.25" customHeight="1" x14ac:dyDescent="0.25">
      <c r="A205" s="36"/>
      <c r="B205" s="36"/>
      <c r="C205" s="36"/>
      <c r="D205" s="36"/>
      <c r="E205" s="73"/>
      <c r="F205" s="36"/>
      <c r="G205" s="36"/>
      <c r="H205" s="36"/>
      <c r="I205" s="36"/>
      <c r="J205" s="36"/>
      <c r="K205" s="36"/>
      <c r="L205" s="36"/>
      <c r="M205" s="36"/>
      <c r="N205" s="36"/>
      <c r="O205" s="36"/>
      <c r="P205" s="36"/>
      <c r="Q205" s="36"/>
      <c r="R205" s="36"/>
      <c r="S205" s="36"/>
      <c r="T205" s="36"/>
      <c r="U205" s="36"/>
      <c r="V205" s="74"/>
      <c r="W205" s="36"/>
      <c r="X205" s="36"/>
      <c r="Y205" s="36"/>
      <c r="Z205" s="36"/>
      <c r="AA205" s="36"/>
      <c r="AB205" s="36"/>
      <c r="AC205" s="36"/>
      <c r="AD205" s="36"/>
      <c r="AE205" s="36"/>
      <c r="AF205" s="36"/>
      <c r="AG205" s="36"/>
      <c r="AH205" s="36"/>
      <c r="AI205" s="36"/>
    </row>
    <row r="206" spans="1:35" ht="14.25" customHeight="1" x14ac:dyDescent="0.25">
      <c r="A206" s="36"/>
      <c r="B206" s="36"/>
      <c r="C206" s="36"/>
      <c r="D206" s="36"/>
      <c r="E206" s="73"/>
      <c r="F206" s="36"/>
      <c r="G206" s="36"/>
      <c r="H206" s="36"/>
      <c r="I206" s="36"/>
      <c r="J206" s="36"/>
      <c r="K206" s="36"/>
      <c r="L206" s="36"/>
      <c r="M206" s="36"/>
      <c r="N206" s="36"/>
      <c r="O206" s="36"/>
      <c r="P206" s="36"/>
      <c r="Q206" s="36"/>
      <c r="R206" s="36"/>
      <c r="S206" s="36"/>
      <c r="T206" s="36"/>
      <c r="U206" s="36"/>
      <c r="V206" s="74"/>
      <c r="W206" s="36"/>
      <c r="X206" s="36"/>
      <c r="Y206" s="36"/>
      <c r="Z206" s="36"/>
      <c r="AA206" s="36"/>
      <c r="AB206" s="36"/>
      <c r="AC206" s="36"/>
      <c r="AD206" s="36"/>
      <c r="AE206" s="36"/>
      <c r="AF206" s="36"/>
      <c r="AG206" s="36"/>
      <c r="AH206" s="36"/>
      <c r="AI206" s="36"/>
    </row>
    <row r="207" spans="1:35" ht="14.25" customHeight="1" x14ac:dyDescent="0.25">
      <c r="A207" s="36"/>
      <c r="B207" s="36"/>
      <c r="C207" s="36"/>
      <c r="D207" s="36"/>
      <c r="E207" s="73"/>
      <c r="F207" s="36"/>
      <c r="G207" s="36"/>
      <c r="H207" s="36"/>
      <c r="I207" s="36"/>
      <c r="J207" s="36"/>
      <c r="K207" s="36"/>
      <c r="L207" s="36"/>
      <c r="M207" s="36"/>
      <c r="N207" s="36"/>
      <c r="O207" s="36"/>
      <c r="P207" s="36"/>
      <c r="Q207" s="36"/>
      <c r="R207" s="36"/>
      <c r="S207" s="36"/>
      <c r="T207" s="36"/>
      <c r="U207" s="36"/>
      <c r="V207" s="74"/>
      <c r="W207" s="36"/>
      <c r="X207" s="36"/>
      <c r="Y207" s="36"/>
      <c r="Z207" s="36"/>
      <c r="AA207" s="36"/>
      <c r="AB207" s="36"/>
      <c r="AC207" s="36"/>
      <c r="AD207" s="36"/>
      <c r="AE207" s="36"/>
      <c r="AF207" s="36"/>
      <c r="AG207" s="36"/>
      <c r="AH207" s="36"/>
      <c r="AI207" s="36"/>
    </row>
    <row r="208" spans="1:35" ht="14.25" customHeight="1" x14ac:dyDescent="0.25">
      <c r="A208" s="36"/>
      <c r="B208" s="36"/>
      <c r="C208" s="36"/>
      <c r="D208" s="36"/>
      <c r="E208" s="73"/>
      <c r="F208" s="36"/>
      <c r="G208" s="36"/>
      <c r="H208" s="36"/>
      <c r="I208" s="36"/>
      <c r="J208" s="36"/>
      <c r="K208" s="36"/>
      <c r="L208" s="36"/>
      <c r="M208" s="36"/>
      <c r="N208" s="36"/>
      <c r="O208" s="36"/>
      <c r="P208" s="36"/>
      <c r="Q208" s="36"/>
      <c r="R208" s="36"/>
      <c r="S208" s="36"/>
      <c r="T208" s="36"/>
      <c r="U208" s="36"/>
      <c r="V208" s="74"/>
      <c r="W208" s="36"/>
      <c r="X208" s="36"/>
      <c r="Y208" s="36"/>
      <c r="Z208" s="36"/>
      <c r="AA208" s="36"/>
      <c r="AB208" s="36"/>
      <c r="AC208" s="36"/>
      <c r="AD208" s="36"/>
      <c r="AE208" s="36"/>
      <c r="AF208" s="36"/>
      <c r="AG208" s="36"/>
      <c r="AH208" s="36"/>
      <c r="AI208" s="36"/>
    </row>
    <row r="209" spans="1:35" ht="14.25" customHeight="1" x14ac:dyDescent="0.25">
      <c r="A209" s="36"/>
      <c r="B209" s="36"/>
      <c r="C209" s="36"/>
      <c r="D209" s="36"/>
      <c r="E209" s="73"/>
      <c r="F209" s="36"/>
      <c r="G209" s="36"/>
      <c r="H209" s="36"/>
      <c r="I209" s="36"/>
      <c r="J209" s="36"/>
      <c r="K209" s="36"/>
      <c r="L209" s="36"/>
      <c r="M209" s="36"/>
      <c r="N209" s="36"/>
      <c r="O209" s="36"/>
      <c r="P209" s="36"/>
      <c r="Q209" s="36"/>
      <c r="R209" s="36"/>
      <c r="S209" s="36"/>
      <c r="T209" s="36"/>
      <c r="U209" s="36"/>
      <c r="V209" s="74"/>
      <c r="W209" s="36"/>
      <c r="X209" s="36"/>
      <c r="Y209" s="36"/>
      <c r="Z209" s="36"/>
      <c r="AA209" s="36"/>
      <c r="AB209" s="36"/>
      <c r="AC209" s="36"/>
      <c r="AD209" s="36"/>
      <c r="AE209" s="36"/>
      <c r="AF209" s="36"/>
      <c r="AG209" s="36"/>
      <c r="AH209" s="36"/>
      <c r="AI209" s="36"/>
    </row>
    <row r="210" spans="1:35" ht="14.25" customHeight="1" x14ac:dyDescent="0.25">
      <c r="A210" s="36"/>
      <c r="B210" s="36"/>
      <c r="C210" s="36"/>
      <c r="D210" s="36"/>
      <c r="E210" s="73"/>
      <c r="F210" s="36"/>
      <c r="G210" s="36"/>
      <c r="H210" s="36"/>
      <c r="I210" s="36"/>
      <c r="J210" s="36"/>
      <c r="K210" s="36"/>
      <c r="L210" s="36"/>
      <c r="M210" s="36"/>
      <c r="N210" s="36"/>
      <c r="O210" s="36"/>
      <c r="P210" s="36"/>
      <c r="Q210" s="36"/>
      <c r="R210" s="36"/>
      <c r="S210" s="36"/>
      <c r="T210" s="36"/>
      <c r="U210" s="36"/>
      <c r="V210" s="74"/>
      <c r="W210" s="36"/>
      <c r="X210" s="36"/>
      <c r="Y210" s="36"/>
      <c r="Z210" s="36"/>
      <c r="AA210" s="36"/>
      <c r="AB210" s="36"/>
      <c r="AC210" s="36"/>
      <c r="AD210" s="36"/>
      <c r="AE210" s="36"/>
      <c r="AF210" s="36"/>
      <c r="AG210" s="36"/>
      <c r="AH210" s="36"/>
      <c r="AI210" s="36"/>
    </row>
    <row r="211" spans="1:35" ht="14.25" customHeight="1" x14ac:dyDescent="0.25">
      <c r="A211" s="36"/>
      <c r="B211" s="36"/>
      <c r="C211" s="36"/>
      <c r="D211" s="36"/>
      <c r="E211" s="73"/>
      <c r="F211" s="36"/>
      <c r="G211" s="36"/>
      <c r="H211" s="36"/>
      <c r="I211" s="36"/>
      <c r="J211" s="36"/>
      <c r="K211" s="36"/>
      <c r="L211" s="36"/>
      <c r="M211" s="36"/>
      <c r="N211" s="36"/>
      <c r="O211" s="36"/>
      <c r="P211" s="36"/>
      <c r="Q211" s="36"/>
      <c r="R211" s="36"/>
      <c r="S211" s="36"/>
      <c r="T211" s="36"/>
      <c r="U211" s="36"/>
      <c r="V211" s="74"/>
      <c r="W211" s="36"/>
      <c r="X211" s="36"/>
      <c r="Y211" s="36"/>
      <c r="Z211" s="36"/>
      <c r="AA211" s="36"/>
      <c r="AB211" s="36"/>
      <c r="AC211" s="36"/>
      <c r="AD211" s="36"/>
      <c r="AE211" s="36"/>
      <c r="AF211" s="36"/>
      <c r="AG211" s="36"/>
      <c r="AH211" s="36"/>
      <c r="AI211" s="36"/>
    </row>
    <row r="212" spans="1:35" ht="14.25" customHeight="1" x14ac:dyDescent="0.25">
      <c r="A212" s="36"/>
      <c r="B212" s="36"/>
      <c r="C212" s="36"/>
      <c r="D212" s="36"/>
      <c r="E212" s="73"/>
      <c r="F212" s="36"/>
      <c r="G212" s="36"/>
      <c r="H212" s="36"/>
      <c r="I212" s="36"/>
      <c r="J212" s="36"/>
      <c r="K212" s="36"/>
      <c r="L212" s="36"/>
      <c r="M212" s="36"/>
      <c r="N212" s="36"/>
      <c r="O212" s="36"/>
      <c r="P212" s="36"/>
      <c r="Q212" s="36"/>
      <c r="R212" s="36"/>
      <c r="S212" s="36"/>
      <c r="T212" s="36"/>
      <c r="U212" s="36"/>
      <c r="V212" s="74"/>
      <c r="W212" s="36"/>
      <c r="X212" s="36"/>
      <c r="Y212" s="36"/>
      <c r="Z212" s="36"/>
      <c r="AA212" s="36"/>
      <c r="AB212" s="36"/>
      <c r="AC212" s="36"/>
      <c r="AD212" s="36"/>
      <c r="AE212" s="36"/>
      <c r="AF212" s="36"/>
      <c r="AG212" s="36"/>
      <c r="AH212" s="36"/>
      <c r="AI212" s="36"/>
    </row>
    <row r="213" spans="1:35" ht="14.25" customHeight="1" x14ac:dyDescent="0.25">
      <c r="A213" s="36"/>
      <c r="B213" s="36"/>
      <c r="C213" s="36"/>
      <c r="D213" s="36"/>
      <c r="E213" s="73"/>
      <c r="F213" s="36"/>
      <c r="G213" s="36"/>
      <c r="H213" s="36"/>
      <c r="I213" s="36"/>
      <c r="J213" s="36"/>
      <c r="K213" s="36"/>
      <c r="L213" s="36"/>
      <c r="M213" s="36"/>
      <c r="N213" s="36"/>
      <c r="O213" s="36"/>
      <c r="P213" s="36"/>
      <c r="Q213" s="36"/>
      <c r="R213" s="36"/>
      <c r="S213" s="36"/>
      <c r="T213" s="36"/>
      <c r="U213" s="36"/>
      <c r="V213" s="74"/>
      <c r="W213" s="36"/>
      <c r="X213" s="36"/>
      <c r="Y213" s="36"/>
      <c r="Z213" s="36"/>
      <c r="AA213" s="36"/>
      <c r="AB213" s="36"/>
      <c r="AC213" s="36"/>
      <c r="AD213" s="36"/>
      <c r="AE213" s="36"/>
      <c r="AF213" s="36"/>
      <c r="AG213" s="36"/>
      <c r="AH213" s="36"/>
      <c r="AI213" s="36"/>
    </row>
    <row r="214" spans="1:35" ht="14.25" customHeight="1" x14ac:dyDescent="0.25">
      <c r="A214" s="36"/>
      <c r="B214" s="36"/>
      <c r="C214" s="36"/>
      <c r="D214" s="36"/>
      <c r="E214" s="73"/>
      <c r="F214" s="36"/>
      <c r="G214" s="36"/>
      <c r="H214" s="36"/>
      <c r="I214" s="36"/>
      <c r="J214" s="36"/>
      <c r="K214" s="36"/>
      <c r="L214" s="36"/>
      <c r="M214" s="36"/>
      <c r="N214" s="36"/>
      <c r="O214" s="36"/>
      <c r="P214" s="36"/>
      <c r="Q214" s="36"/>
      <c r="R214" s="36"/>
      <c r="S214" s="36"/>
      <c r="T214" s="36"/>
      <c r="U214" s="36"/>
      <c r="V214" s="74"/>
      <c r="W214" s="36"/>
      <c r="X214" s="36"/>
      <c r="Y214" s="36"/>
      <c r="Z214" s="36"/>
      <c r="AA214" s="36"/>
      <c r="AB214" s="36"/>
      <c r="AC214" s="36"/>
      <c r="AD214" s="36"/>
      <c r="AE214" s="36"/>
      <c r="AF214" s="36"/>
      <c r="AG214" s="36"/>
      <c r="AH214" s="36"/>
      <c r="AI214" s="36"/>
    </row>
    <row r="215" spans="1:35" ht="14.25" customHeight="1" x14ac:dyDescent="0.25">
      <c r="A215" s="36"/>
      <c r="B215" s="36"/>
      <c r="C215" s="36"/>
      <c r="D215" s="36"/>
      <c r="E215" s="73"/>
      <c r="F215" s="36"/>
      <c r="G215" s="36"/>
      <c r="H215" s="36"/>
      <c r="I215" s="36"/>
      <c r="J215" s="36"/>
      <c r="K215" s="36"/>
      <c r="L215" s="36"/>
      <c r="M215" s="36"/>
      <c r="N215" s="36"/>
      <c r="O215" s="36"/>
      <c r="P215" s="36"/>
      <c r="Q215" s="36"/>
      <c r="R215" s="36"/>
      <c r="S215" s="36"/>
      <c r="T215" s="36"/>
      <c r="U215" s="36"/>
      <c r="V215" s="74"/>
      <c r="W215" s="36"/>
      <c r="X215" s="36"/>
      <c r="Y215" s="36"/>
      <c r="Z215" s="36"/>
      <c r="AA215" s="36"/>
      <c r="AB215" s="36"/>
      <c r="AC215" s="36"/>
      <c r="AD215" s="36"/>
      <c r="AE215" s="36"/>
      <c r="AF215" s="36"/>
      <c r="AG215" s="36"/>
      <c r="AH215" s="36"/>
      <c r="AI215" s="36"/>
    </row>
    <row r="216" spans="1:35" ht="14.25" customHeight="1" x14ac:dyDescent="0.25">
      <c r="A216" s="36"/>
      <c r="B216" s="36"/>
      <c r="C216" s="36"/>
      <c r="D216" s="36"/>
      <c r="E216" s="73"/>
      <c r="F216" s="36"/>
      <c r="G216" s="36"/>
      <c r="H216" s="36"/>
      <c r="I216" s="36"/>
      <c r="J216" s="36"/>
      <c r="K216" s="36"/>
      <c r="L216" s="36"/>
      <c r="M216" s="36"/>
      <c r="N216" s="36"/>
      <c r="O216" s="36"/>
      <c r="P216" s="36"/>
      <c r="Q216" s="36"/>
      <c r="R216" s="36"/>
      <c r="S216" s="36"/>
      <c r="T216" s="36"/>
      <c r="U216" s="36"/>
      <c r="V216" s="74"/>
      <c r="W216" s="36"/>
      <c r="X216" s="36"/>
      <c r="Y216" s="36"/>
      <c r="Z216" s="36"/>
      <c r="AA216" s="36"/>
      <c r="AB216" s="36"/>
      <c r="AC216" s="36"/>
      <c r="AD216" s="36"/>
      <c r="AE216" s="36"/>
      <c r="AF216" s="36"/>
      <c r="AG216" s="36"/>
      <c r="AH216" s="36"/>
      <c r="AI216" s="36"/>
    </row>
    <row r="217" spans="1:35" ht="14.25" customHeight="1" x14ac:dyDescent="0.25">
      <c r="A217" s="36"/>
      <c r="B217" s="36"/>
      <c r="C217" s="36"/>
      <c r="D217" s="36"/>
      <c r="E217" s="73"/>
      <c r="F217" s="36"/>
      <c r="G217" s="36"/>
      <c r="H217" s="36"/>
      <c r="I217" s="36"/>
      <c r="J217" s="36"/>
      <c r="K217" s="36"/>
      <c r="L217" s="36"/>
      <c r="M217" s="36"/>
      <c r="N217" s="36"/>
      <c r="O217" s="36"/>
      <c r="P217" s="36"/>
      <c r="Q217" s="36"/>
      <c r="R217" s="36"/>
      <c r="S217" s="36"/>
      <c r="T217" s="36"/>
      <c r="U217" s="36"/>
      <c r="V217" s="74"/>
      <c r="W217" s="36"/>
      <c r="X217" s="36"/>
      <c r="Y217" s="36"/>
      <c r="Z217" s="36"/>
      <c r="AA217" s="36"/>
      <c r="AB217" s="36"/>
      <c r="AC217" s="36"/>
      <c r="AD217" s="36"/>
      <c r="AE217" s="36"/>
      <c r="AF217" s="36"/>
      <c r="AG217" s="36"/>
      <c r="AH217" s="36"/>
      <c r="AI217" s="36"/>
    </row>
    <row r="218" spans="1:35" ht="14.25" customHeight="1" x14ac:dyDescent="0.25">
      <c r="A218" s="36"/>
      <c r="B218" s="36"/>
      <c r="C218" s="36"/>
      <c r="D218" s="36"/>
      <c r="E218" s="73"/>
      <c r="F218" s="36"/>
      <c r="G218" s="36"/>
      <c r="H218" s="36"/>
      <c r="I218" s="36"/>
      <c r="J218" s="36"/>
      <c r="K218" s="36"/>
      <c r="L218" s="36"/>
      <c r="M218" s="36"/>
      <c r="N218" s="36"/>
      <c r="O218" s="36"/>
      <c r="P218" s="36"/>
      <c r="Q218" s="36"/>
      <c r="R218" s="36"/>
      <c r="S218" s="36"/>
      <c r="T218" s="36"/>
      <c r="U218" s="36"/>
      <c r="V218" s="74"/>
      <c r="W218" s="36"/>
      <c r="X218" s="36"/>
      <c r="Y218" s="36"/>
      <c r="Z218" s="36"/>
      <c r="AA218" s="36"/>
      <c r="AB218" s="36"/>
      <c r="AC218" s="36"/>
      <c r="AD218" s="36"/>
      <c r="AE218" s="36"/>
      <c r="AF218" s="36"/>
      <c r="AG218" s="36"/>
      <c r="AH218" s="36"/>
      <c r="AI218" s="36"/>
    </row>
    <row r="219" spans="1:35" ht="14.25" customHeight="1" x14ac:dyDescent="0.25">
      <c r="A219" s="36"/>
      <c r="B219" s="36"/>
      <c r="C219" s="36"/>
      <c r="D219" s="36"/>
      <c r="E219" s="73"/>
      <c r="F219" s="36"/>
      <c r="G219" s="36"/>
      <c r="H219" s="36"/>
      <c r="I219" s="36"/>
      <c r="J219" s="36"/>
      <c r="K219" s="36"/>
      <c r="L219" s="36"/>
      <c r="M219" s="36"/>
      <c r="N219" s="36"/>
      <c r="O219" s="36"/>
      <c r="P219" s="36"/>
      <c r="Q219" s="36"/>
      <c r="R219" s="36"/>
      <c r="S219" s="36"/>
      <c r="T219" s="36"/>
      <c r="U219" s="36"/>
      <c r="V219" s="74"/>
      <c r="W219" s="36"/>
      <c r="X219" s="36"/>
      <c r="Y219" s="36"/>
      <c r="Z219" s="36"/>
      <c r="AA219" s="36"/>
      <c r="AB219" s="36"/>
      <c r="AC219" s="36"/>
      <c r="AD219" s="36"/>
      <c r="AE219" s="36"/>
      <c r="AF219" s="36"/>
      <c r="AG219" s="36"/>
      <c r="AH219" s="36"/>
      <c r="AI219" s="36"/>
    </row>
    <row r="220" spans="1:35" ht="14.25" customHeight="1" x14ac:dyDescent="0.25">
      <c r="A220" s="36"/>
      <c r="B220" s="36"/>
      <c r="C220" s="36"/>
      <c r="D220" s="36"/>
      <c r="E220" s="73"/>
      <c r="F220" s="36"/>
      <c r="G220" s="36"/>
      <c r="H220" s="36"/>
      <c r="I220" s="36"/>
      <c r="J220" s="36"/>
      <c r="K220" s="36"/>
      <c r="L220" s="36"/>
      <c r="M220" s="36"/>
      <c r="N220" s="36"/>
      <c r="O220" s="36"/>
      <c r="P220" s="36"/>
      <c r="Q220" s="36"/>
      <c r="R220" s="36"/>
      <c r="S220" s="36"/>
      <c r="T220" s="36"/>
      <c r="U220" s="36"/>
      <c r="V220" s="74"/>
      <c r="W220" s="36"/>
      <c r="X220" s="36"/>
      <c r="Y220" s="36"/>
      <c r="Z220" s="36"/>
      <c r="AA220" s="36"/>
      <c r="AB220" s="36"/>
      <c r="AC220" s="36"/>
      <c r="AD220" s="36"/>
      <c r="AE220" s="36"/>
      <c r="AF220" s="36"/>
      <c r="AG220" s="36"/>
      <c r="AH220" s="36"/>
      <c r="AI220" s="36"/>
    </row>
    <row r="221" spans="1:35" ht="14.25" customHeight="1" x14ac:dyDescent="0.25">
      <c r="A221" s="36"/>
      <c r="B221" s="36"/>
      <c r="C221" s="36"/>
      <c r="D221" s="36"/>
      <c r="E221" s="73"/>
      <c r="F221" s="36"/>
      <c r="G221" s="36"/>
      <c r="H221" s="36"/>
      <c r="I221" s="36"/>
      <c r="J221" s="36"/>
      <c r="K221" s="36"/>
      <c r="L221" s="36"/>
      <c r="M221" s="36"/>
      <c r="N221" s="36"/>
      <c r="O221" s="36"/>
      <c r="P221" s="36"/>
      <c r="Q221" s="36"/>
      <c r="R221" s="36"/>
      <c r="S221" s="36"/>
      <c r="T221" s="36"/>
      <c r="U221" s="36"/>
      <c r="V221" s="74"/>
      <c r="W221" s="36"/>
      <c r="X221" s="36"/>
      <c r="Y221" s="36"/>
      <c r="Z221" s="36"/>
      <c r="AA221" s="36"/>
      <c r="AB221" s="36"/>
      <c r="AC221" s="36"/>
      <c r="AD221" s="36"/>
      <c r="AE221" s="36"/>
      <c r="AF221" s="36"/>
      <c r="AG221" s="36"/>
      <c r="AH221" s="36"/>
      <c r="AI221" s="36"/>
    </row>
    <row r="222" spans="1:35" ht="14.25" customHeight="1" x14ac:dyDescent="0.25">
      <c r="A222" s="36"/>
      <c r="B222" s="36"/>
      <c r="C222" s="36"/>
      <c r="D222" s="36"/>
      <c r="E222" s="73"/>
      <c r="F222" s="36"/>
      <c r="G222" s="36"/>
      <c r="H222" s="36"/>
      <c r="I222" s="36"/>
      <c r="J222" s="36"/>
      <c r="K222" s="36"/>
      <c r="L222" s="36"/>
      <c r="M222" s="36"/>
      <c r="N222" s="36"/>
      <c r="O222" s="36"/>
      <c r="P222" s="36"/>
      <c r="Q222" s="36"/>
      <c r="R222" s="36"/>
      <c r="S222" s="36"/>
      <c r="T222" s="36"/>
      <c r="U222" s="36"/>
      <c r="V222" s="74"/>
      <c r="W222" s="36"/>
      <c r="X222" s="36"/>
      <c r="Y222" s="36"/>
      <c r="Z222" s="36"/>
      <c r="AA222" s="36"/>
      <c r="AB222" s="36"/>
      <c r="AC222" s="36"/>
      <c r="AD222" s="36"/>
      <c r="AE222" s="36"/>
      <c r="AF222" s="36"/>
      <c r="AG222" s="36"/>
      <c r="AH222" s="36"/>
      <c r="AI222" s="36"/>
    </row>
    <row r="223" spans="1:35" ht="14.25" customHeight="1" x14ac:dyDescent="0.25">
      <c r="A223" s="36"/>
      <c r="B223" s="36"/>
      <c r="C223" s="36"/>
      <c r="D223" s="36"/>
      <c r="E223" s="73"/>
      <c r="F223" s="36"/>
      <c r="G223" s="36"/>
      <c r="H223" s="36"/>
      <c r="I223" s="36"/>
      <c r="J223" s="36"/>
      <c r="K223" s="36"/>
      <c r="L223" s="36"/>
      <c r="M223" s="36"/>
      <c r="N223" s="36"/>
      <c r="O223" s="36"/>
      <c r="P223" s="36"/>
      <c r="Q223" s="36"/>
      <c r="R223" s="36"/>
      <c r="S223" s="36"/>
      <c r="T223" s="36"/>
      <c r="U223" s="36"/>
      <c r="V223" s="74"/>
      <c r="W223" s="36"/>
      <c r="X223" s="36"/>
      <c r="Y223" s="36"/>
      <c r="Z223" s="36"/>
      <c r="AA223" s="36"/>
      <c r="AB223" s="36"/>
      <c r="AC223" s="36"/>
      <c r="AD223" s="36"/>
      <c r="AE223" s="36"/>
      <c r="AF223" s="36"/>
      <c r="AG223" s="36"/>
      <c r="AH223" s="36"/>
      <c r="AI223" s="36"/>
    </row>
    <row r="224" spans="1:35" ht="14.25" customHeight="1" x14ac:dyDescent="0.25">
      <c r="A224" s="36"/>
      <c r="B224" s="36"/>
      <c r="C224" s="36"/>
      <c r="D224" s="36"/>
      <c r="E224" s="73"/>
      <c r="F224" s="36"/>
      <c r="G224" s="36"/>
      <c r="H224" s="36"/>
      <c r="I224" s="36"/>
      <c r="J224" s="36"/>
      <c r="K224" s="36"/>
      <c r="L224" s="36"/>
      <c r="M224" s="36"/>
      <c r="N224" s="36"/>
      <c r="O224" s="36"/>
      <c r="P224" s="36"/>
      <c r="Q224" s="36"/>
      <c r="R224" s="36"/>
      <c r="S224" s="36"/>
      <c r="T224" s="36"/>
      <c r="U224" s="36"/>
      <c r="V224" s="74"/>
      <c r="W224" s="36"/>
      <c r="X224" s="36"/>
      <c r="Y224" s="36"/>
      <c r="Z224" s="36"/>
      <c r="AA224" s="36"/>
      <c r="AB224" s="36"/>
      <c r="AC224" s="36"/>
      <c r="AD224" s="36"/>
      <c r="AE224" s="36"/>
      <c r="AF224" s="36"/>
      <c r="AG224" s="36"/>
      <c r="AH224" s="36"/>
      <c r="AI224" s="36"/>
    </row>
    <row r="225" spans="1:35" ht="14.25" customHeight="1" x14ac:dyDescent="0.25">
      <c r="A225" s="36"/>
      <c r="B225" s="36"/>
      <c r="C225" s="36"/>
      <c r="D225" s="36"/>
      <c r="E225" s="73"/>
      <c r="F225" s="36"/>
      <c r="G225" s="36"/>
      <c r="H225" s="36"/>
      <c r="I225" s="36"/>
      <c r="J225" s="36"/>
      <c r="K225" s="36"/>
      <c r="L225" s="36"/>
      <c r="M225" s="36"/>
      <c r="N225" s="36"/>
      <c r="O225" s="36"/>
      <c r="P225" s="36"/>
      <c r="Q225" s="36"/>
      <c r="R225" s="36"/>
      <c r="S225" s="36"/>
      <c r="T225" s="36"/>
      <c r="U225" s="36"/>
      <c r="V225" s="74"/>
      <c r="W225" s="36"/>
      <c r="X225" s="36"/>
      <c r="Y225" s="36"/>
      <c r="Z225" s="36"/>
      <c r="AA225" s="36"/>
      <c r="AB225" s="36"/>
      <c r="AC225" s="36"/>
      <c r="AD225" s="36"/>
      <c r="AE225" s="36"/>
      <c r="AF225" s="36"/>
      <c r="AG225" s="36"/>
      <c r="AH225" s="36"/>
      <c r="AI225" s="36"/>
    </row>
    <row r="226" spans="1:35" ht="14.25" customHeight="1" x14ac:dyDescent="0.25">
      <c r="A226" s="36"/>
      <c r="B226" s="36"/>
      <c r="C226" s="36"/>
      <c r="D226" s="36"/>
      <c r="E226" s="73"/>
      <c r="F226" s="36"/>
      <c r="G226" s="36"/>
      <c r="H226" s="36"/>
      <c r="I226" s="36"/>
      <c r="J226" s="36"/>
      <c r="K226" s="36"/>
      <c r="L226" s="36"/>
      <c r="M226" s="36"/>
      <c r="N226" s="36"/>
      <c r="O226" s="36"/>
      <c r="P226" s="36"/>
      <c r="Q226" s="36"/>
      <c r="R226" s="36"/>
      <c r="S226" s="36"/>
      <c r="T226" s="36"/>
      <c r="U226" s="36"/>
      <c r="V226" s="74"/>
      <c r="W226" s="36"/>
      <c r="X226" s="36"/>
      <c r="Y226" s="36"/>
      <c r="Z226" s="36"/>
      <c r="AA226" s="36"/>
      <c r="AB226" s="36"/>
      <c r="AC226" s="36"/>
      <c r="AD226" s="36"/>
      <c r="AE226" s="36"/>
      <c r="AF226" s="36"/>
      <c r="AG226" s="36"/>
      <c r="AH226" s="36"/>
      <c r="AI226" s="36"/>
    </row>
    <row r="227" spans="1:35" ht="14.25" customHeight="1" x14ac:dyDescent="0.25">
      <c r="A227" s="36"/>
      <c r="B227" s="36"/>
      <c r="C227" s="36"/>
      <c r="D227" s="36"/>
      <c r="E227" s="73"/>
      <c r="F227" s="36"/>
      <c r="G227" s="36"/>
      <c r="H227" s="36"/>
      <c r="I227" s="36"/>
      <c r="J227" s="36"/>
      <c r="K227" s="36"/>
      <c r="L227" s="36"/>
      <c r="M227" s="36"/>
      <c r="N227" s="36"/>
      <c r="O227" s="36"/>
      <c r="P227" s="36"/>
      <c r="Q227" s="36"/>
      <c r="R227" s="36"/>
      <c r="S227" s="36"/>
      <c r="T227" s="36"/>
      <c r="U227" s="36"/>
      <c r="V227" s="74"/>
      <c r="W227" s="36"/>
      <c r="X227" s="36"/>
      <c r="Y227" s="36"/>
      <c r="Z227" s="36"/>
      <c r="AA227" s="36"/>
      <c r="AB227" s="36"/>
      <c r="AC227" s="36"/>
      <c r="AD227" s="36"/>
      <c r="AE227" s="36"/>
      <c r="AF227" s="36"/>
      <c r="AG227" s="36"/>
      <c r="AH227" s="36"/>
      <c r="AI227" s="36"/>
    </row>
    <row r="228" spans="1:35" ht="14.25" customHeight="1" x14ac:dyDescent="0.25">
      <c r="A228" s="36"/>
      <c r="B228" s="36"/>
      <c r="C228" s="36"/>
      <c r="D228" s="36"/>
      <c r="E228" s="73"/>
      <c r="F228" s="36"/>
      <c r="G228" s="36"/>
      <c r="H228" s="36"/>
      <c r="I228" s="36"/>
      <c r="J228" s="36"/>
      <c r="K228" s="36"/>
      <c r="L228" s="36"/>
      <c r="M228" s="36"/>
      <c r="N228" s="36"/>
      <c r="O228" s="36"/>
      <c r="P228" s="36"/>
      <c r="Q228" s="36"/>
      <c r="R228" s="36"/>
      <c r="S228" s="36"/>
      <c r="T228" s="36"/>
      <c r="U228" s="36"/>
      <c r="V228" s="74"/>
      <c r="W228" s="36"/>
      <c r="X228" s="36"/>
      <c r="Y228" s="36"/>
      <c r="Z228" s="36"/>
      <c r="AA228" s="36"/>
      <c r="AB228" s="36"/>
      <c r="AC228" s="36"/>
      <c r="AD228" s="36"/>
      <c r="AE228" s="36"/>
      <c r="AF228" s="36"/>
      <c r="AG228" s="36"/>
      <c r="AH228" s="36"/>
      <c r="AI228" s="36"/>
    </row>
    <row r="229" spans="1:35" ht="14.25" customHeight="1" x14ac:dyDescent="0.25">
      <c r="A229" s="36"/>
      <c r="B229" s="36"/>
      <c r="C229" s="36"/>
      <c r="D229" s="36"/>
      <c r="E229" s="73"/>
      <c r="F229" s="36"/>
      <c r="G229" s="36"/>
      <c r="H229" s="36"/>
      <c r="I229" s="36"/>
      <c r="J229" s="36"/>
      <c r="K229" s="36"/>
      <c r="L229" s="36"/>
      <c r="M229" s="36"/>
      <c r="N229" s="36"/>
      <c r="O229" s="36"/>
      <c r="P229" s="36"/>
      <c r="Q229" s="36"/>
      <c r="R229" s="36"/>
      <c r="S229" s="36"/>
      <c r="T229" s="36"/>
      <c r="U229" s="36"/>
      <c r="V229" s="74"/>
      <c r="W229" s="36"/>
      <c r="X229" s="36"/>
      <c r="Y229" s="36"/>
      <c r="Z229" s="36"/>
      <c r="AA229" s="36"/>
      <c r="AB229" s="36"/>
      <c r="AC229" s="36"/>
      <c r="AD229" s="36"/>
      <c r="AE229" s="36"/>
      <c r="AF229" s="36"/>
      <c r="AG229" s="36"/>
      <c r="AH229" s="36"/>
      <c r="AI229" s="36"/>
    </row>
    <row r="230" spans="1:35" ht="14.25" customHeight="1" x14ac:dyDescent="0.25">
      <c r="A230" s="36"/>
      <c r="B230" s="36"/>
      <c r="C230" s="36"/>
      <c r="D230" s="36"/>
      <c r="E230" s="73"/>
      <c r="F230" s="36"/>
      <c r="G230" s="36"/>
      <c r="H230" s="36"/>
      <c r="I230" s="36"/>
      <c r="J230" s="36"/>
      <c r="K230" s="36"/>
      <c r="L230" s="36"/>
      <c r="M230" s="36"/>
      <c r="N230" s="36"/>
      <c r="O230" s="36"/>
      <c r="P230" s="36"/>
      <c r="Q230" s="36"/>
      <c r="R230" s="36"/>
      <c r="S230" s="36"/>
      <c r="T230" s="36"/>
      <c r="U230" s="36"/>
      <c r="V230" s="74"/>
      <c r="W230" s="36"/>
      <c r="X230" s="36"/>
      <c r="Y230" s="36"/>
      <c r="Z230" s="36"/>
      <c r="AA230" s="36"/>
      <c r="AB230" s="36"/>
      <c r="AC230" s="36"/>
      <c r="AD230" s="36"/>
      <c r="AE230" s="36"/>
      <c r="AF230" s="36"/>
      <c r="AG230" s="36"/>
      <c r="AH230" s="36"/>
      <c r="AI230" s="36"/>
    </row>
    <row r="231" spans="1:35" ht="14.25" customHeight="1" x14ac:dyDescent="0.25">
      <c r="A231" s="36"/>
      <c r="B231" s="36"/>
      <c r="C231" s="36"/>
      <c r="D231" s="36"/>
      <c r="E231" s="73"/>
      <c r="F231" s="36"/>
      <c r="G231" s="36"/>
      <c r="H231" s="36"/>
      <c r="I231" s="36"/>
      <c r="J231" s="36"/>
      <c r="K231" s="36"/>
      <c r="L231" s="36"/>
      <c r="M231" s="36"/>
      <c r="N231" s="36"/>
      <c r="O231" s="36"/>
      <c r="P231" s="36"/>
      <c r="Q231" s="36"/>
      <c r="R231" s="36"/>
      <c r="S231" s="36"/>
      <c r="T231" s="36"/>
      <c r="U231" s="36"/>
      <c r="V231" s="74"/>
      <c r="W231" s="36"/>
      <c r="X231" s="36"/>
      <c r="Y231" s="36"/>
      <c r="Z231" s="36"/>
      <c r="AA231" s="36"/>
      <c r="AB231" s="36"/>
      <c r="AC231" s="36"/>
      <c r="AD231" s="36"/>
      <c r="AE231" s="36"/>
      <c r="AF231" s="36"/>
      <c r="AG231" s="36"/>
      <c r="AH231" s="36"/>
      <c r="AI231" s="36"/>
    </row>
    <row r="232" spans="1:35" ht="14.25" customHeight="1" x14ac:dyDescent="0.25">
      <c r="A232" s="36"/>
      <c r="B232" s="36"/>
      <c r="C232" s="36"/>
      <c r="D232" s="36"/>
      <c r="E232" s="73"/>
      <c r="F232" s="36"/>
      <c r="G232" s="36"/>
      <c r="H232" s="36"/>
      <c r="I232" s="36"/>
      <c r="J232" s="36"/>
      <c r="K232" s="36"/>
      <c r="L232" s="36"/>
      <c r="M232" s="36"/>
      <c r="N232" s="36"/>
      <c r="O232" s="36"/>
      <c r="P232" s="36"/>
      <c r="Q232" s="36"/>
      <c r="R232" s="36"/>
      <c r="S232" s="36"/>
      <c r="T232" s="36"/>
      <c r="U232" s="36"/>
      <c r="V232" s="74"/>
      <c r="W232" s="36"/>
      <c r="X232" s="36"/>
      <c r="Y232" s="36"/>
      <c r="Z232" s="36"/>
      <c r="AA232" s="36"/>
      <c r="AB232" s="36"/>
      <c r="AC232" s="36"/>
      <c r="AD232" s="36"/>
      <c r="AE232" s="36"/>
      <c r="AF232" s="36"/>
      <c r="AG232" s="36"/>
      <c r="AH232" s="36"/>
      <c r="AI232" s="36"/>
    </row>
    <row r="233" spans="1:35" ht="14.25" customHeight="1" x14ac:dyDescent="0.25">
      <c r="A233" s="36"/>
      <c r="B233" s="36"/>
      <c r="C233" s="36"/>
      <c r="D233" s="36"/>
      <c r="E233" s="73"/>
      <c r="F233" s="36"/>
      <c r="G233" s="36"/>
      <c r="H233" s="36"/>
      <c r="I233" s="36"/>
      <c r="J233" s="36"/>
      <c r="K233" s="36"/>
      <c r="L233" s="36"/>
      <c r="M233" s="36"/>
      <c r="N233" s="36"/>
      <c r="O233" s="36"/>
      <c r="P233" s="36"/>
      <c r="Q233" s="36"/>
      <c r="R233" s="36"/>
      <c r="S233" s="36"/>
      <c r="T233" s="36"/>
      <c r="U233" s="36"/>
      <c r="V233" s="74"/>
      <c r="W233" s="36"/>
      <c r="X233" s="36"/>
      <c r="Y233" s="36"/>
      <c r="Z233" s="36"/>
      <c r="AA233" s="36"/>
      <c r="AB233" s="36"/>
      <c r="AC233" s="36"/>
      <c r="AD233" s="36"/>
      <c r="AE233" s="36"/>
      <c r="AF233" s="36"/>
      <c r="AG233" s="36"/>
      <c r="AH233" s="36"/>
      <c r="AI233" s="36"/>
    </row>
    <row r="234" spans="1:35" ht="14.25" customHeight="1" x14ac:dyDescent="0.25">
      <c r="A234" s="36"/>
      <c r="B234" s="36"/>
      <c r="C234" s="36"/>
      <c r="D234" s="36"/>
      <c r="E234" s="73"/>
      <c r="F234" s="36"/>
      <c r="G234" s="36"/>
      <c r="H234" s="36"/>
      <c r="I234" s="36"/>
      <c r="J234" s="36"/>
      <c r="K234" s="36"/>
      <c r="L234" s="36"/>
      <c r="M234" s="36"/>
      <c r="N234" s="36"/>
      <c r="O234" s="36"/>
      <c r="P234" s="36"/>
      <c r="Q234" s="36"/>
      <c r="R234" s="36"/>
      <c r="S234" s="36"/>
      <c r="T234" s="36"/>
      <c r="U234" s="36"/>
      <c r="V234" s="74"/>
      <c r="W234" s="36"/>
      <c r="X234" s="36"/>
      <c r="Y234" s="36"/>
      <c r="Z234" s="36"/>
      <c r="AA234" s="36"/>
      <c r="AB234" s="36"/>
      <c r="AC234" s="36"/>
      <c r="AD234" s="36"/>
      <c r="AE234" s="36"/>
      <c r="AF234" s="36"/>
      <c r="AG234" s="36"/>
      <c r="AH234" s="36"/>
      <c r="AI234" s="36"/>
    </row>
    <row r="235" spans="1:35" ht="14.25" customHeight="1" x14ac:dyDescent="0.25">
      <c r="A235" s="36"/>
      <c r="B235" s="36"/>
      <c r="C235" s="36"/>
      <c r="D235" s="36"/>
      <c r="E235" s="73"/>
      <c r="F235" s="36"/>
      <c r="G235" s="36"/>
      <c r="H235" s="36"/>
      <c r="I235" s="36"/>
      <c r="J235" s="36"/>
      <c r="K235" s="36"/>
      <c r="L235" s="36"/>
      <c r="M235" s="36"/>
      <c r="N235" s="36"/>
      <c r="O235" s="36"/>
      <c r="P235" s="36"/>
      <c r="Q235" s="36"/>
      <c r="R235" s="36"/>
      <c r="S235" s="36"/>
      <c r="T235" s="36"/>
      <c r="U235" s="36"/>
      <c r="V235" s="74"/>
      <c r="W235" s="36"/>
      <c r="X235" s="36"/>
      <c r="Y235" s="36"/>
      <c r="Z235" s="36"/>
      <c r="AA235" s="36"/>
      <c r="AB235" s="36"/>
      <c r="AC235" s="36"/>
      <c r="AD235" s="36"/>
      <c r="AE235" s="36"/>
      <c r="AF235" s="36"/>
      <c r="AG235" s="36"/>
      <c r="AH235" s="36"/>
      <c r="AI235" s="36"/>
    </row>
    <row r="236" spans="1:35" ht="14.25" customHeight="1" x14ac:dyDescent="0.25">
      <c r="A236" s="36"/>
      <c r="B236" s="36"/>
      <c r="C236" s="36"/>
      <c r="D236" s="36"/>
      <c r="E236" s="73"/>
      <c r="F236" s="36"/>
      <c r="G236" s="36"/>
      <c r="H236" s="36"/>
      <c r="I236" s="36"/>
      <c r="J236" s="36"/>
      <c r="K236" s="36"/>
      <c r="L236" s="36"/>
      <c r="M236" s="36"/>
      <c r="N236" s="36"/>
      <c r="O236" s="36"/>
      <c r="P236" s="36"/>
      <c r="Q236" s="36"/>
      <c r="R236" s="36"/>
      <c r="S236" s="36"/>
      <c r="T236" s="36"/>
      <c r="U236" s="36"/>
      <c r="V236" s="74"/>
      <c r="W236" s="36"/>
      <c r="X236" s="36"/>
      <c r="Y236" s="36"/>
      <c r="Z236" s="36"/>
      <c r="AA236" s="36"/>
      <c r="AB236" s="36"/>
      <c r="AC236" s="36"/>
      <c r="AD236" s="36"/>
      <c r="AE236" s="36"/>
      <c r="AF236" s="36"/>
      <c r="AG236" s="36"/>
      <c r="AH236" s="36"/>
      <c r="AI236" s="36"/>
    </row>
    <row r="237" spans="1:35" ht="14.25" customHeight="1" x14ac:dyDescent="0.25">
      <c r="A237" s="36"/>
      <c r="B237" s="36"/>
      <c r="C237" s="36"/>
      <c r="D237" s="36"/>
      <c r="E237" s="73"/>
      <c r="F237" s="36"/>
      <c r="G237" s="36"/>
      <c r="H237" s="36"/>
      <c r="I237" s="36"/>
      <c r="J237" s="36"/>
      <c r="K237" s="36"/>
      <c r="L237" s="36"/>
      <c r="M237" s="36"/>
      <c r="N237" s="36"/>
      <c r="O237" s="36"/>
      <c r="P237" s="36"/>
      <c r="Q237" s="36"/>
      <c r="R237" s="36"/>
      <c r="S237" s="36"/>
      <c r="T237" s="36"/>
      <c r="U237" s="36"/>
      <c r="V237" s="74"/>
      <c r="W237" s="36"/>
      <c r="X237" s="36"/>
      <c r="Y237" s="36"/>
      <c r="Z237" s="36"/>
      <c r="AA237" s="36"/>
      <c r="AB237" s="36"/>
      <c r="AC237" s="36"/>
      <c r="AD237" s="36"/>
      <c r="AE237" s="36"/>
      <c r="AF237" s="36"/>
      <c r="AG237" s="36"/>
      <c r="AH237" s="36"/>
      <c r="AI237" s="36"/>
    </row>
    <row r="238" spans="1:35" ht="14.25" customHeight="1" x14ac:dyDescent="0.25">
      <c r="A238" s="36"/>
      <c r="B238" s="36"/>
      <c r="C238" s="36"/>
      <c r="D238" s="36"/>
      <c r="E238" s="73"/>
      <c r="F238" s="36"/>
      <c r="G238" s="36"/>
      <c r="H238" s="36"/>
      <c r="I238" s="36"/>
      <c r="J238" s="36"/>
      <c r="K238" s="36"/>
      <c r="L238" s="36"/>
      <c r="M238" s="36"/>
      <c r="N238" s="36"/>
      <c r="O238" s="36"/>
      <c r="P238" s="36"/>
      <c r="Q238" s="36"/>
      <c r="R238" s="36"/>
      <c r="S238" s="36"/>
      <c r="T238" s="36"/>
      <c r="U238" s="36"/>
      <c r="V238" s="74"/>
      <c r="W238" s="36"/>
      <c r="X238" s="36"/>
      <c r="Y238" s="36"/>
      <c r="Z238" s="36"/>
      <c r="AA238" s="36"/>
      <c r="AB238" s="36"/>
      <c r="AC238" s="36"/>
      <c r="AD238" s="36"/>
      <c r="AE238" s="36"/>
      <c r="AF238" s="36"/>
      <c r="AG238" s="36"/>
      <c r="AH238" s="36"/>
      <c r="AI238" s="36"/>
    </row>
    <row r="239" spans="1:35" ht="14.25" customHeight="1" x14ac:dyDescent="0.25">
      <c r="A239" s="36"/>
      <c r="B239" s="36"/>
      <c r="C239" s="36"/>
      <c r="D239" s="36"/>
      <c r="E239" s="73"/>
      <c r="F239" s="36"/>
      <c r="G239" s="36"/>
      <c r="H239" s="36"/>
      <c r="I239" s="36"/>
      <c r="J239" s="36"/>
      <c r="K239" s="36"/>
      <c r="L239" s="36"/>
      <c r="M239" s="36"/>
      <c r="N239" s="36"/>
      <c r="O239" s="36"/>
      <c r="P239" s="36"/>
      <c r="Q239" s="36"/>
      <c r="R239" s="36"/>
      <c r="S239" s="36"/>
      <c r="T239" s="36"/>
      <c r="U239" s="36"/>
      <c r="V239" s="74"/>
      <c r="W239" s="36"/>
      <c r="X239" s="36"/>
      <c r="Y239" s="36"/>
      <c r="Z239" s="36"/>
      <c r="AA239" s="36"/>
      <c r="AB239" s="36"/>
      <c r="AC239" s="36"/>
      <c r="AD239" s="36"/>
      <c r="AE239" s="36"/>
      <c r="AF239" s="36"/>
      <c r="AG239" s="36"/>
      <c r="AH239" s="36"/>
      <c r="AI239" s="36"/>
    </row>
    <row r="240" spans="1:35" ht="14.25" customHeight="1" x14ac:dyDescent="0.25">
      <c r="A240" s="36"/>
      <c r="B240" s="36"/>
      <c r="C240" s="36"/>
      <c r="D240" s="36"/>
      <c r="E240" s="73"/>
      <c r="F240" s="36"/>
      <c r="G240" s="36"/>
      <c r="H240" s="36"/>
      <c r="I240" s="36"/>
      <c r="J240" s="36"/>
      <c r="K240" s="36"/>
      <c r="L240" s="36"/>
      <c r="M240" s="36"/>
      <c r="N240" s="36"/>
      <c r="O240" s="36"/>
      <c r="P240" s="36"/>
      <c r="Q240" s="36"/>
      <c r="R240" s="36"/>
      <c r="S240" s="36"/>
      <c r="T240" s="36"/>
      <c r="U240" s="36"/>
      <c r="V240" s="74"/>
      <c r="W240" s="36"/>
      <c r="X240" s="36"/>
      <c r="Y240" s="36"/>
      <c r="Z240" s="36"/>
      <c r="AA240" s="36"/>
      <c r="AB240" s="36"/>
      <c r="AC240" s="36"/>
      <c r="AD240" s="36"/>
      <c r="AE240" s="36"/>
      <c r="AF240" s="36"/>
      <c r="AG240" s="36"/>
      <c r="AH240" s="36"/>
      <c r="AI240" s="36"/>
    </row>
    <row r="241" spans="1:35" ht="14.25" customHeight="1" x14ac:dyDescent="0.25">
      <c r="A241" s="36"/>
      <c r="B241" s="36"/>
      <c r="C241" s="36"/>
      <c r="D241" s="36"/>
      <c r="E241" s="73"/>
      <c r="F241" s="36"/>
      <c r="G241" s="36"/>
      <c r="H241" s="36"/>
      <c r="I241" s="36"/>
      <c r="J241" s="36"/>
      <c r="K241" s="36"/>
      <c r="L241" s="36"/>
      <c r="M241" s="36"/>
      <c r="N241" s="36"/>
      <c r="O241" s="36"/>
      <c r="P241" s="36"/>
      <c r="Q241" s="36"/>
      <c r="R241" s="36"/>
      <c r="S241" s="36"/>
      <c r="T241" s="36"/>
      <c r="U241" s="36"/>
      <c r="V241" s="74"/>
      <c r="W241" s="36"/>
      <c r="X241" s="36"/>
      <c r="Y241" s="36"/>
      <c r="Z241" s="36"/>
      <c r="AA241" s="36"/>
      <c r="AB241" s="36"/>
      <c r="AC241" s="36"/>
      <c r="AD241" s="36"/>
      <c r="AE241" s="36"/>
      <c r="AF241" s="36"/>
      <c r="AG241" s="36"/>
      <c r="AH241" s="36"/>
      <c r="AI241" s="36"/>
    </row>
    <row r="242" spans="1:35" ht="14.25" customHeight="1" x14ac:dyDescent="0.25">
      <c r="A242" s="36"/>
      <c r="B242" s="36"/>
      <c r="C242" s="36"/>
      <c r="D242" s="36"/>
      <c r="E242" s="73"/>
      <c r="F242" s="36"/>
      <c r="G242" s="36"/>
      <c r="H242" s="36"/>
      <c r="I242" s="36"/>
      <c r="J242" s="36"/>
      <c r="K242" s="36"/>
      <c r="L242" s="36"/>
      <c r="M242" s="36"/>
      <c r="N242" s="36"/>
      <c r="O242" s="36"/>
      <c r="P242" s="36"/>
      <c r="Q242" s="36"/>
      <c r="R242" s="36"/>
      <c r="S242" s="36"/>
      <c r="T242" s="36"/>
      <c r="U242" s="36"/>
      <c r="V242" s="74"/>
      <c r="W242" s="36"/>
      <c r="X242" s="36"/>
      <c r="Y242" s="36"/>
      <c r="Z242" s="36"/>
      <c r="AA242" s="36"/>
      <c r="AB242" s="36"/>
      <c r="AC242" s="36"/>
      <c r="AD242" s="36"/>
      <c r="AE242" s="36"/>
      <c r="AF242" s="36"/>
      <c r="AG242" s="36"/>
      <c r="AH242" s="36"/>
      <c r="AI242" s="36"/>
    </row>
    <row r="243" spans="1:35" ht="14.25" customHeight="1" x14ac:dyDescent="0.25">
      <c r="A243" s="36"/>
      <c r="B243" s="36"/>
      <c r="C243" s="36"/>
      <c r="D243" s="36"/>
      <c r="E243" s="73"/>
      <c r="F243" s="36"/>
      <c r="G243" s="36"/>
      <c r="H243" s="36"/>
      <c r="I243" s="36"/>
      <c r="J243" s="36"/>
      <c r="K243" s="36"/>
      <c r="L243" s="36"/>
      <c r="M243" s="36"/>
      <c r="N243" s="36"/>
      <c r="O243" s="36"/>
      <c r="P243" s="36"/>
      <c r="Q243" s="36"/>
      <c r="R243" s="36"/>
      <c r="S243" s="36"/>
      <c r="T243" s="36"/>
      <c r="U243" s="36"/>
      <c r="V243" s="74"/>
      <c r="W243" s="36"/>
      <c r="X243" s="36"/>
      <c r="Y243" s="36"/>
      <c r="Z243" s="36"/>
      <c r="AA243" s="36"/>
      <c r="AB243" s="36"/>
      <c r="AC243" s="36"/>
      <c r="AD243" s="36"/>
      <c r="AE243" s="36"/>
      <c r="AF243" s="36"/>
      <c r="AG243" s="36"/>
      <c r="AH243" s="36"/>
      <c r="AI243" s="36"/>
    </row>
    <row r="244" spans="1:35" ht="14.25" customHeight="1" x14ac:dyDescent="0.25">
      <c r="A244" s="36"/>
      <c r="B244" s="36"/>
      <c r="C244" s="36"/>
      <c r="D244" s="36"/>
      <c r="E244" s="73"/>
      <c r="F244" s="36"/>
      <c r="G244" s="36"/>
      <c r="H244" s="36"/>
      <c r="I244" s="36"/>
      <c r="J244" s="36"/>
      <c r="K244" s="36"/>
      <c r="L244" s="36"/>
      <c r="M244" s="36"/>
      <c r="N244" s="36"/>
      <c r="O244" s="36"/>
      <c r="P244" s="36"/>
      <c r="Q244" s="36"/>
      <c r="R244" s="36"/>
      <c r="S244" s="36"/>
      <c r="T244" s="36"/>
      <c r="U244" s="36"/>
      <c r="V244" s="74"/>
      <c r="W244" s="36"/>
      <c r="X244" s="36"/>
      <c r="Y244" s="36"/>
      <c r="Z244" s="36"/>
      <c r="AA244" s="36"/>
      <c r="AB244" s="36"/>
      <c r="AC244" s="36"/>
      <c r="AD244" s="36"/>
      <c r="AE244" s="36"/>
      <c r="AF244" s="36"/>
      <c r="AG244" s="36"/>
      <c r="AH244" s="36"/>
      <c r="AI244" s="36"/>
    </row>
    <row r="245" spans="1:35" ht="14.25" customHeight="1" x14ac:dyDescent="0.25">
      <c r="A245" s="36"/>
      <c r="B245" s="36"/>
      <c r="C245" s="36"/>
      <c r="D245" s="36"/>
      <c r="E245" s="73"/>
      <c r="F245" s="36"/>
      <c r="G245" s="36"/>
      <c r="H245" s="36"/>
      <c r="I245" s="36"/>
      <c r="J245" s="36"/>
      <c r="K245" s="36"/>
      <c r="L245" s="36"/>
      <c r="M245" s="36"/>
      <c r="N245" s="36"/>
      <c r="O245" s="36"/>
      <c r="P245" s="36"/>
      <c r="Q245" s="36"/>
      <c r="R245" s="36"/>
      <c r="S245" s="36"/>
      <c r="T245" s="36"/>
      <c r="U245" s="36"/>
      <c r="V245" s="74"/>
      <c r="W245" s="36"/>
      <c r="X245" s="36"/>
      <c r="Y245" s="36"/>
      <c r="Z245" s="36"/>
      <c r="AA245" s="36"/>
      <c r="AB245" s="36"/>
      <c r="AC245" s="36"/>
      <c r="AD245" s="36"/>
      <c r="AE245" s="36"/>
      <c r="AF245" s="36"/>
      <c r="AG245" s="36"/>
      <c r="AH245" s="36"/>
      <c r="AI245" s="36"/>
    </row>
    <row r="246" spans="1:35" ht="14.25" customHeight="1" x14ac:dyDescent="0.25">
      <c r="A246" s="36"/>
      <c r="B246" s="36"/>
      <c r="C246" s="36"/>
      <c r="D246" s="36"/>
      <c r="E246" s="73"/>
      <c r="F246" s="36"/>
      <c r="G246" s="36"/>
      <c r="H246" s="36"/>
      <c r="I246" s="36"/>
      <c r="J246" s="36"/>
      <c r="K246" s="36"/>
      <c r="L246" s="36"/>
      <c r="M246" s="36"/>
      <c r="N246" s="36"/>
      <c r="O246" s="36"/>
      <c r="P246" s="36"/>
      <c r="Q246" s="36"/>
      <c r="R246" s="36"/>
      <c r="S246" s="36"/>
      <c r="T246" s="36"/>
      <c r="U246" s="36"/>
      <c r="V246" s="74"/>
      <c r="W246" s="36"/>
      <c r="X246" s="36"/>
      <c r="Y246" s="36"/>
      <c r="Z246" s="36"/>
      <c r="AA246" s="36"/>
      <c r="AB246" s="36"/>
      <c r="AC246" s="36"/>
      <c r="AD246" s="36"/>
      <c r="AE246" s="36"/>
      <c r="AF246" s="36"/>
      <c r="AG246" s="36"/>
      <c r="AH246" s="36"/>
      <c r="AI246" s="36"/>
    </row>
    <row r="247" spans="1:35" ht="14.25" customHeight="1" x14ac:dyDescent="0.25">
      <c r="A247" s="36"/>
      <c r="B247" s="36"/>
      <c r="C247" s="36"/>
      <c r="D247" s="36"/>
      <c r="E247" s="73"/>
      <c r="F247" s="36"/>
      <c r="G247" s="36"/>
      <c r="H247" s="36"/>
      <c r="I247" s="36"/>
      <c r="J247" s="36"/>
      <c r="K247" s="36"/>
      <c r="L247" s="36"/>
      <c r="M247" s="36"/>
      <c r="N247" s="36"/>
      <c r="O247" s="36"/>
      <c r="P247" s="36"/>
      <c r="Q247" s="36"/>
      <c r="R247" s="36"/>
      <c r="S247" s="36"/>
      <c r="T247" s="36"/>
      <c r="U247" s="36"/>
      <c r="V247" s="74"/>
      <c r="W247" s="36"/>
      <c r="X247" s="36"/>
      <c r="Y247" s="36"/>
      <c r="Z247" s="36"/>
      <c r="AA247" s="36"/>
      <c r="AB247" s="36"/>
      <c r="AC247" s="36"/>
      <c r="AD247" s="36"/>
      <c r="AE247" s="36"/>
      <c r="AF247" s="36"/>
      <c r="AG247" s="36"/>
      <c r="AH247" s="36"/>
      <c r="AI247" s="36"/>
    </row>
    <row r="248" spans="1:35" ht="14.25" customHeight="1" x14ac:dyDescent="0.25">
      <c r="A248" s="36"/>
      <c r="B248" s="36"/>
      <c r="C248" s="36"/>
      <c r="D248" s="36"/>
      <c r="E248" s="73"/>
      <c r="F248" s="36"/>
      <c r="G248" s="36"/>
      <c r="H248" s="36"/>
      <c r="I248" s="36"/>
      <c r="J248" s="36"/>
      <c r="K248" s="36"/>
      <c r="L248" s="36"/>
      <c r="M248" s="36"/>
      <c r="N248" s="36"/>
      <c r="O248" s="36"/>
      <c r="P248" s="36"/>
      <c r="Q248" s="36"/>
      <c r="R248" s="36"/>
      <c r="S248" s="36"/>
      <c r="T248" s="36"/>
      <c r="U248" s="36"/>
      <c r="V248" s="74"/>
      <c r="W248" s="36"/>
      <c r="X248" s="36"/>
      <c r="Y248" s="36"/>
      <c r="Z248" s="36"/>
      <c r="AA248" s="36"/>
      <c r="AB248" s="36"/>
      <c r="AC248" s="36"/>
      <c r="AD248" s="36"/>
      <c r="AE248" s="36"/>
      <c r="AF248" s="36"/>
      <c r="AG248" s="36"/>
      <c r="AH248" s="36"/>
      <c r="AI248" s="36"/>
    </row>
    <row r="249" spans="1:35" ht="14.25" customHeight="1" x14ac:dyDescent="0.25">
      <c r="A249" s="36"/>
      <c r="B249" s="36"/>
      <c r="C249" s="36"/>
      <c r="D249" s="36"/>
      <c r="E249" s="73"/>
      <c r="F249" s="36"/>
      <c r="G249" s="36"/>
      <c r="H249" s="36"/>
      <c r="I249" s="36"/>
      <c r="J249" s="36"/>
      <c r="K249" s="36"/>
      <c r="L249" s="36"/>
      <c r="M249" s="36"/>
      <c r="N249" s="36"/>
      <c r="O249" s="36"/>
      <c r="P249" s="36"/>
      <c r="Q249" s="36"/>
      <c r="R249" s="36"/>
      <c r="S249" s="36"/>
      <c r="T249" s="36"/>
      <c r="U249" s="36"/>
      <c r="V249" s="74"/>
      <c r="W249" s="36"/>
      <c r="X249" s="36"/>
      <c r="Y249" s="36"/>
      <c r="Z249" s="36"/>
      <c r="AA249" s="36"/>
      <c r="AB249" s="36"/>
      <c r="AC249" s="36"/>
      <c r="AD249" s="36"/>
      <c r="AE249" s="36"/>
      <c r="AF249" s="36"/>
      <c r="AG249" s="36"/>
      <c r="AH249" s="36"/>
      <c r="AI249" s="36"/>
    </row>
    <row r="250" spans="1:35" ht="14.25" customHeight="1" x14ac:dyDescent="0.25">
      <c r="A250" s="36"/>
      <c r="B250" s="36"/>
      <c r="C250" s="36"/>
      <c r="D250" s="36"/>
      <c r="E250" s="73"/>
      <c r="F250" s="36"/>
      <c r="G250" s="36"/>
      <c r="H250" s="36"/>
      <c r="I250" s="36"/>
      <c r="J250" s="36"/>
      <c r="K250" s="36"/>
      <c r="L250" s="36"/>
      <c r="M250" s="36"/>
      <c r="N250" s="36"/>
      <c r="O250" s="36"/>
      <c r="P250" s="36"/>
      <c r="Q250" s="36"/>
      <c r="R250" s="36"/>
      <c r="S250" s="36"/>
      <c r="T250" s="36"/>
      <c r="U250" s="36"/>
      <c r="V250" s="74"/>
      <c r="W250" s="36"/>
      <c r="X250" s="36"/>
      <c r="Y250" s="36"/>
      <c r="Z250" s="36"/>
      <c r="AA250" s="36"/>
      <c r="AB250" s="36"/>
      <c r="AC250" s="36"/>
      <c r="AD250" s="36"/>
      <c r="AE250" s="36"/>
      <c r="AF250" s="36"/>
      <c r="AG250" s="36"/>
      <c r="AH250" s="36"/>
      <c r="AI250" s="36"/>
    </row>
    <row r="251" spans="1:35" ht="14.25" customHeight="1" x14ac:dyDescent="0.25">
      <c r="A251" s="36"/>
      <c r="B251" s="36"/>
      <c r="C251" s="36"/>
      <c r="D251" s="36"/>
      <c r="E251" s="73"/>
      <c r="F251" s="36"/>
      <c r="G251" s="36"/>
      <c r="H251" s="36"/>
      <c r="I251" s="36"/>
      <c r="J251" s="36"/>
      <c r="K251" s="36"/>
      <c r="L251" s="36"/>
      <c r="M251" s="36"/>
      <c r="N251" s="36"/>
      <c r="O251" s="36"/>
      <c r="P251" s="36"/>
      <c r="Q251" s="36"/>
      <c r="R251" s="36"/>
      <c r="S251" s="36"/>
      <c r="T251" s="36"/>
      <c r="U251" s="36"/>
      <c r="V251" s="74"/>
      <c r="W251" s="36"/>
      <c r="X251" s="36"/>
      <c r="Y251" s="36"/>
      <c r="Z251" s="36"/>
      <c r="AA251" s="36"/>
      <c r="AB251" s="36"/>
      <c r="AC251" s="36"/>
      <c r="AD251" s="36"/>
      <c r="AE251" s="36"/>
      <c r="AF251" s="36"/>
      <c r="AG251" s="36"/>
      <c r="AH251" s="36"/>
      <c r="AI251" s="36"/>
    </row>
    <row r="252" spans="1:35" ht="14.25" customHeight="1" x14ac:dyDescent="0.25">
      <c r="A252" s="36"/>
      <c r="B252" s="36"/>
      <c r="C252" s="36"/>
      <c r="D252" s="36"/>
      <c r="E252" s="73"/>
      <c r="F252" s="36"/>
      <c r="G252" s="36"/>
      <c r="H252" s="36"/>
      <c r="I252" s="36"/>
      <c r="J252" s="36"/>
      <c r="K252" s="36"/>
      <c r="L252" s="36"/>
      <c r="M252" s="36"/>
      <c r="N252" s="36"/>
      <c r="O252" s="36"/>
      <c r="P252" s="36"/>
      <c r="Q252" s="36"/>
      <c r="R252" s="36"/>
      <c r="S252" s="36"/>
      <c r="T252" s="36"/>
      <c r="U252" s="36"/>
      <c r="V252" s="74"/>
      <c r="W252" s="36"/>
      <c r="X252" s="36"/>
      <c r="Y252" s="36"/>
      <c r="Z252" s="36"/>
      <c r="AA252" s="36"/>
      <c r="AB252" s="36"/>
      <c r="AC252" s="36"/>
      <c r="AD252" s="36"/>
      <c r="AE252" s="36"/>
      <c r="AF252" s="36"/>
      <c r="AG252" s="36"/>
      <c r="AH252" s="36"/>
      <c r="AI252" s="36"/>
    </row>
    <row r="253" spans="1:35" ht="14.25" customHeight="1" x14ac:dyDescent="0.25">
      <c r="A253" s="36"/>
      <c r="B253" s="36"/>
      <c r="C253" s="36"/>
      <c r="D253" s="36"/>
      <c r="E253" s="73"/>
      <c r="F253" s="36"/>
      <c r="G253" s="36"/>
      <c r="H253" s="36"/>
      <c r="I253" s="36"/>
      <c r="J253" s="36"/>
      <c r="K253" s="36"/>
      <c r="L253" s="36"/>
      <c r="M253" s="36"/>
      <c r="N253" s="36"/>
      <c r="O253" s="36"/>
      <c r="P253" s="36"/>
      <c r="Q253" s="36"/>
      <c r="R253" s="36"/>
      <c r="S253" s="36"/>
      <c r="T253" s="36"/>
      <c r="U253" s="36"/>
      <c r="V253" s="74"/>
      <c r="W253" s="36"/>
      <c r="X253" s="36"/>
      <c r="Y253" s="36"/>
      <c r="Z253" s="36"/>
      <c r="AA253" s="36"/>
      <c r="AB253" s="36"/>
      <c r="AC253" s="36"/>
      <c r="AD253" s="36"/>
      <c r="AE253" s="36"/>
      <c r="AF253" s="36"/>
      <c r="AG253" s="36"/>
      <c r="AH253" s="36"/>
      <c r="AI253" s="36"/>
    </row>
    <row r="254" spans="1:35" ht="14.25" customHeight="1" x14ac:dyDescent="0.25">
      <c r="A254" s="36"/>
      <c r="B254" s="36"/>
      <c r="C254" s="36"/>
      <c r="D254" s="36"/>
      <c r="E254" s="73"/>
      <c r="F254" s="36"/>
      <c r="G254" s="36"/>
      <c r="H254" s="36"/>
      <c r="I254" s="36"/>
      <c r="J254" s="36"/>
      <c r="K254" s="36"/>
      <c r="L254" s="36"/>
      <c r="M254" s="36"/>
      <c r="N254" s="36"/>
      <c r="O254" s="36"/>
      <c r="P254" s="36"/>
      <c r="Q254" s="36"/>
      <c r="R254" s="36"/>
      <c r="S254" s="36"/>
      <c r="T254" s="36"/>
      <c r="U254" s="36"/>
      <c r="V254" s="74"/>
      <c r="W254" s="36"/>
      <c r="X254" s="36"/>
      <c r="Y254" s="36"/>
      <c r="Z254" s="36"/>
      <c r="AA254" s="36"/>
      <c r="AB254" s="36"/>
      <c r="AC254" s="36"/>
      <c r="AD254" s="36"/>
      <c r="AE254" s="36"/>
      <c r="AF254" s="36"/>
      <c r="AG254" s="36"/>
      <c r="AH254" s="36"/>
      <c r="AI254" s="36"/>
    </row>
    <row r="255" spans="1:35" ht="14.25" customHeight="1" x14ac:dyDescent="0.25">
      <c r="A255" s="36"/>
      <c r="B255" s="36"/>
      <c r="C255" s="36"/>
      <c r="D255" s="36"/>
      <c r="E255" s="73"/>
      <c r="F255" s="36"/>
      <c r="G255" s="36"/>
      <c r="H255" s="36"/>
      <c r="I255" s="36"/>
      <c r="J255" s="36"/>
      <c r="K255" s="36"/>
      <c r="L255" s="36"/>
      <c r="M255" s="36"/>
      <c r="N255" s="36"/>
      <c r="O255" s="36"/>
      <c r="P255" s="36"/>
      <c r="Q255" s="36"/>
      <c r="R255" s="36"/>
      <c r="S255" s="36"/>
      <c r="T255" s="36"/>
      <c r="U255" s="36"/>
      <c r="V255" s="74"/>
      <c r="W255" s="36"/>
      <c r="X255" s="36"/>
      <c r="Y255" s="36"/>
      <c r="Z255" s="36"/>
      <c r="AA255" s="36"/>
      <c r="AB255" s="36"/>
      <c r="AC255" s="36"/>
      <c r="AD255" s="36"/>
      <c r="AE255" s="36"/>
      <c r="AF255" s="36"/>
      <c r="AG255" s="36"/>
      <c r="AH255" s="36"/>
      <c r="AI255" s="36"/>
    </row>
    <row r="256" spans="1:35" ht="14.25" customHeight="1" x14ac:dyDescent="0.25">
      <c r="A256" s="36"/>
      <c r="B256" s="36"/>
      <c r="C256" s="36"/>
      <c r="D256" s="36"/>
      <c r="E256" s="73"/>
      <c r="F256" s="36"/>
      <c r="G256" s="36"/>
      <c r="H256" s="36"/>
      <c r="I256" s="36"/>
      <c r="J256" s="36"/>
      <c r="K256" s="36"/>
      <c r="L256" s="36"/>
      <c r="M256" s="36"/>
      <c r="N256" s="36"/>
      <c r="O256" s="36"/>
      <c r="P256" s="36"/>
      <c r="Q256" s="36"/>
      <c r="R256" s="36"/>
      <c r="S256" s="36"/>
      <c r="T256" s="36"/>
      <c r="U256" s="36"/>
      <c r="V256" s="74"/>
      <c r="W256" s="36"/>
      <c r="X256" s="36"/>
      <c r="Y256" s="36"/>
      <c r="Z256" s="36"/>
      <c r="AA256" s="36"/>
      <c r="AB256" s="36"/>
      <c r="AC256" s="36"/>
      <c r="AD256" s="36"/>
      <c r="AE256" s="36"/>
      <c r="AF256" s="36"/>
      <c r="AG256" s="36"/>
      <c r="AH256" s="36"/>
      <c r="AI256" s="36"/>
    </row>
    <row r="257" spans="1:35" ht="14.25" customHeight="1" x14ac:dyDescent="0.25">
      <c r="A257" s="36"/>
      <c r="B257" s="36"/>
      <c r="C257" s="36"/>
      <c r="D257" s="36"/>
      <c r="E257" s="73"/>
      <c r="F257" s="36"/>
      <c r="G257" s="36"/>
      <c r="H257" s="36"/>
      <c r="I257" s="36"/>
      <c r="J257" s="36"/>
      <c r="K257" s="36"/>
      <c r="L257" s="36"/>
      <c r="M257" s="36"/>
      <c r="N257" s="36"/>
      <c r="O257" s="36"/>
      <c r="P257" s="36"/>
      <c r="Q257" s="36"/>
      <c r="R257" s="36"/>
      <c r="S257" s="36"/>
      <c r="T257" s="36"/>
      <c r="U257" s="36"/>
      <c r="V257" s="74"/>
      <c r="W257" s="36"/>
      <c r="X257" s="36"/>
      <c r="Y257" s="36"/>
      <c r="Z257" s="36"/>
      <c r="AA257" s="36"/>
      <c r="AB257" s="36"/>
      <c r="AC257" s="36"/>
      <c r="AD257" s="36"/>
      <c r="AE257" s="36"/>
      <c r="AF257" s="36"/>
      <c r="AG257" s="36"/>
      <c r="AH257" s="36"/>
      <c r="AI257" s="36"/>
    </row>
    <row r="258" spans="1:35" ht="14.25" customHeight="1" x14ac:dyDescent="0.25">
      <c r="A258" s="36"/>
      <c r="B258" s="36"/>
      <c r="C258" s="36"/>
      <c r="D258" s="36"/>
      <c r="E258" s="73"/>
      <c r="F258" s="36"/>
      <c r="G258" s="36"/>
      <c r="H258" s="36"/>
      <c r="I258" s="36"/>
      <c r="J258" s="36"/>
      <c r="K258" s="36"/>
      <c r="L258" s="36"/>
      <c r="M258" s="36"/>
      <c r="N258" s="36"/>
      <c r="O258" s="36"/>
      <c r="P258" s="36"/>
      <c r="Q258" s="36"/>
      <c r="R258" s="36"/>
      <c r="S258" s="36"/>
      <c r="T258" s="36"/>
      <c r="U258" s="36"/>
      <c r="V258" s="74"/>
      <c r="W258" s="36"/>
      <c r="X258" s="36"/>
      <c r="Y258" s="36"/>
      <c r="Z258" s="36"/>
      <c r="AA258" s="36"/>
      <c r="AB258" s="36"/>
      <c r="AC258" s="36"/>
      <c r="AD258" s="36"/>
      <c r="AE258" s="36"/>
      <c r="AF258" s="36"/>
      <c r="AG258" s="36"/>
      <c r="AH258" s="36"/>
      <c r="AI258" s="36"/>
    </row>
    <row r="259" spans="1:35" ht="14.25" customHeight="1" x14ac:dyDescent="0.25">
      <c r="A259" s="36"/>
      <c r="B259" s="36"/>
      <c r="C259" s="36"/>
      <c r="D259" s="36"/>
      <c r="E259" s="73"/>
      <c r="F259" s="36"/>
      <c r="G259" s="36"/>
      <c r="H259" s="36"/>
      <c r="I259" s="36"/>
      <c r="J259" s="36"/>
      <c r="K259" s="36"/>
      <c r="L259" s="36"/>
      <c r="M259" s="36"/>
      <c r="N259" s="36"/>
      <c r="O259" s="36"/>
      <c r="P259" s="36"/>
      <c r="Q259" s="36"/>
      <c r="R259" s="36"/>
      <c r="S259" s="36"/>
      <c r="T259" s="36"/>
      <c r="U259" s="36"/>
      <c r="V259" s="74"/>
      <c r="W259" s="36"/>
      <c r="X259" s="36"/>
      <c r="Y259" s="36"/>
      <c r="Z259" s="36"/>
      <c r="AA259" s="36"/>
      <c r="AB259" s="36"/>
      <c r="AC259" s="36"/>
      <c r="AD259" s="36"/>
      <c r="AE259" s="36"/>
      <c r="AF259" s="36"/>
      <c r="AG259" s="36"/>
      <c r="AH259" s="36"/>
      <c r="AI259" s="36"/>
    </row>
    <row r="260" spans="1:35" ht="14.25" customHeight="1" x14ac:dyDescent="0.25">
      <c r="A260" s="36"/>
      <c r="B260" s="36"/>
      <c r="C260" s="36"/>
      <c r="D260" s="36"/>
      <c r="E260" s="73"/>
      <c r="F260" s="36"/>
      <c r="G260" s="36"/>
      <c r="H260" s="36"/>
      <c r="I260" s="36"/>
      <c r="J260" s="36"/>
      <c r="K260" s="36"/>
      <c r="L260" s="36"/>
      <c r="M260" s="36"/>
      <c r="N260" s="36"/>
      <c r="O260" s="36"/>
      <c r="P260" s="36"/>
      <c r="Q260" s="36"/>
      <c r="R260" s="36"/>
      <c r="S260" s="36"/>
      <c r="T260" s="36"/>
      <c r="U260" s="36"/>
      <c r="V260" s="74"/>
      <c r="W260" s="36"/>
      <c r="X260" s="36"/>
      <c r="Y260" s="36"/>
      <c r="Z260" s="36"/>
      <c r="AA260" s="36"/>
      <c r="AB260" s="36"/>
      <c r="AC260" s="36"/>
      <c r="AD260" s="36"/>
      <c r="AE260" s="36"/>
      <c r="AF260" s="36"/>
      <c r="AG260" s="36"/>
      <c r="AH260" s="36"/>
      <c r="AI260" s="36"/>
    </row>
    <row r="261" spans="1:35" ht="14.25" customHeight="1" x14ac:dyDescent="0.25">
      <c r="A261" s="36"/>
      <c r="B261" s="36"/>
      <c r="C261" s="36"/>
      <c r="D261" s="36"/>
      <c r="E261" s="73"/>
      <c r="F261" s="36"/>
      <c r="G261" s="36"/>
      <c r="H261" s="36"/>
      <c r="I261" s="36"/>
      <c r="J261" s="36"/>
      <c r="K261" s="36"/>
      <c r="L261" s="36"/>
      <c r="M261" s="36"/>
      <c r="N261" s="36"/>
      <c r="O261" s="36"/>
      <c r="P261" s="36"/>
      <c r="Q261" s="36"/>
      <c r="R261" s="36"/>
      <c r="S261" s="36"/>
      <c r="T261" s="36"/>
      <c r="U261" s="36"/>
      <c r="V261" s="74"/>
      <c r="W261" s="36"/>
      <c r="X261" s="36"/>
      <c r="Y261" s="36"/>
      <c r="Z261" s="36"/>
      <c r="AA261" s="36"/>
      <c r="AB261" s="36"/>
      <c r="AC261" s="36"/>
      <c r="AD261" s="36"/>
      <c r="AE261" s="36"/>
      <c r="AF261" s="36"/>
      <c r="AG261" s="36"/>
      <c r="AH261" s="36"/>
      <c r="AI261" s="36"/>
    </row>
    <row r="262" spans="1:35" ht="14.25" customHeight="1" x14ac:dyDescent="0.25">
      <c r="A262" s="36"/>
      <c r="B262" s="36"/>
      <c r="C262" s="36"/>
      <c r="D262" s="36"/>
      <c r="E262" s="73"/>
      <c r="F262" s="36"/>
      <c r="G262" s="36"/>
      <c r="H262" s="36"/>
      <c r="I262" s="36"/>
      <c r="J262" s="36"/>
      <c r="K262" s="36"/>
      <c r="L262" s="36"/>
      <c r="M262" s="36"/>
      <c r="N262" s="36"/>
      <c r="O262" s="36"/>
      <c r="P262" s="36"/>
      <c r="Q262" s="36"/>
      <c r="R262" s="36"/>
      <c r="S262" s="36"/>
      <c r="T262" s="36"/>
      <c r="U262" s="36"/>
      <c r="V262" s="74"/>
      <c r="W262" s="36"/>
      <c r="X262" s="36"/>
      <c r="Y262" s="36"/>
      <c r="Z262" s="36"/>
      <c r="AA262" s="36"/>
      <c r="AB262" s="36"/>
      <c r="AC262" s="36"/>
      <c r="AD262" s="36"/>
      <c r="AE262" s="36"/>
      <c r="AF262" s="36"/>
      <c r="AG262" s="36"/>
      <c r="AH262" s="36"/>
      <c r="AI262" s="36"/>
    </row>
    <row r="263" spans="1:35" ht="14.25" customHeight="1" x14ac:dyDescent="0.25">
      <c r="A263" s="36"/>
      <c r="B263" s="36"/>
      <c r="C263" s="36"/>
      <c r="D263" s="36"/>
      <c r="E263" s="73"/>
      <c r="F263" s="36"/>
      <c r="G263" s="36"/>
      <c r="H263" s="36"/>
      <c r="I263" s="36"/>
      <c r="J263" s="36"/>
      <c r="K263" s="36"/>
      <c r="L263" s="36"/>
      <c r="M263" s="36"/>
      <c r="N263" s="36"/>
      <c r="O263" s="36"/>
      <c r="P263" s="36"/>
      <c r="Q263" s="36"/>
      <c r="R263" s="36"/>
      <c r="S263" s="36"/>
      <c r="T263" s="36"/>
      <c r="U263" s="36"/>
      <c r="V263" s="74"/>
      <c r="W263" s="36"/>
      <c r="X263" s="36"/>
      <c r="Y263" s="36"/>
      <c r="Z263" s="36"/>
      <c r="AA263" s="36"/>
      <c r="AB263" s="36"/>
      <c r="AC263" s="36"/>
      <c r="AD263" s="36"/>
      <c r="AE263" s="36"/>
      <c r="AF263" s="36"/>
      <c r="AG263" s="36"/>
      <c r="AH263" s="36"/>
      <c r="AI263" s="36"/>
    </row>
    <row r="264" spans="1:35" ht="14.25" customHeight="1" x14ac:dyDescent="0.25">
      <c r="A264" s="36"/>
      <c r="B264" s="36"/>
      <c r="C264" s="36"/>
      <c r="D264" s="36"/>
      <c r="E264" s="73"/>
      <c r="F264" s="36"/>
      <c r="G264" s="36"/>
      <c r="H264" s="36"/>
      <c r="I264" s="36"/>
      <c r="J264" s="36"/>
      <c r="K264" s="36"/>
      <c r="L264" s="36"/>
      <c r="M264" s="36"/>
      <c r="N264" s="36"/>
      <c r="O264" s="36"/>
      <c r="P264" s="36"/>
      <c r="Q264" s="36"/>
      <c r="R264" s="36"/>
      <c r="S264" s="36"/>
      <c r="T264" s="36"/>
      <c r="U264" s="36"/>
      <c r="V264" s="74"/>
      <c r="W264" s="36"/>
      <c r="X264" s="36"/>
      <c r="Y264" s="36"/>
      <c r="Z264" s="36"/>
      <c r="AA264" s="36"/>
      <c r="AB264" s="36"/>
      <c r="AC264" s="36"/>
      <c r="AD264" s="36"/>
      <c r="AE264" s="36"/>
      <c r="AF264" s="36"/>
      <c r="AG264" s="36"/>
      <c r="AH264" s="36"/>
      <c r="AI264" s="36"/>
    </row>
    <row r="265" spans="1:35" ht="14.25" customHeight="1" x14ac:dyDescent="0.25">
      <c r="A265" s="36"/>
      <c r="B265" s="36"/>
      <c r="C265" s="36"/>
      <c r="D265" s="36"/>
      <c r="E265" s="73"/>
      <c r="F265" s="36"/>
      <c r="G265" s="36"/>
      <c r="H265" s="36"/>
      <c r="I265" s="36"/>
      <c r="J265" s="36"/>
      <c r="K265" s="36"/>
      <c r="L265" s="36"/>
      <c r="M265" s="36"/>
      <c r="N265" s="36"/>
      <c r="O265" s="36"/>
      <c r="P265" s="36"/>
      <c r="Q265" s="36"/>
      <c r="R265" s="36"/>
      <c r="S265" s="36"/>
      <c r="T265" s="36"/>
      <c r="U265" s="36"/>
      <c r="V265" s="74"/>
      <c r="W265" s="36"/>
      <c r="X265" s="36"/>
      <c r="Y265" s="36"/>
      <c r="Z265" s="36"/>
      <c r="AA265" s="36"/>
      <c r="AB265" s="36"/>
      <c r="AC265" s="36"/>
      <c r="AD265" s="36"/>
      <c r="AE265" s="36"/>
      <c r="AF265" s="36"/>
      <c r="AG265" s="36"/>
      <c r="AH265" s="36"/>
      <c r="AI265" s="36"/>
    </row>
    <row r="266" spans="1:35" ht="14.25" customHeight="1" x14ac:dyDescent="0.25">
      <c r="A266" s="36"/>
      <c r="B266" s="36"/>
      <c r="C266" s="36"/>
      <c r="D266" s="36"/>
      <c r="E266" s="73"/>
      <c r="F266" s="36"/>
      <c r="G266" s="36"/>
      <c r="H266" s="36"/>
      <c r="I266" s="36"/>
      <c r="J266" s="36"/>
      <c r="K266" s="36"/>
      <c r="L266" s="36"/>
      <c r="M266" s="36"/>
      <c r="N266" s="36"/>
      <c r="O266" s="36"/>
      <c r="P266" s="36"/>
      <c r="Q266" s="36"/>
      <c r="R266" s="36"/>
      <c r="S266" s="36"/>
      <c r="T266" s="36"/>
      <c r="U266" s="36"/>
      <c r="V266" s="74"/>
      <c r="W266" s="36"/>
      <c r="X266" s="36"/>
      <c r="Y266" s="36"/>
      <c r="Z266" s="36"/>
      <c r="AA266" s="36"/>
      <c r="AB266" s="36"/>
      <c r="AC266" s="36"/>
      <c r="AD266" s="36"/>
      <c r="AE266" s="36"/>
      <c r="AF266" s="36"/>
      <c r="AG266" s="36"/>
      <c r="AH266" s="36"/>
      <c r="AI266" s="36"/>
    </row>
    <row r="267" spans="1:35" ht="14.25" customHeight="1" x14ac:dyDescent="0.25">
      <c r="A267" s="36"/>
      <c r="B267" s="36"/>
      <c r="C267" s="36"/>
      <c r="D267" s="36"/>
      <c r="E267" s="73"/>
      <c r="F267" s="36"/>
      <c r="G267" s="36"/>
      <c r="H267" s="36"/>
      <c r="I267" s="36"/>
      <c r="J267" s="36"/>
      <c r="K267" s="36"/>
      <c r="L267" s="36"/>
      <c r="M267" s="36"/>
      <c r="N267" s="36"/>
      <c r="O267" s="36"/>
      <c r="P267" s="36"/>
      <c r="Q267" s="36"/>
      <c r="R267" s="36"/>
      <c r="S267" s="36"/>
      <c r="T267" s="36"/>
      <c r="U267" s="36"/>
      <c r="V267" s="74"/>
      <c r="W267" s="36"/>
      <c r="X267" s="36"/>
      <c r="Y267" s="36"/>
      <c r="Z267" s="36"/>
      <c r="AA267" s="36"/>
      <c r="AB267" s="36"/>
      <c r="AC267" s="36"/>
      <c r="AD267" s="36"/>
      <c r="AE267" s="36"/>
      <c r="AF267" s="36"/>
      <c r="AG267" s="36"/>
      <c r="AH267" s="36"/>
      <c r="AI267" s="36"/>
    </row>
    <row r="268" spans="1:35" ht="14.25" customHeight="1" x14ac:dyDescent="0.25">
      <c r="A268" s="36"/>
      <c r="B268" s="36"/>
      <c r="C268" s="36"/>
      <c r="D268" s="36"/>
      <c r="E268" s="73"/>
      <c r="F268" s="36"/>
      <c r="G268" s="36"/>
      <c r="H268" s="36"/>
      <c r="I268" s="36"/>
      <c r="J268" s="36"/>
      <c r="K268" s="36"/>
      <c r="L268" s="36"/>
      <c r="M268" s="36"/>
      <c r="N268" s="36"/>
      <c r="O268" s="36"/>
      <c r="P268" s="36"/>
      <c r="Q268" s="36"/>
      <c r="R268" s="36"/>
      <c r="S268" s="36"/>
      <c r="T268" s="36"/>
      <c r="U268" s="36"/>
      <c r="V268" s="74"/>
      <c r="W268" s="36"/>
      <c r="X268" s="36"/>
      <c r="Y268" s="36"/>
      <c r="Z268" s="36"/>
      <c r="AA268" s="36"/>
      <c r="AB268" s="36"/>
      <c r="AC268" s="36"/>
      <c r="AD268" s="36"/>
      <c r="AE268" s="36"/>
      <c r="AF268" s="36"/>
      <c r="AG268" s="36"/>
      <c r="AH268" s="36"/>
      <c r="AI268" s="36"/>
    </row>
    <row r="269" spans="1:35" ht="14.25" customHeight="1" x14ac:dyDescent="0.25">
      <c r="A269" s="36"/>
      <c r="B269" s="36"/>
      <c r="C269" s="36"/>
      <c r="D269" s="36"/>
      <c r="E269" s="73"/>
      <c r="F269" s="36"/>
      <c r="G269" s="36"/>
      <c r="H269" s="36"/>
      <c r="I269" s="36"/>
      <c r="J269" s="36"/>
      <c r="K269" s="36"/>
      <c r="L269" s="36"/>
      <c r="M269" s="36"/>
      <c r="N269" s="36"/>
      <c r="O269" s="36"/>
      <c r="P269" s="36"/>
      <c r="Q269" s="36"/>
      <c r="R269" s="36"/>
      <c r="S269" s="36"/>
      <c r="T269" s="36"/>
      <c r="U269" s="36"/>
      <c r="V269" s="74"/>
      <c r="W269" s="36"/>
      <c r="X269" s="36"/>
      <c r="Y269" s="36"/>
      <c r="Z269" s="36"/>
      <c r="AA269" s="36"/>
      <c r="AB269" s="36"/>
      <c r="AC269" s="36"/>
      <c r="AD269" s="36"/>
      <c r="AE269" s="36"/>
      <c r="AF269" s="36"/>
      <c r="AG269" s="36"/>
      <c r="AH269" s="36"/>
      <c r="AI269" s="36"/>
    </row>
    <row r="270" spans="1:35" ht="14.25" customHeight="1" x14ac:dyDescent="0.25">
      <c r="A270" s="36"/>
      <c r="B270" s="36"/>
      <c r="C270" s="36"/>
      <c r="D270" s="36"/>
      <c r="E270" s="73"/>
      <c r="F270" s="36"/>
      <c r="G270" s="36"/>
      <c r="H270" s="36"/>
      <c r="I270" s="36"/>
      <c r="J270" s="36"/>
      <c r="K270" s="36"/>
      <c r="L270" s="36"/>
      <c r="M270" s="36"/>
      <c r="N270" s="36"/>
      <c r="O270" s="36"/>
      <c r="P270" s="36"/>
      <c r="Q270" s="36"/>
      <c r="R270" s="36"/>
      <c r="S270" s="36"/>
      <c r="T270" s="36"/>
      <c r="U270" s="36"/>
      <c r="V270" s="74"/>
      <c r="W270" s="36"/>
      <c r="X270" s="36"/>
      <c r="Y270" s="36"/>
      <c r="Z270" s="36"/>
      <c r="AA270" s="36"/>
      <c r="AB270" s="36"/>
      <c r="AC270" s="36"/>
      <c r="AD270" s="36"/>
      <c r="AE270" s="36"/>
      <c r="AF270" s="36"/>
      <c r="AG270" s="36"/>
      <c r="AH270" s="36"/>
      <c r="AI270" s="36"/>
    </row>
    <row r="271" spans="1:35" ht="14.25" customHeight="1" x14ac:dyDescent="0.25">
      <c r="A271" s="36"/>
      <c r="B271" s="36"/>
      <c r="C271" s="36"/>
      <c r="D271" s="36"/>
      <c r="E271" s="73"/>
      <c r="F271" s="36"/>
      <c r="G271" s="36"/>
      <c r="H271" s="36"/>
      <c r="I271" s="36"/>
      <c r="J271" s="36"/>
      <c r="K271" s="36"/>
      <c r="L271" s="36"/>
      <c r="M271" s="36"/>
      <c r="N271" s="36"/>
      <c r="O271" s="36"/>
      <c r="P271" s="36"/>
      <c r="Q271" s="36"/>
      <c r="R271" s="36"/>
      <c r="S271" s="36"/>
      <c r="T271" s="36"/>
      <c r="U271" s="36"/>
      <c r="V271" s="74"/>
      <c r="W271" s="36"/>
      <c r="X271" s="36"/>
      <c r="Y271" s="36"/>
      <c r="Z271" s="36"/>
      <c r="AA271" s="36"/>
      <c r="AB271" s="36"/>
      <c r="AC271" s="36"/>
      <c r="AD271" s="36"/>
      <c r="AE271" s="36"/>
      <c r="AF271" s="36"/>
      <c r="AG271" s="36"/>
      <c r="AH271" s="36"/>
      <c r="AI271" s="36"/>
    </row>
    <row r="272" spans="1:35" ht="14.25" customHeight="1" x14ac:dyDescent="0.25">
      <c r="A272" s="36"/>
      <c r="B272" s="36"/>
      <c r="C272" s="36"/>
      <c r="D272" s="36"/>
      <c r="E272" s="73"/>
      <c r="F272" s="36"/>
      <c r="G272" s="36"/>
      <c r="H272" s="36"/>
      <c r="I272" s="36"/>
      <c r="J272" s="36"/>
      <c r="K272" s="36"/>
      <c r="L272" s="36"/>
      <c r="M272" s="36"/>
      <c r="N272" s="36"/>
      <c r="O272" s="36"/>
      <c r="P272" s="36"/>
      <c r="Q272" s="36"/>
      <c r="R272" s="36"/>
      <c r="S272" s="36"/>
      <c r="T272" s="36"/>
      <c r="U272" s="36"/>
      <c r="V272" s="74"/>
      <c r="W272" s="36"/>
      <c r="X272" s="36"/>
      <c r="Y272" s="36"/>
      <c r="Z272" s="36"/>
      <c r="AA272" s="36"/>
      <c r="AB272" s="36"/>
      <c r="AC272" s="36"/>
      <c r="AD272" s="36"/>
      <c r="AE272" s="36"/>
      <c r="AF272" s="36"/>
      <c r="AG272" s="36"/>
      <c r="AH272" s="36"/>
      <c r="AI272" s="36"/>
    </row>
    <row r="273" spans="1:35" ht="14.25" customHeight="1" x14ac:dyDescent="0.25">
      <c r="A273" s="36"/>
      <c r="B273" s="36"/>
      <c r="C273" s="36"/>
      <c r="D273" s="36"/>
      <c r="E273" s="73"/>
      <c r="F273" s="36"/>
      <c r="G273" s="36"/>
      <c r="H273" s="36"/>
      <c r="I273" s="36"/>
      <c r="J273" s="36"/>
      <c r="K273" s="36"/>
      <c r="L273" s="36"/>
      <c r="M273" s="36"/>
      <c r="N273" s="36"/>
      <c r="O273" s="36"/>
      <c r="P273" s="36"/>
      <c r="Q273" s="36"/>
      <c r="R273" s="36"/>
      <c r="S273" s="36"/>
      <c r="T273" s="36"/>
      <c r="U273" s="36"/>
      <c r="V273" s="74"/>
      <c r="W273" s="36"/>
      <c r="X273" s="36"/>
      <c r="Y273" s="36"/>
      <c r="Z273" s="36"/>
      <c r="AA273" s="36"/>
      <c r="AB273" s="36"/>
      <c r="AC273" s="36"/>
      <c r="AD273" s="36"/>
      <c r="AE273" s="36"/>
      <c r="AF273" s="36"/>
      <c r="AG273" s="36"/>
      <c r="AH273" s="36"/>
      <c r="AI273" s="36"/>
    </row>
    <row r="274" spans="1:35" ht="14.25" customHeight="1" x14ac:dyDescent="0.25">
      <c r="A274" s="36"/>
      <c r="B274" s="36"/>
      <c r="C274" s="36"/>
      <c r="D274" s="36"/>
      <c r="E274" s="73"/>
      <c r="F274" s="36"/>
      <c r="G274" s="36"/>
      <c r="H274" s="36"/>
      <c r="I274" s="36"/>
      <c r="J274" s="36"/>
      <c r="K274" s="36"/>
      <c r="L274" s="36"/>
      <c r="M274" s="36"/>
      <c r="N274" s="36"/>
      <c r="O274" s="36"/>
      <c r="P274" s="36"/>
      <c r="Q274" s="36"/>
      <c r="R274" s="36"/>
      <c r="S274" s="36"/>
      <c r="T274" s="36"/>
      <c r="U274" s="36"/>
      <c r="V274" s="74"/>
      <c r="W274" s="36"/>
      <c r="X274" s="36"/>
      <c r="Y274" s="36"/>
      <c r="Z274" s="36"/>
      <c r="AA274" s="36"/>
      <c r="AB274" s="36"/>
      <c r="AC274" s="36"/>
      <c r="AD274" s="36"/>
      <c r="AE274" s="36"/>
      <c r="AF274" s="36"/>
      <c r="AG274" s="36"/>
      <c r="AH274" s="36"/>
      <c r="AI274" s="36"/>
    </row>
    <row r="275" spans="1:35" ht="14.25" customHeight="1" x14ac:dyDescent="0.25">
      <c r="A275" s="36"/>
      <c r="B275" s="36"/>
      <c r="C275" s="36"/>
      <c r="D275" s="36"/>
      <c r="E275" s="73"/>
      <c r="F275" s="36"/>
      <c r="G275" s="36"/>
      <c r="H275" s="36"/>
      <c r="I275" s="36"/>
      <c r="J275" s="36"/>
      <c r="K275" s="36"/>
      <c r="L275" s="36"/>
      <c r="M275" s="36"/>
      <c r="N275" s="36"/>
      <c r="O275" s="36"/>
      <c r="P275" s="36"/>
      <c r="Q275" s="36"/>
      <c r="R275" s="36"/>
      <c r="S275" s="36"/>
      <c r="T275" s="36"/>
      <c r="U275" s="36"/>
      <c r="V275" s="74"/>
      <c r="W275" s="36"/>
      <c r="X275" s="36"/>
      <c r="Y275" s="36"/>
      <c r="Z275" s="36"/>
      <c r="AA275" s="36"/>
      <c r="AB275" s="36"/>
      <c r="AC275" s="36"/>
      <c r="AD275" s="36"/>
      <c r="AE275" s="36"/>
      <c r="AF275" s="36"/>
      <c r="AG275" s="36"/>
      <c r="AH275" s="36"/>
      <c r="AI275" s="36"/>
    </row>
    <row r="276" spans="1:35" ht="14.25" customHeight="1" x14ac:dyDescent="0.25">
      <c r="A276" s="36"/>
      <c r="B276" s="36"/>
      <c r="C276" s="36"/>
      <c r="D276" s="36"/>
      <c r="E276" s="73"/>
      <c r="F276" s="36"/>
      <c r="G276" s="36"/>
      <c r="H276" s="36"/>
      <c r="I276" s="36"/>
      <c r="J276" s="36"/>
      <c r="K276" s="36"/>
      <c r="L276" s="36"/>
      <c r="M276" s="36"/>
      <c r="N276" s="36"/>
      <c r="O276" s="36"/>
      <c r="P276" s="36"/>
      <c r="Q276" s="36"/>
      <c r="R276" s="36"/>
      <c r="S276" s="36"/>
      <c r="T276" s="36"/>
      <c r="U276" s="36"/>
      <c r="V276" s="74"/>
      <c r="W276" s="36"/>
      <c r="X276" s="36"/>
      <c r="Y276" s="36"/>
      <c r="Z276" s="36"/>
      <c r="AA276" s="36"/>
      <c r="AB276" s="36"/>
      <c r="AC276" s="36"/>
      <c r="AD276" s="36"/>
      <c r="AE276" s="36"/>
      <c r="AF276" s="36"/>
      <c r="AG276" s="36"/>
      <c r="AH276" s="36"/>
      <c r="AI276" s="36"/>
    </row>
    <row r="277" spans="1:35" ht="14.25" customHeight="1" x14ac:dyDescent="0.25">
      <c r="A277" s="36"/>
      <c r="B277" s="36"/>
      <c r="C277" s="36"/>
      <c r="D277" s="36"/>
      <c r="E277" s="73"/>
      <c r="F277" s="36"/>
      <c r="G277" s="36"/>
      <c r="H277" s="36"/>
      <c r="I277" s="36"/>
      <c r="J277" s="36"/>
      <c r="K277" s="36"/>
      <c r="L277" s="36"/>
      <c r="M277" s="36"/>
      <c r="N277" s="36"/>
      <c r="O277" s="36"/>
      <c r="P277" s="36"/>
      <c r="Q277" s="36"/>
      <c r="R277" s="36"/>
      <c r="S277" s="36"/>
      <c r="T277" s="36"/>
      <c r="U277" s="36"/>
      <c r="V277" s="74"/>
      <c r="W277" s="36"/>
      <c r="X277" s="36"/>
      <c r="Y277" s="36"/>
      <c r="Z277" s="36"/>
      <c r="AA277" s="36"/>
      <c r="AB277" s="36"/>
      <c r="AC277" s="36"/>
      <c r="AD277" s="36"/>
      <c r="AE277" s="36"/>
      <c r="AF277" s="36"/>
      <c r="AG277" s="36"/>
      <c r="AH277" s="36"/>
      <c r="AI277" s="36"/>
    </row>
    <row r="278" spans="1:35" ht="14.25" customHeight="1" x14ac:dyDescent="0.25">
      <c r="A278" s="36"/>
      <c r="B278" s="36"/>
      <c r="C278" s="36"/>
      <c r="D278" s="36"/>
      <c r="E278" s="73"/>
      <c r="F278" s="36"/>
      <c r="G278" s="36"/>
      <c r="H278" s="36"/>
      <c r="I278" s="36"/>
      <c r="J278" s="36"/>
      <c r="K278" s="36"/>
      <c r="L278" s="36"/>
      <c r="M278" s="36"/>
      <c r="N278" s="36"/>
      <c r="O278" s="36"/>
      <c r="P278" s="36"/>
      <c r="Q278" s="36"/>
      <c r="R278" s="36"/>
      <c r="S278" s="36"/>
      <c r="T278" s="36"/>
      <c r="U278" s="36"/>
      <c r="V278" s="74"/>
      <c r="W278" s="36"/>
      <c r="X278" s="36"/>
      <c r="Y278" s="36"/>
      <c r="Z278" s="36"/>
      <c r="AA278" s="36"/>
      <c r="AB278" s="36"/>
      <c r="AC278" s="36"/>
      <c r="AD278" s="36"/>
      <c r="AE278" s="36"/>
      <c r="AF278" s="36"/>
      <c r="AG278" s="36"/>
      <c r="AH278" s="36"/>
      <c r="AI278" s="36"/>
    </row>
    <row r="279" spans="1:35" ht="14.25" customHeight="1" x14ac:dyDescent="0.25">
      <c r="A279" s="36"/>
      <c r="B279" s="36"/>
      <c r="C279" s="36"/>
      <c r="D279" s="36"/>
      <c r="E279" s="73"/>
      <c r="F279" s="36"/>
      <c r="G279" s="36"/>
      <c r="H279" s="36"/>
      <c r="I279" s="36"/>
      <c r="J279" s="36"/>
      <c r="K279" s="36"/>
      <c r="L279" s="36"/>
      <c r="M279" s="36"/>
      <c r="N279" s="36"/>
      <c r="O279" s="36"/>
      <c r="P279" s="36"/>
      <c r="Q279" s="36"/>
      <c r="R279" s="36"/>
      <c r="S279" s="36"/>
      <c r="T279" s="36"/>
      <c r="U279" s="36"/>
      <c r="V279" s="74"/>
      <c r="W279" s="36"/>
      <c r="X279" s="36"/>
      <c r="Y279" s="36"/>
      <c r="Z279" s="36"/>
      <c r="AA279" s="36"/>
      <c r="AB279" s="36"/>
      <c r="AC279" s="36"/>
      <c r="AD279" s="36"/>
      <c r="AE279" s="36"/>
      <c r="AF279" s="36"/>
      <c r="AG279" s="36"/>
      <c r="AH279" s="36"/>
      <c r="AI279" s="36"/>
    </row>
    <row r="280" spans="1:35" ht="14.25" customHeight="1" x14ac:dyDescent="0.25">
      <c r="A280" s="36"/>
      <c r="B280" s="36"/>
      <c r="C280" s="36"/>
      <c r="D280" s="36"/>
      <c r="E280" s="73"/>
      <c r="F280" s="36"/>
      <c r="G280" s="36"/>
      <c r="H280" s="36"/>
      <c r="I280" s="36"/>
      <c r="J280" s="36"/>
      <c r="K280" s="36"/>
      <c r="L280" s="36"/>
      <c r="M280" s="36"/>
      <c r="N280" s="36"/>
      <c r="O280" s="36"/>
      <c r="P280" s="36"/>
      <c r="Q280" s="36"/>
      <c r="R280" s="36"/>
      <c r="S280" s="36"/>
      <c r="T280" s="36"/>
      <c r="U280" s="36"/>
      <c r="V280" s="74"/>
      <c r="W280" s="36"/>
      <c r="X280" s="36"/>
      <c r="Y280" s="36"/>
      <c r="Z280" s="36"/>
      <c r="AA280" s="36"/>
      <c r="AB280" s="36"/>
      <c r="AC280" s="36"/>
      <c r="AD280" s="36"/>
      <c r="AE280" s="36"/>
      <c r="AF280" s="36"/>
      <c r="AG280" s="36"/>
      <c r="AH280" s="36"/>
      <c r="AI280" s="36"/>
    </row>
    <row r="281" spans="1:35" ht="14.25" customHeight="1" x14ac:dyDescent="0.25">
      <c r="A281" s="36"/>
      <c r="B281" s="36"/>
      <c r="C281" s="36"/>
      <c r="D281" s="36"/>
      <c r="E281" s="73"/>
      <c r="F281" s="36"/>
      <c r="G281" s="36"/>
      <c r="H281" s="36"/>
      <c r="I281" s="36"/>
      <c r="J281" s="36"/>
      <c r="K281" s="36"/>
      <c r="L281" s="36"/>
      <c r="M281" s="36"/>
      <c r="N281" s="36"/>
      <c r="O281" s="36"/>
      <c r="P281" s="36"/>
      <c r="Q281" s="36"/>
      <c r="R281" s="36"/>
      <c r="S281" s="36"/>
      <c r="T281" s="36"/>
      <c r="U281" s="36"/>
      <c r="V281" s="74"/>
      <c r="W281" s="36"/>
      <c r="X281" s="36"/>
      <c r="Y281" s="36"/>
      <c r="Z281" s="36"/>
      <c r="AA281" s="36"/>
      <c r="AB281" s="36"/>
      <c r="AC281" s="36"/>
      <c r="AD281" s="36"/>
      <c r="AE281" s="36"/>
      <c r="AF281" s="36"/>
      <c r="AG281" s="36"/>
      <c r="AH281" s="36"/>
      <c r="AI281" s="36"/>
    </row>
    <row r="282" spans="1:35" ht="14.25" customHeight="1" x14ac:dyDescent="0.25">
      <c r="A282" s="36"/>
      <c r="B282" s="36"/>
      <c r="C282" s="36"/>
      <c r="D282" s="36"/>
      <c r="E282" s="73"/>
      <c r="F282" s="36"/>
      <c r="G282" s="36"/>
      <c r="H282" s="36"/>
      <c r="I282" s="36"/>
      <c r="J282" s="36"/>
      <c r="K282" s="36"/>
      <c r="L282" s="36"/>
      <c r="M282" s="36"/>
      <c r="N282" s="36"/>
      <c r="O282" s="36"/>
      <c r="P282" s="36"/>
      <c r="Q282" s="36"/>
      <c r="R282" s="36"/>
      <c r="S282" s="36"/>
      <c r="T282" s="36"/>
      <c r="U282" s="36"/>
      <c r="V282" s="74"/>
      <c r="W282" s="36"/>
      <c r="X282" s="36"/>
      <c r="Y282" s="36"/>
      <c r="Z282" s="36"/>
      <c r="AA282" s="36"/>
      <c r="AB282" s="36"/>
      <c r="AC282" s="36"/>
      <c r="AD282" s="36"/>
      <c r="AE282" s="36"/>
      <c r="AF282" s="36"/>
      <c r="AG282" s="36"/>
      <c r="AH282" s="36"/>
      <c r="AI282" s="36"/>
    </row>
    <row r="283" spans="1:35" ht="14.25" customHeight="1" x14ac:dyDescent="0.25">
      <c r="A283" s="36"/>
      <c r="B283" s="36"/>
      <c r="C283" s="36"/>
      <c r="D283" s="36"/>
      <c r="E283" s="73"/>
      <c r="F283" s="36"/>
      <c r="G283" s="36"/>
      <c r="H283" s="36"/>
      <c r="I283" s="36"/>
      <c r="J283" s="36"/>
      <c r="K283" s="36"/>
      <c r="L283" s="36"/>
      <c r="M283" s="36"/>
      <c r="N283" s="36"/>
      <c r="O283" s="36"/>
      <c r="P283" s="36"/>
      <c r="Q283" s="36"/>
      <c r="R283" s="36"/>
      <c r="S283" s="36"/>
      <c r="T283" s="36"/>
      <c r="U283" s="36"/>
      <c r="V283" s="74"/>
      <c r="W283" s="36"/>
      <c r="X283" s="36"/>
      <c r="Y283" s="36"/>
      <c r="Z283" s="36"/>
      <c r="AA283" s="36"/>
      <c r="AB283" s="36"/>
      <c r="AC283" s="36"/>
      <c r="AD283" s="36"/>
      <c r="AE283" s="36"/>
      <c r="AF283" s="36"/>
      <c r="AG283" s="36"/>
      <c r="AH283" s="36"/>
      <c r="AI283" s="36"/>
    </row>
    <row r="284" spans="1:35" ht="14.25" customHeight="1" x14ac:dyDescent="0.25">
      <c r="A284" s="36"/>
      <c r="B284" s="36"/>
      <c r="C284" s="36"/>
      <c r="D284" s="36"/>
      <c r="E284" s="73"/>
      <c r="F284" s="36"/>
      <c r="G284" s="36"/>
      <c r="H284" s="36"/>
      <c r="I284" s="36"/>
      <c r="J284" s="36"/>
      <c r="K284" s="36"/>
      <c r="L284" s="36"/>
      <c r="M284" s="36"/>
      <c r="N284" s="36"/>
      <c r="O284" s="36"/>
      <c r="P284" s="36"/>
      <c r="Q284" s="36"/>
      <c r="R284" s="36"/>
      <c r="S284" s="36"/>
      <c r="T284" s="36"/>
      <c r="U284" s="36"/>
      <c r="V284" s="74"/>
      <c r="W284" s="36"/>
      <c r="X284" s="36"/>
      <c r="Y284" s="36"/>
      <c r="Z284" s="36"/>
      <c r="AA284" s="36"/>
      <c r="AB284" s="36"/>
      <c r="AC284" s="36"/>
      <c r="AD284" s="36"/>
      <c r="AE284" s="36"/>
      <c r="AF284" s="36"/>
      <c r="AG284" s="36"/>
      <c r="AH284" s="36"/>
      <c r="AI284" s="36"/>
    </row>
    <row r="285" spans="1:35" ht="14.25" customHeight="1" x14ac:dyDescent="0.25">
      <c r="A285" s="36"/>
      <c r="B285" s="36"/>
      <c r="C285" s="36"/>
      <c r="D285" s="36"/>
      <c r="E285" s="73"/>
      <c r="F285" s="36"/>
      <c r="G285" s="36"/>
      <c r="H285" s="36"/>
      <c r="I285" s="36"/>
      <c r="J285" s="36"/>
      <c r="K285" s="36"/>
      <c r="L285" s="36"/>
      <c r="M285" s="36"/>
      <c r="N285" s="36"/>
      <c r="O285" s="36"/>
      <c r="P285" s="36"/>
      <c r="Q285" s="36"/>
      <c r="R285" s="36"/>
      <c r="S285" s="36"/>
      <c r="T285" s="36"/>
      <c r="U285" s="36"/>
      <c r="V285" s="74"/>
      <c r="W285" s="36"/>
      <c r="X285" s="36"/>
      <c r="Y285" s="36"/>
      <c r="Z285" s="36"/>
      <c r="AA285" s="36"/>
      <c r="AB285" s="36"/>
      <c r="AC285" s="36"/>
      <c r="AD285" s="36"/>
      <c r="AE285" s="36"/>
      <c r="AF285" s="36"/>
      <c r="AG285" s="36"/>
      <c r="AH285" s="36"/>
      <c r="AI285" s="36"/>
    </row>
    <row r="286" spans="1:35" ht="14.25" customHeight="1" x14ac:dyDescent="0.25">
      <c r="A286" s="36"/>
      <c r="B286" s="36"/>
      <c r="C286" s="36"/>
      <c r="D286" s="36"/>
      <c r="E286" s="73"/>
      <c r="F286" s="36"/>
      <c r="G286" s="36"/>
      <c r="H286" s="36"/>
      <c r="I286" s="36"/>
      <c r="J286" s="36"/>
      <c r="K286" s="36"/>
      <c r="L286" s="36"/>
      <c r="M286" s="36"/>
      <c r="N286" s="36"/>
      <c r="O286" s="36"/>
      <c r="P286" s="36"/>
      <c r="Q286" s="36"/>
      <c r="R286" s="36"/>
      <c r="S286" s="36"/>
      <c r="T286" s="36"/>
      <c r="U286" s="36"/>
      <c r="V286" s="74"/>
      <c r="W286" s="36"/>
      <c r="X286" s="36"/>
      <c r="Y286" s="36"/>
      <c r="Z286" s="36"/>
      <c r="AA286" s="36"/>
      <c r="AB286" s="36"/>
      <c r="AC286" s="36"/>
      <c r="AD286" s="36"/>
      <c r="AE286" s="36"/>
      <c r="AF286" s="36"/>
      <c r="AG286" s="36"/>
      <c r="AH286" s="36"/>
      <c r="AI286" s="36"/>
    </row>
    <row r="287" spans="1:35" ht="14.25" customHeight="1" x14ac:dyDescent="0.25">
      <c r="A287" s="36"/>
      <c r="B287" s="36"/>
      <c r="C287" s="36"/>
      <c r="D287" s="36"/>
      <c r="E287" s="73"/>
      <c r="F287" s="36"/>
      <c r="G287" s="36"/>
      <c r="H287" s="36"/>
      <c r="I287" s="36"/>
      <c r="J287" s="36"/>
      <c r="K287" s="36"/>
      <c r="L287" s="36"/>
      <c r="M287" s="36"/>
      <c r="N287" s="36"/>
      <c r="O287" s="36"/>
      <c r="P287" s="36"/>
      <c r="Q287" s="36"/>
      <c r="R287" s="36"/>
      <c r="S287" s="36"/>
      <c r="T287" s="36"/>
      <c r="U287" s="36"/>
      <c r="V287" s="74"/>
      <c r="W287" s="36"/>
      <c r="X287" s="36"/>
      <c r="Y287" s="36"/>
      <c r="Z287" s="36"/>
      <c r="AA287" s="36"/>
      <c r="AB287" s="36"/>
      <c r="AC287" s="36"/>
      <c r="AD287" s="36"/>
      <c r="AE287" s="36"/>
      <c r="AF287" s="36"/>
      <c r="AG287" s="36"/>
      <c r="AH287" s="36"/>
      <c r="AI287" s="36"/>
    </row>
    <row r="288" spans="1:35" ht="14.25" customHeight="1" x14ac:dyDescent="0.25">
      <c r="A288" s="36"/>
      <c r="B288" s="36"/>
      <c r="C288" s="36"/>
      <c r="D288" s="36"/>
      <c r="E288" s="73"/>
      <c r="F288" s="36"/>
      <c r="G288" s="36"/>
      <c r="H288" s="36"/>
      <c r="I288" s="36"/>
      <c r="J288" s="36"/>
      <c r="K288" s="36"/>
      <c r="L288" s="36"/>
      <c r="M288" s="36"/>
      <c r="N288" s="36"/>
      <c r="O288" s="36"/>
      <c r="P288" s="36"/>
      <c r="Q288" s="36"/>
      <c r="R288" s="36"/>
      <c r="S288" s="36"/>
      <c r="T288" s="36"/>
      <c r="U288" s="36"/>
      <c r="V288" s="74"/>
      <c r="W288" s="36"/>
      <c r="X288" s="36"/>
      <c r="Y288" s="36"/>
      <c r="Z288" s="36"/>
      <c r="AA288" s="36"/>
      <c r="AB288" s="36"/>
      <c r="AC288" s="36"/>
      <c r="AD288" s="36"/>
      <c r="AE288" s="36"/>
      <c r="AF288" s="36"/>
      <c r="AG288" s="36"/>
      <c r="AH288" s="36"/>
      <c r="AI288" s="36"/>
    </row>
    <row r="289" spans="1:35" ht="14.25" customHeight="1" x14ac:dyDescent="0.25">
      <c r="A289" s="36"/>
      <c r="B289" s="36"/>
      <c r="C289" s="36"/>
      <c r="D289" s="36"/>
      <c r="E289" s="73"/>
      <c r="F289" s="36"/>
      <c r="G289" s="36"/>
      <c r="H289" s="36"/>
      <c r="I289" s="36"/>
      <c r="J289" s="36"/>
      <c r="K289" s="36"/>
      <c r="L289" s="36"/>
      <c r="M289" s="36"/>
      <c r="N289" s="36"/>
      <c r="O289" s="36"/>
      <c r="P289" s="36"/>
      <c r="Q289" s="36"/>
      <c r="R289" s="36"/>
      <c r="S289" s="36"/>
      <c r="T289" s="36"/>
      <c r="U289" s="36"/>
      <c r="V289" s="74"/>
      <c r="W289" s="36"/>
      <c r="X289" s="36"/>
      <c r="Y289" s="36"/>
      <c r="Z289" s="36"/>
      <c r="AA289" s="36"/>
      <c r="AB289" s="36"/>
      <c r="AC289" s="36"/>
      <c r="AD289" s="36"/>
      <c r="AE289" s="36"/>
      <c r="AF289" s="36"/>
      <c r="AG289" s="36"/>
      <c r="AH289" s="36"/>
      <c r="AI289" s="36"/>
    </row>
    <row r="290" spans="1:35" ht="14.25" customHeight="1" x14ac:dyDescent="0.25">
      <c r="A290" s="36"/>
      <c r="B290" s="36"/>
      <c r="C290" s="36"/>
      <c r="D290" s="36"/>
      <c r="E290" s="73"/>
      <c r="F290" s="36"/>
      <c r="G290" s="36"/>
      <c r="H290" s="36"/>
      <c r="I290" s="36"/>
      <c r="J290" s="36"/>
      <c r="K290" s="36"/>
      <c r="L290" s="36"/>
      <c r="M290" s="36"/>
      <c r="N290" s="36"/>
      <c r="O290" s="36"/>
      <c r="P290" s="36"/>
      <c r="Q290" s="36"/>
      <c r="R290" s="36"/>
      <c r="S290" s="36"/>
      <c r="T290" s="36"/>
      <c r="U290" s="36"/>
      <c r="V290" s="74"/>
      <c r="W290" s="36"/>
      <c r="X290" s="36"/>
      <c r="Y290" s="36"/>
      <c r="Z290" s="36"/>
      <c r="AA290" s="36"/>
      <c r="AB290" s="36"/>
      <c r="AC290" s="36"/>
      <c r="AD290" s="36"/>
      <c r="AE290" s="36"/>
      <c r="AF290" s="36"/>
      <c r="AG290" s="36"/>
      <c r="AH290" s="36"/>
      <c r="AI290" s="36"/>
    </row>
    <row r="291" spans="1:35" ht="14.25" customHeight="1" x14ac:dyDescent="0.25">
      <c r="A291" s="36"/>
      <c r="B291" s="36"/>
      <c r="C291" s="36"/>
      <c r="D291" s="36"/>
      <c r="E291" s="73"/>
      <c r="F291" s="36"/>
      <c r="G291" s="36"/>
      <c r="H291" s="36"/>
      <c r="I291" s="36"/>
      <c r="J291" s="36"/>
      <c r="K291" s="36"/>
      <c r="L291" s="36"/>
      <c r="M291" s="36"/>
      <c r="N291" s="36"/>
      <c r="O291" s="36"/>
      <c r="P291" s="36"/>
      <c r="Q291" s="36"/>
      <c r="R291" s="36"/>
      <c r="S291" s="36"/>
      <c r="T291" s="36"/>
      <c r="U291" s="36"/>
      <c r="V291" s="74"/>
      <c r="W291" s="36"/>
      <c r="X291" s="36"/>
      <c r="Y291" s="36"/>
      <c r="Z291" s="36"/>
      <c r="AA291" s="36"/>
      <c r="AB291" s="36"/>
      <c r="AC291" s="36"/>
      <c r="AD291" s="36"/>
      <c r="AE291" s="36"/>
      <c r="AF291" s="36"/>
      <c r="AG291" s="36"/>
      <c r="AH291" s="36"/>
      <c r="AI291" s="36"/>
    </row>
    <row r="292" spans="1:35" ht="14.25" customHeight="1" x14ac:dyDescent="0.25">
      <c r="A292" s="36"/>
      <c r="B292" s="36"/>
      <c r="C292" s="36"/>
      <c r="D292" s="36"/>
      <c r="E292" s="73"/>
      <c r="F292" s="36"/>
      <c r="G292" s="36"/>
      <c r="H292" s="36"/>
      <c r="I292" s="36"/>
      <c r="J292" s="36"/>
      <c r="K292" s="36"/>
      <c r="L292" s="36"/>
      <c r="M292" s="36"/>
      <c r="N292" s="36"/>
      <c r="O292" s="36"/>
      <c r="P292" s="36"/>
      <c r="Q292" s="36"/>
      <c r="R292" s="36"/>
      <c r="S292" s="36"/>
      <c r="T292" s="36"/>
      <c r="U292" s="36"/>
      <c r="V292" s="74"/>
      <c r="W292" s="36"/>
      <c r="X292" s="36"/>
      <c r="Y292" s="36"/>
      <c r="Z292" s="36"/>
      <c r="AA292" s="36"/>
      <c r="AB292" s="36"/>
      <c r="AC292" s="36"/>
      <c r="AD292" s="36"/>
      <c r="AE292" s="36"/>
      <c r="AF292" s="36"/>
      <c r="AG292" s="36"/>
      <c r="AH292" s="36"/>
      <c r="AI292" s="36"/>
    </row>
    <row r="293" spans="1:35" ht="14.25" customHeight="1" x14ac:dyDescent="0.25">
      <c r="A293" s="36"/>
      <c r="B293" s="36"/>
      <c r="C293" s="36"/>
      <c r="D293" s="36"/>
      <c r="E293" s="73"/>
      <c r="F293" s="36"/>
      <c r="G293" s="36"/>
      <c r="H293" s="36"/>
      <c r="I293" s="36"/>
      <c r="J293" s="36"/>
      <c r="K293" s="36"/>
      <c r="L293" s="36"/>
      <c r="M293" s="36"/>
      <c r="N293" s="36"/>
      <c r="O293" s="36"/>
      <c r="P293" s="36"/>
      <c r="Q293" s="36"/>
      <c r="R293" s="36"/>
      <c r="S293" s="36"/>
      <c r="T293" s="36"/>
      <c r="U293" s="36"/>
      <c r="V293" s="74"/>
      <c r="W293" s="36"/>
      <c r="X293" s="36"/>
      <c r="Y293" s="36"/>
      <c r="Z293" s="36"/>
      <c r="AA293" s="36"/>
      <c r="AB293" s="36"/>
      <c r="AC293" s="36"/>
      <c r="AD293" s="36"/>
      <c r="AE293" s="36"/>
      <c r="AF293" s="36"/>
      <c r="AG293" s="36"/>
      <c r="AH293" s="36"/>
      <c r="AI293" s="36"/>
    </row>
    <row r="294" spans="1:35" ht="14.25" customHeight="1" x14ac:dyDescent="0.25">
      <c r="A294" s="36"/>
      <c r="B294" s="36"/>
      <c r="C294" s="36"/>
      <c r="D294" s="36"/>
      <c r="E294" s="73"/>
      <c r="F294" s="36"/>
      <c r="G294" s="36"/>
      <c r="H294" s="36"/>
      <c r="I294" s="36"/>
      <c r="J294" s="36"/>
      <c r="K294" s="36"/>
      <c r="L294" s="36"/>
      <c r="M294" s="36"/>
      <c r="N294" s="36"/>
      <c r="O294" s="36"/>
      <c r="P294" s="36"/>
      <c r="Q294" s="36"/>
      <c r="R294" s="36"/>
      <c r="S294" s="36"/>
      <c r="T294" s="36"/>
      <c r="U294" s="36"/>
      <c r="V294" s="74"/>
      <c r="W294" s="36"/>
      <c r="X294" s="36"/>
      <c r="Y294" s="36"/>
      <c r="Z294" s="36"/>
      <c r="AA294" s="36"/>
      <c r="AB294" s="36"/>
      <c r="AC294" s="36"/>
      <c r="AD294" s="36"/>
      <c r="AE294" s="36"/>
      <c r="AF294" s="36"/>
      <c r="AG294" s="36"/>
      <c r="AH294" s="36"/>
      <c r="AI294" s="36"/>
    </row>
    <row r="295" spans="1:35" ht="14.25" customHeight="1" x14ac:dyDescent="0.25">
      <c r="A295" s="36"/>
      <c r="B295" s="36"/>
      <c r="C295" s="36"/>
      <c r="D295" s="36"/>
      <c r="E295" s="73"/>
      <c r="F295" s="36"/>
      <c r="G295" s="36"/>
      <c r="H295" s="36"/>
      <c r="I295" s="36"/>
      <c r="J295" s="36"/>
      <c r="K295" s="36"/>
      <c r="L295" s="36"/>
      <c r="M295" s="36"/>
      <c r="N295" s="36"/>
      <c r="O295" s="36"/>
      <c r="P295" s="36"/>
      <c r="Q295" s="36"/>
      <c r="R295" s="36"/>
      <c r="S295" s="36"/>
      <c r="T295" s="36"/>
      <c r="U295" s="36"/>
      <c r="V295" s="74"/>
      <c r="W295" s="36"/>
      <c r="X295" s="36"/>
      <c r="Y295" s="36"/>
      <c r="Z295" s="36"/>
      <c r="AA295" s="36"/>
      <c r="AB295" s="36"/>
      <c r="AC295" s="36"/>
      <c r="AD295" s="36"/>
      <c r="AE295" s="36"/>
      <c r="AF295" s="36"/>
      <c r="AG295" s="36"/>
      <c r="AH295" s="36"/>
      <c r="AI295" s="36"/>
    </row>
    <row r="296" spans="1:35" ht="14.25" customHeight="1" x14ac:dyDescent="0.25">
      <c r="A296" s="36"/>
      <c r="B296" s="36"/>
      <c r="C296" s="36"/>
      <c r="D296" s="36"/>
      <c r="E296" s="73"/>
      <c r="F296" s="36"/>
      <c r="G296" s="36"/>
      <c r="H296" s="36"/>
      <c r="I296" s="36"/>
      <c r="J296" s="36"/>
      <c r="K296" s="36"/>
      <c r="L296" s="36"/>
      <c r="M296" s="36"/>
      <c r="N296" s="36"/>
      <c r="O296" s="36"/>
      <c r="P296" s="36"/>
      <c r="Q296" s="36"/>
      <c r="R296" s="36"/>
      <c r="S296" s="36"/>
      <c r="T296" s="36"/>
      <c r="U296" s="36"/>
      <c r="V296" s="74"/>
      <c r="W296" s="36"/>
      <c r="X296" s="36"/>
      <c r="Y296" s="36"/>
      <c r="Z296" s="36"/>
      <c r="AA296" s="36"/>
      <c r="AB296" s="36"/>
      <c r="AC296" s="36"/>
      <c r="AD296" s="36"/>
      <c r="AE296" s="36"/>
      <c r="AF296" s="36"/>
      <c r="AG296" s="36"/>
      <c r="AH296" s="36"/>
      <c r="AI296" s="36"/>
    </row>
    <row r="297" spans="1:35" ht="14.25" customHeight="1" x14ac:dyDescent="0.25">
      <c r="A297" s="36"/>
      <c r="B297" s="36"/>
      <c r="C297" s="36"/>
      <c r="D297" s="36"/>
      <c r="E297" s="73"/>
      <c r="F297" s="36"/>
      <c r="G297" s="36"/>
      <c r="H297" s="36"/>
      <c r="I297" s="36"/>
      <c r="J297" s="36"/>
      <c r="K297" s="36"/>
      <c r="L297" s="36"/>
      <c r="M297" s="36"/>
      <c r="N297" s="36"/>
      <c r="O297" s="36"/>
      <c r="P297" s="36"/>
      <c r="Q297" s="36"/>
      <c r="R297" s="36"/>
      <c r="S297" s="36"/>
      <c r="T297" s="36"/>
      <c r="U297" s="36"/>
      <c r="V297" s="74"/>
      <c r="W297" s="36"/>
      <c r="X297" s="36"/>
      <c r="Y297" s="36"/>
      <c r="Z297" s="36"/>
      <c r="AA297" s="36"/>
      <c r="AB297" s="36"/>
      <c r="AC297" s="36"/>
      <c r="AD297" s="36"/>
      <c r="AE297" s="36"/>
      <c r="AF297" s="36"/>
      <c r="AG297" s="36"/>
      <c r="AH297" s="36"/>
      <c r="AI297" s="36"/>
    </row>
    <row r="298" spans="1:35" ht="14.25" customHeight="1" x14ac:dyDescent="0.25">
      <c r="A298" s="36"/>
      <c r="B298" s="36"/>
      <c r="C298" s="36"/>
      <c r="D298" s="36"/>
      <c r="E298" s="73"/>
      <c r="F298" s="36"/>
      <c r="G298" s="36"/>
      <c r="H298" s="36"/>
      <c r="I298" s="36"/>
      <c r="J298" s="36"/>
      <c r="K298" s="36"/>
      <c r="L298" s="36"/>
      <c r="M298" s="36"/>
      <c r="N298" s="36"/>
      <c r="O298" s="36"/>
      <c r="P298" s="36"/>
      <c r="Q298" s="36"/>
      <c r="R298" s="36"/>
      <c r="S298" s="36"/>
      <c r="T298" s="36"/>
      <c r="U298" s="36"/>
      <c r="V298" s="74"/>
      <c r="W298" s="36"/>
      <c r="X298" s="36"/>
      <c r="Y298" s="36"/>
      <c r="Z298" s="36"/>
      <c r="AA298" s="36"/>
      <c r="AB298" s="36"/>
      <c r="AC298" s="36"/>
      <c r="AD298" s="36"/>
      <c r="AE298" s="36"/>
      <c r="AF298" s="36"/>
      <c r="AG298" s="36"/>
      <c r="AH298" s="36"/>
      <c r="AI298" s="36"/>
    </row>
    <row r="299" spans="1:35" ht="14.25" customHeight="1" x14ac:dyDescent="0.25">
      <c r="A299" s="36"/>
      <c r="B299" s="36"/>
      <c r="C299" s="36"/>
      <c r="D299" s="36"/>
      <c r="E299" s="73"/>
      <c r="F299" s="36"/>
      <c r="G299" s="36"/>
      <c r="H299" s="36"/>
      <c r="I299" s="36"/>
      <c r="J299" s="36"/>
      <c r="K299" s="36"/>
      <c r="L299" s="36"/>
      <c r="M299" s="36"/>
      <c r="N299" s="36"/>
      <c r="O299" s="36"/>
      <c r="P299" s="36"/>
      <c r="Q299" s="36"/>
      <c r="R299" s="36"/>
      <c r="S299" s="36"/>
      <c r="T299" s="36"/>
      <c r="U299" s="36"/>
      <c r="V299" s="74"/>
      <c r="W299" s="36"/>
      <c r="X299" s="36"/>
      <c r="Y299" s="36"/>
      <c r="Z299" s="36"/>
      <c r="AA299" s="36"/>
      <c r="AB299" s="36"/>
      <c r="AC299" s="36"/>
      <c r="AD299" s="36"/>
      <c r="AE299" s="36"/>
      <c r="AF299" s="36"/>
      <c r="AG299" s="36"/>
      <c r="AH299" s="36"/>
      <c r="AI299" s="36"/>
    </row>
    <row r="300" spans="1:35" ht="14.25" customHeight="1" x14ac:dyDescent="0.25">
      <c r="A300" s="36"/>
      <c r="B300" s="36"/>
      <c r="C300" s="36"/>
      <c r="D300" s="36"/>
      <c r="E300" s="73"/>
      <c r="F300" s="36"/>
      <c r="G300" s="36"/>
      <c r="H300" s="36"/>
      <c r="I300" s="36"/>
      <c r="J300" s="36"/>
      <c r="K300" s="36"/>
      <c r="L300" s="36"/>
      <c r="M300" s="36"/>
      <c r="N300" s="36"/>
      <c r="O300" s="36"/>
      <c r="P300" s="36"/>
      <c r="Q300" s="36"/>
      <c r="R300" s="36"/>
      <c r="S300" s="36"/>
      <c r="T300" s="36"/>
      <c r="U300" s="36"/>
      <c r="V300" s="74"/>
      <c r="W300" s="36"/>
      <c r="X300" s="36"/>
      <c r="Y300" s="36"/>
      <c r="Z300" s="36"/>
      <c r="AA300" s="36"/>
      <c r="AB300" s="36"/>
      <c r="AC300" s="36"/>
      <c r="AD300" s="36"/>
      <c r="AE300" s="36"/>
      <c r="AF300" s="36"/>
      <c r="AG300" s="36"/>
      <c r="AH300" s="36"/>
      <c r="AI300" s="36"/>
    </row>
    <row r="301" spans="1:35" ht="14.25" customHeight="1" x14ac:dyDescent="0.25">
      <c r="A301" s="36"/>
      <c r="B301" s="36"/>
      <c r="C301" s="36"/>
      <c r="D301" s="36"/>
      <c r="E301" s="73"/>
      <c r="F301" s="36"/>
      <c r="G301" s="36"/>
      <c r="H301" s="36"/>
      <c r="I301" s="36"/>
      <c r="J301" s="36"/>
      <c r="K301" s="36"/>
      <c r="L301" s="36"/>
      <c r="M301" s="36"/>
      <c r="N301" s="36"/>
      <c r="O301" s="36"/>
      <c r="P301" s="36"/>
      <c r="Q301" s="36"/>
      <c r="R301" s="36"/>
      <c r="S301" s="36"/>
      <c r="T301" s="36"/>
      <c r="U301" s="36"/>
      <c r="V301" s="74"/>
      <c r="W301" s="36"/>
      <c r="X301" s="36"/>
      <c r="Y301" s="36"/>
      <c r="Z301" s="36"/>
      <c r="AA301" s="36"/>
      <c r="AB301" s="36"/>
      <c r="AC301" s="36"/>
      <c r="AD301" s="36"/>
      <c r="AE301" s="36"/>
      <c r="AF301" s="36"/>
      <c r="AG301" s="36"/>
      <c r="AH301" s="36"/>
      <c r="AI301" s="36"/>
    </row>
    <row r="302" spans="1:35" ht="14.25" customHeight="1" x14ac:dyDescent="0.25">
      <c r="A302" s="36"/>
      <c r="B302" s="36"/>
      <c r="C302" s="36"/>
      <c r="D302" s="36"/>
      <c r="E302" s="73"/>
      <c r="F302" s="36"/>
      <c r="G302" s="36"/>
      <c r="H302" s="36"/>
      <c r="I302" s="36"/>
      <c r="J302" s="36"/>
      <c r="K302" s="36"/>
      <c r="L302" s="36"/>
      <c r="M302" s="36"/>
      <c r="N302" s="36"/>
      <c r="O302" s="36"/>
      <c r="P302" s="36"/>
      <c r="Q302" s="36"/>
      <c r="R302" s="36"/>
      <c r="S302" s="36"/>
      <c r="T302" s="36"/>
      <c r="U302" s="36"/>
      <c r="V302" s="74"/>
      <c r="W302" s="36"/>
      <c r="X302" s="36"/>
      <c r="Y302" s="36"/>
      <c r="Z302" s="36"/>
      <c r="AA302" s="36"/>
      <c r="AB302" s="36"/>
      <c r="AC302" s="36"/>
      <c r="AD302" s="36"/>
      <c r="AE302" s="36"/>
      <c r="AF302" s="36"/>
      <c r="AG302" s="36"/>
      <c r="AH302" s="36"/>
      <c r="AI302" s="36"/>
    </row>
    <row r="303" spans="1:35" ht="14.25" customHeight="1" x14ac:dyDescent="0.25">
      <c r="A303" s="36"/>
      <c r="B303" s="36"/>
      <c r="C303" s="36"/>
      <c r="D303" s="36"/>
      <c r="E303" s="73"/>
      <c r="F303" s="36"/>
      <c r="G303" s="36"/>
      <c r="H303" s="36"/>
      <c r="I303" s="36"/>
      <c r="J303" s="36"/>
      <c r="K303" s="36"/>
      <c r="L303" s="36"/>
      <c r="M303" s="36"/>
      <c r="N303" s="36"/>
      <c r="O303" s="36"/>
      <c r="P303" s="36"/>
      <c r="Q303" s="36"/>
      <c r="R303" s="36"/>
      <c r="S303" s="36"/>
      <c r="T303" s="36"/>
      <c r="U303" s="36"/>
      <c r="V303" s="74"/>
      <c r="W303" s="36"/>
      <c r="X303" s="36"/>
      <c r="Y303" s="36"/>
      <c r="Z303" s="36"/>
      <c r="AA303" s="36"/>
      <c r="AB303" s="36"/>
      <c r="AC303" s="36"/>
      <c r="AD303" s="36"/>
      <c r="AE303" s="36"/>
      <c r="AF303" s="36"/>
      <c r="AG303" s="36"/>
      <c r="AH303" s="36"/>
      <c r="AI303" s="36"/>
    </row>
    <row r="304" spans="1:35" ht="14.25" customHeight="1" x14ac:dyDescent="0.25">
      <c r="A304" s="36"/>
      <c r="B304" s="36"/>
      <c r="C304" s="36"/>
      <c r="D304" s="36"/>
      <c r="E304" s="73"/>
      <c r="F304" s="36"/>
      <c r="G304" s="36"/>
      <c r="H304" s="36"/>
      <c r="I304" s="36"/>
      <c r="J304" s="36"/>
      <c r="K304" s="36"/>
      <c r="L304" s="36"/>
      <c r="M304" s="36"/>
      <c r="N304" s="36"/>
      <c r="O304" s="36"/>
      <c r="P304" s="36"/>
      <c r="Q304" s="36"/>
      <c r="R304" s="36"/>
      <c r="S304" s="36"/>
      <c r="T304" s="36"/>
      <c r="U304" s="36"/>
      <c r="V304" s="74"/>
      <c r="W304" s="36"/>
      <c r="X304" s="36"/>
      <c r="Y304" s="36"/>
      <c r="Z304" s="36"/>
      <c r="AA304" s="36"/>
      <c r="AB304" s="36"/>
      <c r="AC304" s="36"/>
      <c r="AD304" s="36"/>
      <c r="AE304" s="36"/>
      <c r="AF304" s="36"/>
      <c r="AG304" s="36"/>
      <c r="AH304" s="36"/>
      <c r="AI304" s="36"/>
    </row>
    <row r="305" spans="1:35" ht="14.25" customHeight="1" x14ac:dyDescent="0.25">
      <c r="A305" s="36"/>
      <c r="B305" s="36"/>
      <c r="C305" s="36"/>
      <c r="D305" s="36"/>
      <c r="E305" s="73"/>
      <c r="F305" s="36"/>
      <c r="G305" s="36"/>
      <c r="H305" s="36"/>
      <c r="I305" s="36"/>
      <c r="J305" s="36"/>
      <c r="K305" s="36"/>
      <c r="L305" s="36"/>
      <c r="M305" s="36"/>
      <c r="N305" s="36"/>
      <c r="O305" s="36"/>
      <c r="P305" s="36"/>
      <c r="Q305" s="36"/>
      <c r="R305" s="36"/>
      <c r="S305" s="36"/>
      <c r="T305" s="36"/>
      <c r="U305" s="36"/>
      <c r="V305" s="74"/>
      <c r="W305" s="36"/>
      <c r="X305" s="36"/>
      <c r="Y305" s="36"/>
      <c r="Z305" s="36"/>
      <c r="AA305" s="36"/>
      <c r="AB305" s="36"/>
      <c r="AC305" s="36"/>
      <c r="AD305" s="36"/>
      <c r="AE305" s="36"/>
      <c r="AF305" s="36"/>
      <c r="AG305" s="36"/>
      <c r="AH305" s="36"/>
      <c r="AI305" s="36"/>
    </row>
    <row r="306" spans="1:35" ht="14.25" customHeight="1" x14ac:dyDescent="0.25">
      <c r="A306" s="36"/>
      <c r="B306" s="36"/>
      <c r="C306" s="36"/>
      <c r="D306" s="36"/>
      <c r="E306" s="73"/>
      <c r="F306" s="36"/>
      <c r="G306" s="36"/>
      <c r="H306" s="36"/>
      <c r="I306" s="36"/>
      <c r="J306" s="36"/>
      <c r="K306" s="36"/>
      <c r="L306" s="36"/>
      <c r="M306" s="36"/>
      <c r="N306" s="36"/>
      <c r="O306" s="36"/>
      <c r="P306" s="36"/>
      <c r="Q306" s="36"/>
      <c r="R306" s="36"/>
      <c r="S306" s="36"/>
      <c r="T306" s="36"/>
      <c r="U306" s="36"/>
      <c r="V306" s="74"/>
      <c r="W306" s="36"/>
      <c r="X306" s="36"/>
      <c r="Y306" s="36"/>
      <c r="Z306" s="36"/>
      <c r="AA306" s="36"/>
      <c r="AB306" s="36"/>
      <c r="AC306" s="36"/>
      <c r="AD306" s="36"/>
      <c r="AE306" s="36"/>
      <c r="AF306" s="36"/>
      <c r="AG306" s="36"/>
      <c r="AH306" s="36"/>
      <c r="AI306" s="36"/>
    </row>
    <row r="307" spans="1:35" ht="14.25" customHeight="1" x14ac:dyDescent="0.25">
      <c r="A307" s="36"/>
      <c r="B307" s="36"/>
      <c r="C307" s="36"/>
      <c r="D307" s="36"/>
      <c r="E307" s="73"/>
      <c r="F307" s="36"/>
      <c r="G307" s="36"/>
      <c r="H307" s="36"/>
      <c r="I307" s="36"/>
      <c r="J307" s="36"/>
      <c r="K307" s="36"/>
      <c r="L307" s="36"/>
      <c r="M307" s="36"/>
      <c r="N307" s="36"/>
      <c r="O307" s="36"/>
      <c r="P307" s="36"/>
      <c r="Q307" s="36"/>
      <c r="R307" s="36"/>
      <c r="S307" s="36"/>
      <c r="T307" s="36"/>
      <c r="U307" s="36"/>
      <c r="V307" s="74"/>
      <c r="W307" s="36"/>
      <c r="X307" s="36"/>
      <c r="Y307" s="36"/>
      <c r="Z307" s="36"/>
      <c r="AA307" s="36"/>
      <c r="AB307" s="36"/>
      <c r="AC307" s="36"/>
      <c r="AD307" s="36"/>
      <c r="AE307" s="36"/>
      <c r="AF307" s="36"/>
      <c r="AG307" s="36"/>
      <c r="AH307" s="36"/>
      <c r="AI307" s="36"/>
    </row>
    <row r="308" spans="1:35" ht="14.25" customHeight="1" x14ac:dyDescent="0.25">
      <c r="A308" s="36"/>
      <c r="B308" s="36"/>
      <c r="C308" s="36"/>
      <c r="D308" s="36"/>
      <c r="E308" s="73"/>
      <c r="F308" s="36"/>
      <c r="G308" s="36"/>
      <c r="H308" s="36"/>
      <c r="I308" s="36"/>
      <c r="J308" s="36"/>
      <c r="K308" s="36"/>
      <c r="L308" s="36"/>
      <c r="M308" s="36"/>
      <c r="N308" s="36"/>
      <c r="O308" s="36"/>
      <c r="P308" s="36"/>
      <c r="Q308" s="36"/>
      <c r="R308" s="36"/>
      <c r="S308" s="36"/>
      <c r="T308" s="36"/>
      <c r="U308" s="36"/>
      <c r="V308" s="74"/>
      <c r="W308" s="36"/>
      <c r="X308" s="36"/>
      <c r="Y308" s="36"/>
      <c r="Z308" s="36"/>
      <c r="AA308" s="36"/>
      <c r="AB308" s="36"/>
      <c r="AC308" s="36"/>
      <c r="AD308" s="36"/>
      <c r="AE308" s="36"/>
      <c r="AF308" s="36"/>
      <c r="AG308" s="36"/>
      <c r="AH308" s="36"/>
      <c r="AI308" s="36"/>
    </row>
    <row r="309" spans="1:35" ht="14.25" customHeight="1" x14ac:dyDescent="0.25">
      <c r="A309" s="36"/>
      <c r="B309" s="36"/>
      <c r="C309" s="36"/>
      <c r="D309" s="36"/>
      <c r="E309" s="73"/>
      <c r="F309" s="36"/>
      <c r="G309" s="36"/>
      <c r="H309" s="36"/>
      <c r="I309" s="36"/>
      <c r="J309" s="36"/>
      <c r="K309" s="36"/>
      <c r="L309" s="36"/>
      <c r="M309" s="36"/>
      <c r="N309" s="36"/>
      <c r="O309" s="36"/>
      <c r="P309" s="36"/>
      <c r="Q309" s="36"/>
      <c r="R309" s="36"/>
      <c r="S309" s="36"/>
      <c r="T309" s="36"/>
      <c r="U309" s="36"/>
      <c r="V309" s="74"/>
      <c r="W309" s="36"/>
      <c r="X309" s="36"/>
      <c r="Y309" s="36"/>
      <c r="Z309" s="36"/>
      <c r="AA309" s="36"/>
      <c r="AB309" s="36"/>
      <c r="AC309" s="36"/>
      <c r="AD309" s="36"/>
      <c r="AE309" s="36"/>
      <c r="AF309" s="36"/>
      <c r="AG309" s="36"/>
      <c r="AH309" s="36"/>
      <c r="AI309" s="36"/>
    </row>
    <row r="310" spans="1:35" ht="14.25" customHeight="1" x14ac:dyDescent="0.25">
      <c r="A310" s="36"/>
      <c r="B310" s="36"/>
      <c r="C310" s="36"/>
      <c r="D310" s="36"/>
      <c r="E310" s="73"/>
      <c r="F310" s="36"/>
      <c r="G310" s="36"/>
      <c r="H310" s="36"/>
      <c r="I310" s="36"/>
      <c r="J310" s="36"/>
      <c r="K310" s="36"/>
      <c r="L310" s="36"/>
      <c r="M310" s="36"/>
      <c r="N310" s="36"/>
      <c r="O310" s="36"/>
      <c r="P310" s="36"/>
      <c r="Q310" s="36"/>
      <c r="R310" s="36"/>
      <c r="S310" s="36"/>
      <c r="T310" s="36"/>
      <c r="U310" s="36"/>
      <c r="V310" s="74"/>
      <c r="W310" s="36"/>
      <c r="X310" s="36"/>
      <c r="Y310" s="36"/>
      <c r="Z310" s="36"/>
      <c r="AA310" s="36"/>
      <c r="AB310" s="36"/>
      <c r="AC310" s="36"/>
      <c r="AD310" s="36"/>
      <c r="AE310" s="36"/>
      <c r="AF310" s="36"/>
      <c r="AG310" s="36"/>
      <c r="AH310" s="36"/>
      <c r="AI310" s="36"/>
    </row>
    <row r="311" spans="1:35" ht="14.25" customHeight="1" x14ac:dyDescent="0.25">
      <c r="A311" s="36"/>
      <c r="B311" s="36"/>
      <c r="C311" s="36"/>
      <c r="D311" s="36"/>
      <c r="E311" s="73"/>
      <c r="F311" s="36"/>
      <c r="G311" s="36"/>
      <c r="H311" s="36"/>
      <c r="I311" s="36"/>
      <c r="J311" s="36"/>
      <c r="K311" s="36"/>
      <c r="L311" s="36"/>
      <c r="M311" s="36"/>
      <c r="N311" s="36"/>
      <c r="O311" s="36"/>
      <c r="P311" s="36"/>
      <c r="Q311" s="36"/>
      <c r="R311" s="36"/>
      <c r="S311" s="36"/>
      <c r="T311" s="36"/>
      <c r="U311" s="36"/>
      <c r="V311" s="74"/>
      <c r="W311" s="36"/>
      <c r="X311" s="36"/>
      <c r="Y311" s="36"/>
      <c r="Z311" s="36"/>
      <c r="AA311" s="36"/>
      <c r="AB311" s="36"/>
      <c r="AC311" s="36"/>
      <c r="AD311" s="36"/>
      <c r="AE311" s="36"/>
      <c r="AF311" s="36"/>
      <c r="AG311" s="36"/>
      <c r="AH311" s="36"/>
      <c r="AI311" s="36"/>
    </row>
    <row r="312" spans="1:35" ht="14.25" customHeight="1" x14ac:dyDescent="0.25">
      <c r="A312" s="36"/>
      <c r="B312" s="36"/>
      <c r="C312" s="36"/>
      <c r="D312" s="36"/>
      <c r="E312" s="73"/>
      <c r="F312" s="36"/>
      <c r="G312" s="36"/>
      <c r="H312" s="36"/>
      <c r="I312" s="36"/>
      <c r="J312" s="36"/>
      <c r="K312" s="36"/>
      <c r="L312" s="36"/>
      <c r="M312" s="36"/>
      <c r="N312" s="36"/>
      <c r="O312" s="36"/>
      <c r="P312" s="36"/>
      <c r="Q312" s="36"/>
      <c r="R312" s="36"/>
      <c r="S312" s="36"/>
      <c r="T312" s="36"/>
      <c r="U312" s="36"/>
      <c r="V312" s="74"/>
      <c r="W312" s="36"/>
      <c r="X312" s="36"/>
      <c r="Y312" s="36"/>
      <c r="Z312" s="36"/>
      <c r="AA312" s="36"/>
      <c r="AB312" s="36"/>
      <c r="AC312" s="36"/>
      <c r="AD312" s="36"/>
      <c r="AE312" s="36"/>
      <c r="AF312" s="36"/>
      <c r="AG312" s="36"/>
      <c r="AH312" s="36"/>
      <c r="AI312" s="36"/>
    </row>
    <row r="313" spans="1:35" ht="14.25" customHeight="1" x14ac:dyDescent="0.25">
      <c r="A313" s="36"/>
      <c r="B313" s="36"/>
      <c r="C313" s="36"/>
      <c r="D313" s="36"/>
      <c r="E313" s="73"/>
      <c r="F313" s="36"/>
      <c r="G313" s="36"/>
      <c r="H313" s="36"/>
      <c r="I313" s="36"/>
      <c r="J313" s="36"/>
      <c r="K313" s="36"/>
      <c r="L313" s="36"/>
      <c r="M313" s="36"/>
      <c r="N313" s="36"/>
      <c r="O313" s="36"/>
      <c r="P313" s="36"/>
      <c r="Q313" s="36"/>
      <c r="R313" s="36"/>
      <c r="S313" s="36"/>
      <c r="T313" s="36"/>
      <c r="U313" s="36"/>
      <c r="V313" s="74"/>
      <c r="W313" s="36"/>
      <c r="X313" s="36"/>
      <c r="Y313" s="36"/>
      <c r="Z313" s="36"/>
      <c r="AA313" s="36"/>
      <c r="AB313" s="36"/>
      <c r="AC313" s="36"/>
      <c r="AD313" s="36"/>
      <c r="AE313" s="36"/>
      <c r="AF313" s="36"/>
      <c r="AG313" s="36"/>
      <c r="AH313" s="36"/>
      <c r="AI313" s="36"/>
    </row>
    <row r="314" spans="1:35" ht="14.25" customHeight="1" x14ac:dyDescent="0.25">
      <c r="A314" s="36"/>
      <c r="B314" s="36"/>
      <c r="C314" s="36"/>
      <c r="D314" s="36"/>
      <c r="E314" s="73"/>
      <c r="F314" s="36"/>
      <c r="G314" s="36"/>
      <c r="H314" s="36"/>
      <c r="I314" s="36"/>
      <c r="J314" s="36"/>
      <c r="K314" s="36"/>
      <c r="L314" s="36"/>
      <c r="M314" s="36"/>
      <c r="N314" s="36"/>
      <c r="O314" s="36"/>
      <c r="P314" s="36"/>
      <c r="Q314" s="36"/>
      <c r="R314" s="36"/>
      <c r="S314" s="36"/>
      <c r="T314" s="36"/>
      <c r="U314" s="36"/>
      <c r="V314" s="74"/>
      <c r="W314" s="36"/>
      <c r="X314" s="36"/>
      <c r="Y314" s="36"/>
      <c r="Z314" s="36"/>
      <c r="AA314" s="36"/>
      <c r="AB314" s="36"/>
      <c r="AC314" s="36"/>
      <c r="AD314" s="36"/>
      <c r="AE314" s="36"/>
      <c r="AF314" s="36"/>
      <c r="AG314" s="36"/>
      <c r="AH314" s="36"/>
      <c r="AI314" s="36"/>
    </row>
    <row r="315" spans="1:35" ht="14.25" customHeight="1" x14ac:dyDescent="0.25">
      <c r="A315" s="36"/>
      <c r="B315" s="36"/>
      <c r="C315" s="36"/>
      <c r="D315" s="36"/>
      <c r="E315" s="73"/>
      <c r="F315" s="36"/>
      <c r="G315" s="36"/>
      <c r="H315" s="36"/>
      <c r="I315" s="36"/>
      <c r="J315" s="36"/>
      <c r="K315" s="36"/>
      <c r="L315" s="36"/>
      <c r="M315" s="36"/>
      <c r="N315" s="36"/>
      <c r="O315" s="36"/>
      <c r="P315" s="36"/>
      <c r="Q315" s="36"/>
      <c r="R315" s="36"/>
      <c r="S315" s="36"/>
      <c r="T315" s="36"/>
      <c r="U315" s="36"/>
      <c r="V315" s="74"/>
      <c r="W315" s="36"/>
      <c r="X315" s="36"/>
      <c r="Y315" s="36"/>
      <c r="Z315" s="36"/>
      <c r="AA315" s="36"/>
      <c r="AB315" s="36"/>
      <c r="AC315" s="36"/>
      <c r="AD315" s="36"/>
      <c r="AE315" s="36"/>
      <c r="AF315" s="36"/>
      <c r="AG315" s="36"/>
      <c r="AH315" s="36"/>
      <c r="AI315" s="36"/>
    </row>
    <row r="316" spans="1:35" ht="14.25" customHeight="1" x14ac:dyDescent="0.25">
      <c r="A316" s="36"/>
      <c r="B316" s="36"/>
      <c r="C316" s="36"/>
      <c r="D316" s="36"/>
      <c r="E316" s="73"/>
      <c r="F316" s="36"/>
      <c r="G316" s="36"/>
      <c r="H316" s="36"/>
      <c r="I316" s="36"/>
      <c r="J316" s="36"/>
      <c r="K316" s="36"/>
      <c r="L316" s="36"/>
      <c r="M316" s="36"/>
      <c r="N316" s="36"/>
      <c r="O316" s="36"/>
      <c r="P316" s="36"/>
      <c r="Q316" s="36"/>
      <c r="R316" s="36"/>
      <c r="S316" s="36"/>
      <c r="T316" s="36"/>
      <c r="U316" s="36"/>
      <c r="V316" s="74"/>
      <c r="W316" s="36"/>
      <c r="X316" s="36"/>
      <c r="Y316" s="36"/>
      <c r="Z316" s="36"/>
      <c r="AA316" s="36"/>
      <c r="AB316" s="36"/>
      <c r="AC316" s="36"/>
      <c r="AD316" s="36"/>
      <c r="AE316" s="36"/>
      <c r="AF316" s="36"/>
      <c r="AG316" s="36"/>
      <c r="AH316" s="36"/>
      <c r="AI316" s="36"/>
    </row>
    <row r="317" spans="1:35" ht="14.25" customHeight="1" x14ac:dyDescent="0.25">
      <c r="A317" s="36"/>
      <c r="B317" s="36"/>
      <c r="C317" s="36"/>
      <c r="D317" s="36"/>
      <c r="E317" s="73"/>
      <c r="F317" s="36"/>
      <c r="G317" s="36"/>
      <c r="H317" s="36"/>
      <c r="I317" s="36"/>
      <c r="J317" s="36"/>
      <c r="K317" s="36"/>
      <c r="L317" s="36"/>
      <c r="M317" s="36"/>
      <c r="N317" s="36"/>
      <c r="O317" s="36"/>
      <c r="P317" s="36"/>
      <c r="Q317" s="36"/>
      <c r="R317" s="36"/>
      <c r="S317" s="36"/>
      <c r="T317" s="36"/>
      <c r="U317" s="36"/>
      <c r="V317" s="74"/>
      <c r="W317" s="36"/>
      <c r="X317" s="36"/>
      <c r="Y317" s="36"/>
      <c r="Z317" s="36"/>
      <c r="AA317" s="36"/>
      <c r="AB317" s="36"/>
      <c r="AC317" s="36"/>
      <c r="AD317" s="36"/>
      <c r="AE317" s="36"/>
      <c r="AF317" s="36"/>
      <c r="AG317" s="36"/>
      <c r="AH317" s="36"/>
      <c r="AI317" s="36"/>
    </row>
    <row r="318" spans="1:35" ht="14.25" customHeight="1" x14ac:dyDescent="0.25">
      <c r="A318" s="36"/>
      <c r="B318" s="36"/>
      <c r="C318" s="36"/>
      <c r="D318" s="36"/>
      <c r="E318" s="73"/>
      <c r="F318" s="36"/>
      <c r="G318" s="36"/>
      <c r="H318" s="36"/>
      <c r="I318" s="36"/>
      <c r="J318" s="36"/>
      <c r="K318" s="36"/>
      <c r="L318" s="36"/>
      <c r="M318" s="36"/>
      <c r="N318" s="36"/>
      <c r="O318" s="36"/>
      <c r="P318" s="36"/>
      <c r="Q318" s="36"/>
      <c r="R318" s="36"/>
      <c r="S318" s="36"/>
      <c r="T318" s="36"/>
      <c r="U318" s="36"/>
      <c r="V318" s="74"/>
      <c r="W318" s="36"/>
      <c r="X318" s="36"/>
      <c r="Y318" s="36"/>
      <c r="Z318" s="36"/>
      <c r="AA318" s="36"/>
      <c r="AB318" s="36"/>
      <c r="AC318" s="36"/>
      <c r="AD318" s="36"/>
      <c r="AE318" s="36"/>
      <c r="AF318" s="36"/>
      <c r="AG318" s="36"/>
      <c r="AH318" s="36"/>
      <c r="AI318" s="36"/>
    </row>
    <row r="319" spans="1:35" ht="14.25" customHeight="1" x14ac:dyDescent="0.25">
      <c r="A319" s="36"/>
      <c r="B319" s="36"/>
      <c r="C319" s="36"/>
      <c r="D319" s="36"/>
      <c r="E319" s="73"/>
      <c r="F319" s="36"/>
      <c r="G319" s="36"/>
      <c r="H319" s="36"/>
      <c r="I319" s="36"/>
      <c r="J319" s="36"/>
      <c r="K319" s="36"/>
      <c r="L319" s="36"/>
      <c r="M319" s="36"/>
      <c r="N319" s="36"/>
      <c r="O319" s="36"/>
      <c r="P319" s="36"/>
      <c r="Q319" s="36"/>
      <c r="R319" s="36"/>
      <c r="S319" s="36"/>
      <c r="T319" s="36"/>
      <c r="U319" s="36"/>
      <c r="V319" s="74"/>
      <c r="W319" s="36"/>
      <c r="X319" s="36"/>
      <c r="Y319" s="36"/>
      <c r="Z319" s="36"/>
      <c r="AA319" s="36"/>
      <c r="AB319" s="36"/>
      <c r="AC319" s="36"/>
      <c r="AD319" s="36"/>
      <c r="AE319" s="36"/>
      <c r="AF319" s="36"/>
      <c r="AG319" s="36"/>
      <c r="AH319" s="36"/>
      <c r="AI319" s="36"/>
    </row>
    <row r="320" spans="1:35" ht="14.25" customHeight="1" x14ac:dyDescent="0.25">
      <c r="A320" s="36"/>
      <c r="B320" s="36"/>
      <c r="C320" s="36"/>
      <c r="D320" s="36"/>
      <c r="E320" s="73"/>
      <c r="F320" s="36"/>
      <c r="G320" s="36"/>
      <c r="H320" s="36"/>
      <c r="I320" s="36"/>
      <c r="J320" s="36"/>
      <c r="K320" s="36"/>
      <c r="L320" s="36"/>
      <c r="M320" s="36"/>
      <c r="N320" s="36"/>
      <c r="O320" s="36"/>
      <c r="P320" s="36"/>
      <c r="Q320" s="36"/>
      <c r="R320" s="36"/>
      <c r="S320" s="36"/>
      <c r="T320" s="36"/>
      <c r="U320" s="36"/>
      <c r="V320" s="74"/>
      <c r="W320" s="36"/>
      <c r="X320" s="36"/>
      <c r="Y320" s="36"/>
      <c r="Z320" s="36"/>
      <c r="AA320" s="36"/>
      <c r="AB320" s="36"/>
      <c r="AC320" s="36"/>
      <c r="AD320" s="36"/>
      <c r="AE320" s="36"/>
      <c r="AF320" s="36"/>
      <c r="AG320" s="36"/>
      <c r="AH320" s="36"/>
      <c r="AI320" s="36"/>
    </row>
    <row r="321" spans="1:35" ht="14.25" customHeight="1" x14ac:dyDescent="0.25">
      <c r="A321" s="36"/>
      <c r="B321" s="36"/>
      <c r="C321" s="36"/>
      <c r="D321" s="36"/>
      <c r="E321" s="73"/>
      <c r="F321" s="36"/>
      <c r="G321" s="36"/>
      <c r="H321" s="36"/>
      <c r="I321" s="36"/>
      <c r="J321" s="36"/>
      <c r="K321" s="36"/>
      <c r="L321" s="36"/>
      <c r="M321" s="36"/>
      <c r="N321" s="36"/>
      <c r="O321" s="36"/>
      <c r="P321" s="36"/>
      <c r="Q321" s="36"/>
      <c r="R321" s="36"/>
      <c r="S321" s="36"/>
      <c r="T321" s="36"/>
      <c r="U321" s="36"/>
      <c r="V321" s="74"/>
      <c r="W321" s="36"/>
      <c r="X321" s="36"/>
      <c r="Y321" s="36"/>
      <c r="Z321" s="36"/>
      <c r="AA321" s="36"/>
      <c r="AB321" s="36"/>
      <c r="AC321" s="36"/>
      <c r="AD321" s="36"/>
      <c r="AE321" s="36"/>
      <c r="AF321" s="36"/>
      <c r="AG321" s="36"/>
      <c r="AH321" s="36"/>
      <c r="AI321" s="36"/>
    </row>
    <row r="322" spans="1:35" ht="14.25" customHeight="1" x14ac:dyDescent="0.25">
      <c r="A322" s="36"/>
      <c r="B322" s="36"/>
      <c r="C322" s="36"/>
      <c r="D322" s="36"/>
      <c r="E322" s="73"/>
      <c r="F322" s="36"/>
      <c r="G322" s="36"/>
      <c r="H322" s="36"/>
      <c r="I322" s="36"/>
      <c r="J322" s="36"/>
      <c r="K322" s="36"/>
      <c r="L322" s="36"/>
      <c r="M322" s="36"/>
      <c r="N322" s="36"/>
      <c r="O322" s="36"/>
      <c r="P322" s="36"/>
      <c r="Q322" s="36"/>
      <c r="R322" s="36"/>
      <c r="S322" s="36"/>
      <c r="T322" s="36"/>
      <c r="U322" s="36"/>
      <c r="V322" s="74"/>
      <c r="W322" s="36"/>
      <c r="X322" s="36"/>
      <c r="Y322" s="36"/>
      <c r="Z322" s="36"/>
      <c r="AA322" s="36"/>
      <c r="AB322" s="36"/>
      <c r="AC322" s="36"/>
      <c r="AD322" s="36"/>
      <c r="AE322" s="36"/>
      <c r="AF322" s="36"/>
      <c r="AG322" s="36"/>
      <c r="AH322" s="36"/>
      <c r="AI322" s="36"/>
    </row>
    <row r="323" spans="1:35" ht="14.25" customHeight="1" x14ac:dyDescent="0.25">
      <c r="A323" s="36"/>
      <c r="B323" s="36"/>
      <c r="C323" s="36"/>
      <c r="D323" s="36"/>
      <c r="E323" s="73"/>
      <c r="F323" s="36"/>
      <c r="G323" s="36"/>
      <c r="H323" s="36"/>
      <c r="I323" s="36"/>
      <c r="J323" s="36"/>
      <c r="K323" s="36"/>
      <c r="L323" s="36"/>
      <c r="M323" s="36"/>
      <c r="N323" s="36"/>
      <c r="O323" s="36"/>
      <c r="P323" s="36"/>
      <c r="Q323" s="36"/>
      <c r="R323" s="36"/>
      <c r="S323" s="36"/>
      <c r="T323" s="36"/>
      <c r="U323" s="36"/>
      <c r="V323" s="74"/>
      <c r="W323" s="36"/>
      <c r="X323" s="36"/>
      <c r="Y323" s="36"/>
      <c r="Z323" s="36"/>
      <c r="AA323" s="36"/>
      <c r="AB323" s="36"/>
      <c r="AC323" s="36"/>
      <c r="AD323" s="36"/>
      <c r="AE323" s="36"/>
      <c r="AF323" s="36"/>
      <c r="AG323" s="36"/>
      <c r="AH323" s="36"/>
      <c r="AI323" s="36"/>
    </row>
    <row r="324" spans="1:35" ht="14.25" customHeight="1" x14ac:dyDescent="0.25">
      <c r="A324" s="36"/>
      <c r="B324" s="36"/>
      <c r="C324" s="36"/>
      <c r="D324" s="36"/>
      <c r="E324" s="73"/>
      <c r="F324" s="36"/>
      <c r="G324" s="36"/>
      <c r="H324" s="36"/>
      <c r="I324" s="36"/>
      <c r="J324" s="36"/>
      <c r="K324" s="36"/>
      <c r="L324" s="36"/>
      <c r="M324" s="36"/>
      <c r="N324" s="36"/>
      <c r="O324" s="36"/>
      <c r="P324" s="36"/>
      <c r="Q324" s="36"/>
      <c r="R324" s="36"/>
      <c r="S324" s="36"/>
      <c r="T324" s="36"/>
      <c r="U324" s="36"/>
      <c r="V324" s="74"/>
      <c r="W324" s="36"/>
      <c r="X324" s="36"/>
      <c r="Y324" s="36"/>
      <c r="Z324" s="36"/>
      <c r="AA324" s="36"/>
      <c r="AB324" s="36"/>
      <c r="AC324" s="36"/>
      <c r="AD324" s="36"/>
      <c r="AE324" s="36"/>
      <c r="AF324" s="36"/>
      <c r="AG324" s="36"/>
      <c r="AH324" s="36"/>
      <c r="AI324" s="36"/>
    </row>
    <row r="325" spans="1:35" ht="14.25" customHeight="1" x14ac:dyDescent="0.25">
      <c r="A325" s="36"/>
      <c r="B325" s="36"/>
      <c r="C325" s="36"/>
      <c r="D325" s="36"/>
      <c r="E325" s="73"/>
      <c r="F325" s="36"/>
      <c r="G325" s="36"/>
      <c r="H325" s="36"/>
      <c r="I325" s="36"/>
      <c r="J325" s="36"/>
      <c r="K325" s="36"/>
      <c r="L325" s="36"/>
      <c r="M325" s="36"/>
      <c r="N325" s="36"/>
      <c r="O325" s="36"/>
      <c r="P325" s="36"/>
      <c r="Q325" s="36"/>
      <c r="R325" s="36"/>
      <c r="S325" s="36"/>
      <c r="T325" s="36"/>
      <c r="U325" s="36"/>
      <c r="V325" s="74"/>
      <c r="W325" s="36"/>
      <c r="X325" s="36"/>
      <c r="Y325" s="36"/>
      <c r="Z325" s="36"/>
      <c r="AA325" s="36"/>
      <c r="AB325" s="36"/>
      <c r="AC325" s="36"/>
      <c r="AD325" s="36"/>
      <c r="AE325" s="36"/>
      <c r="AF325" s="36"/>
      <c r="AG325" s="36"/>
      <c r="AH325" s="36"/>
      <c r="AI325" s="36"/>
    </row>
    <row r="326" spans="1:35" ht="14.25" customHeight="1" x14ac:dyDescent="0.25">
      <c r="A326" s="36"/>
      <c r="B326" s="36"/>
      <c r="C326" s="36"/>
      <c r="D326" s="36"/>
      <c r="E326" s="73"/>
      <c r="F326" s="36"/>
      <c r="G326" s="36"/>
      <c r="H326" s="36"/>
      <c r="I326" s="36"/>
      <c r="J326" s="36"/>
      <c r="K326" s="36"/>
      <c r="L326" s="36"/>
      <c r="M326" s="36"/>
      <c r="N326" s="36"/>
      <c r="O326" s="36"/>
      <c r="P326" s="36"/>
      <c r="Q326" s="36"/>
      <c r="R326" s="36"/>
      <c r="S326" s="36"/>
      <c r="T326" s="36"/>
      <c r="U326" s="36"/>
      <c r="V326" s="74"/>
      <c r="W326" s="36"/>
      <c r="X326" s="36"/>
      <c r="Y326" s="36"/>
      <c r="Z326" s="36"/>
      <c r="AA326" s="36"/>
      <c r="AB326" s="36"/>
      <c r="AC326" s="36"/>
      <c r="AD326" s="36"/>
      <c r="AE326" s="36"/>
      <c r="AF326" s="36"/>
      <c r="AG326" s="36"/>
      <c r="AH326" s="36"/>
      <c r="AI326" s="36"/>
    </row>
    <row r="327" spans="1:35" ht="14.25" customHeight="1" x14ac:dyDescent="0.25">
      <c r="A327" s="36"/>
      <c r="B327" s="36"/>
      <c r="C327" s="36"/>
      <c r="D327" s="36"/>
      <c r="E327" s="73"/>
      <c r="F327" s="36"/>
      <c r="G327" s="36"/>
      <c r="H327" s="36"/>
      <c r="I327" s="36"/>
      <c r="J327" s="36"/>
      <c r="K327" s="36"/>
      <c r="L327" s="36"/>
      <c r="M327" s="36"/>
      <c r="N327" s="36"/>
      <c r="O327" s="36"/>
      <c r="P327" s="36"/>
      <c r="Q327" s="36"/>
      <c r="R327" s="36"/>
      <c r="S327" s="36"/>
      <c r="T327" s="36"/>
      <c r="U327" s="36"/>
      <c r="V327" s="74"/>
      <c r="W327" s="36"/>
      <c r="X327" s="36"/>
      <c r="Y327" s="36"/>
      <c r="Z327" s="36"/>
      <c r="AA327" s="36"/>
      <c r="AB327" s="36"/>
      <c r="AC327" s="36"/>
      <c r="AD327" s="36"/>
      <c r="AE327" s="36"/>
      <c r="AF327" s="36"/>
      <c r="AG327" s="36"/>
      <c r="AH327" s="36"/>
      <c r="AI327" s="36"/>
    </row>
    <row r="328" spans="1:35" ht="14.25" customHeight="1" x14ac:dyDescent="0.25">
      <c r="A328" s="36"/>
      <c r="B328" s="36"/>
      <c r="C328" s="36"/>
      <c r="D328" s="36"/>
      <c r="E328" s="73"/>
      <c r="F328" s="36"/>
      <c r="G328" s="36"/>
      <c r="H328" s="36"/>
      <c r="I328" s="36"/>
      <c r="J328" s="36"/>
      <c r="K328" s="36"/>
      <c r="L328" s="36"/>
      <c r="M328" s="36"/>
      <c r="N328" s="36"/>
      <c r="O328" s="36"/>
      <c r="P328" s="36"/>
      <c r="Q328" s="36"/>
      <c r="R328" s="36"/>
      <c r="S328" s="36"/>
      <c r="T328" s="36"/>
      <c r="U328" s="36"/>
      <c r="V328" s="74"/>
      <c r="W328" s="36"/>
      <c r="X328" s="36"/>
      <c r="Y328" s="36"/>
      <c r="Z328" s="36"/>
      <c r="AA328" s="36"/>
      <c r="AB328" s="36"/>
      <c r="AC328" s="36"/>
      <c r="AD328" s="36"/>
      <c r="AE328" s="36"/>
      <c r="AF328" s="36"/>
      <c r="AG328" s="36"/>
      <c r="AH328" s="36"/>
      <c r="AI328" s="36"/>
    </row>
    <row r="329" spans="1:35" ht="14.25" customHeight="1" x14ac:dyDescent="0.25">
      <c r="A329" s="36"/>
      <c r="B329" s="36"/>
      <c r="C329" s="36"/>
      <c r="D329" s="36"/>
      <c r="E329" s="73"/>
      <c r="F329" s="36"/>
      <c r="G329" s="36"/>
      <c r="H329" s="36"/>
      <c r="I329" s="36"/>
      <c r="J329" s="36"/>
      <c r="K329" s="36"/>
      <c r="L329" s="36"/>
      <c r="M329" s="36"/>
      <c r="N329" s="36"/>
      <c r="O329" s="36"/>
      <c r="P329" s="36"/>
      <c r="Q329" s="36"/>
      <c r="R329" s="36"/>
      <c r="S329" s="36"/>
      <c r="T329" s="36"/>
      <c r="U329" s="36"/>
      <c r="V329" s="74"/>
      <c r="W329" s="36"/>
      <c r="X329" s="36"/>
      <c r="Y329" s="36"/>
      <c r="Z329" s="36"/>
      <c r="AA329" s="36"/>
      <c r="AB329" s="36"/>
      <c r="AC329" s="36"/>
      <c r="AD329" s="36"/>
      <c r="AE329" s="36"/>
      <c r="AF329" s="36"/>
      <c r="AG329" s="36"/>
      <c r="AH329" s="36"/>
      <c r="AI329" s="36"/>
    </row>
    <row r="330" spans="1:35" ht="14.25" customHeight="1" x14ac:dyDescent="0.25">
      <c r="A330" s="36"/>
      <c r="B330" s="36"/>
      <c r="C330" s="36"/>
      <c r="D330" s="36"/>
      <c r="E330" s="73"/>
      <c r="F330" s="36"/>
      <c r="G330" s="36"/>
      <c r="H330" s="36"/>
      <c r="I330" s="36"/>
      <c r="J330" s="36"/>
      <c r="K330" s="36"/>
      <c r="L330" s="36"/>
      <c r="M330" s="36"/>
      <c r="N330" s="36"/>
      <c r="O330" s="36"/>
      <c r="P330" s="36"/>
      <c r="Q330" s="36"/>
      <c r="R330" s="36"/>
      <c r="S330" s="36"/>
      <c r="T330" s="36"/>
      <c r="U330" s="36"/>
      <c r="V330" s="74"/>
      <c r="W330" s="36"/>
      <c r="X330" s="36"/>
      <c r="Y330" s="36"/>
      <c r="Z330" s="36"/>
      <c r="AA330" s="36"/>
      <c r="AB330" s="36"/>
      <c r="AC330" s="36"/>
      <c r="AD330" s="36"/>
      <c r="AE330" s="36"/>
      <c r="AF330" s="36"/>
      <c r="AG330" s="36"/>
      <c r="AH330" s="36"/>
      <c r="AI330" s="36"/>
    </row>
    <row r="331" spans="1:35" ht="14.25" customHeight="1" x14ac:dyDescent="0.25">
      <c r="A331" s="36"/>
      <c r="B331" s="36"/>
      <c r="C331" s="36"/>
      <c r="D331" s="36"/>
      <c r="E331" s="73"/>
      <c r="F331" s="36"/>
      <c r="G331" s="36"/>
      <c r="H331" s="36"/>
      <c r="I331" s="36"/>
      <c r="J331" s="36"/>
      <c r="K331" s="36"/>
      <c r="L331" s="36"/>
      <c r="M331" s="36"/>
      <c r="N331" s="36"/>
      <c r="O331" s="36"/>
      <c r="P331" s="36"/>
      <c r="Q331" s="36"/>
      <c r="R331" s="36"/>
      <c r="S331" s="36"/>
      <c r="T331" s="36"/>
      <c r="U331" s="36"/>
      <c r="V331" s="74"/>
      <c r="W331" s="36"/>
      <c r="X331" s="36"/>
      <c r="Y331" s="36"/>
      <c r="Z331" s="36"/>
      <c r="AA331" s="36"/>
      <c r="AB331" s="36"/>
      <c r="AC331" s="36"/>
      <c r="AD331" s="36"/>
      <c r="AE331" s="36"/>
      <c r="AF331" s="36"/>
      <c r="AG331" s="36"/>
      <c r="AH331" s="36"/>
      <c r="AI331" s="36"/>
    </row>
    <row r="332" spans="1:35" ht="14.25" customHeight="1" x14ac:dyDescent="0.25">
      <c r="A332" s="36"/>
      <c r="B332" s="36"/>
      <c r="C332" s="36"/>
      <c r="D332" s="36"/>
      <c r="E332" s="73"/>
      <c r="F332" s="36"/>
      <c r="G332" s="36"/>
      <c r="H332" s="36"/>
      <c r="I332" s="36"/>
      <c r="J332" s="36"/>
      <c r="K332" s="36"/>
      <c r="L332" s="36"/>
      <c r="M332" s="36"/>
      <c r="N332" s="36"/>
      <c r="O332" s="36"/>
      <c r="P332" s="36"/>
      <c r="Q332" s="36"/>
      <c r="R332" s="36"/>
      <c r="S332" s="36"/>
      <c r="T332" s="36"/>
      <c r="U332" s="36"/>
      <c r="V332" s="74"/>
      <c r="W332" s="36"/>
      <c r="X332" s="36"/>
      <c r="Y332" s="36"/>
      <c r="Z332" s="36"/>
      <c r="AA332" s="36"/>
      <c r="AB332" s="36"/>
      <c r="AC332" s="36"/>
      <c r="AD332" s="36"/>
      <c r="AE332" s="36"/>
      <c r="AF332" s="36"/>
      <c r="AG332" s="36"/>
      <c r="AH332" s="36"/>
      <c r="AI332" s="36"/>
    </row>
    <row r="333" spans="1:35" ht="14.25" customHeight="1" x14ac:dyDescent="0.25">
      <c r="A333" s="36"/>
      <c r="B333" s="36"/>
      <c r="C333" s="36"/>
      <c r="D333" s="36"/>
      <c r="E333" s="73"/>
      <c r="F333" s="36"/>
      <c r="G333" s="36"/>
      <c r="H333" s="36"/>
      <c r="I333" s="36"/>
      <c r="J333" s="36"/>
      <c r="K333" s="36"/>
      <c r="L333" s="36"/>
      <c r="M333" s="36"/>
      <c r="N333" s="36"/>
      <c r="O333" s="36"/>
      <c r="P333" s="36"/>
      <c r="Q333" s="36"/>
      <c r="R333" s="36"/>
      <c r="S333" s="36"/>
      <c r="T333" s="36"/>
      <c r="U333" s="36"/>
      <c r="V333" s="74"/>
      <c r="W333" s="36"/>
      <c r="X333" s="36"/>
      <c r="Y333" s="36"/>
      <c r="Z333" s="36"/>
      <c r="AA333" s="36"/>
      <c r="AB333" s="36"/>
      <c r="AC333" s="36"/>
      <c r="AD333" s="36"/>
      <c r="AE333" s="36"/>
      <c r="AF333" s="36"/>
      <c r="AG333" s="36"/>
      <c r="AH333" s="36"/>
      <c r="AI333" s="36"/>
    </row>
    <row r="334" spans="1:35" ht="14.25" customHeight="1" x14ac:dyDescent="0.25">
      <c r="A334" s="36"/>
      <c r="B334" s="36"/>
      <c r="C334" s="36"/>
      <c r="D334" s="36"/>
      <c r="E334" s="73"/>
      <c r="F334" s="36"/>
      <c r="G334" s="36"/>
      <c r="H334" s="36"/>
      <c r="I334" s="36"/>
      <c r="J334" s="36"/>
      <c r="K334" s="36"/>
      <c r="L334" s="36"/>
      <c r="M334" s="36"/>
      <c r="N334" s="36"/>
      <c r="O334" s="36"/>
      <c r="P334" s="36"/>
      <c r="Q334" s="36"/>
      <c r="R334" s="36"/>
      <c r="S334" s="36"/>
      <c r="T334" s="36"/>
      <c r="U334" s="36"/>
      <c r="V334" s="74"/>
      <c r="W334" s="36"/>
      <c r="X334" s="36"/>
      <c r="Y334" s="36"/>
      <c r="Z334" s="36"/>
      <c r="AA334" s="36"/>
      <c r="AB334" s="36"/>
      <c r="AC334" s="36"/>
      <c r="AD334" s="36"/>
      <c r="AE334" s="36"/>
      <c r="AF334" s="36"/>
      <c r="AG334" s="36"/>
      <c r="AH334" s="36"/>
      <c r="AI334" s="36"/>
    </row>
    <row r="335" spans="1:35" ht="14.25" customHeight="1" x14ac:dyDescent="0.25">
      <c r="A335" s="36"/>
      <c r="B335" s="36"/>
      <c r="C335" s="36"/>
      <c r="D335" s="36"/>
      <c r="E335" s="73"/>
      <c r="F335" s="36"/>
      <c r="G335" s="36"/>
      <c r="H335" s="36"/>
      <c r="I335" s="36"/>
      <c r="J335" s="36"/>
      <c r="K335" s="36"/>
      <c r="L335" s="36"/>
      <c r="M335" s="36"/>
      <c r="N335" s="36"/>
      <c r="O335" s="36"/>
      <c r="P335" s="36"/>
      <c r="Q335" s="36"/>
      <c r="R335" s="36"/>
      <c r="S335" s="36"/>
      <c r="T335" s="36"/>
      <c r="U335" s="36"/>
      <c r="V335" s="74"/>
      <c r="W335" s="36"/>
      <c r="X335" s="36"/>
      <c r="Y335" s="36"/>
      <c r="Z335" s="36"/>
      <c r="AA335" s="36"/>
      <c r="AB335" s="36"/>
      <c r="AC335" s="36"/>
      <c r="AD335" s="36"/>
      <c r="AE335" s="36"/>
      <c r="AF335" s="36"/>
      <c r="AG335" s="36"/>
      <c r="AH335" s="36"/>
      <c r="AI335" s="36"/>
    </row>
    <row r="336" spans="1:35" ht="14.25" customHeight="1" x14ac:dyDescent="0.25">
      <c r="A336" s="36"/>
      <c r="B336" s="36"/>
      <c r="C336" s="36"/>
      <c r="D336" s="36"/>
      <c r="E336" s="73"/>
      <c r="F336" s="36"/>
      <c r="G336" s="36"/>
      <c r="H336" s="36"/>
      <c r="I336" s="36"/>
      <c r="J336" s="36"/>
      <c r="K336" s="36"/>
      <c r="L336" s="36"/>
      <c r="M336" s="36"/>
      <c r="N336" s="36"/>
      <c r="O336" s="36"/>
      <c r="P336" s="36"/>
      <c r="Q336" s="36"/>
      <c r="R336" s="36"/>
      <c r="S336" s="36"/>
      <c r="T336" s="36"/>
      <c r="U336" s="36"/>
      <c r="V336" s="74"/>
      <c r="W336" s="36"/>
      <c r="X336" s="36"/>
      <c r="Y336" s="36"/>
      <c r="Z336" s="36"/>
      <c r="AA336" s="36"/>
      <c r="AB336" s="36"/>
      <c r="AC336" s="36"/>
      <c r="AD336" s="36"/>
      <c r="AE336" s="36"/>
      <c r="AF336" s="36"/>
      <c r="AG336" s="36"/>
      <c r="AH336" s="36"/>
      <c r="AI336" s="36"/>
    </row>
    <row r="337" spans="1:35" ht="14.25" customHeight="1" x14ac:dyDescent="0.25">
      <c r="A337" s="36"/>
      <c r="B337" s="36"/>
      <c r="C337" s="36"/>
      <c r="D337" s="36"/>
      <c r="E337" s="73"/>
      <c r="F337" s="36"/>
      <c r="G337" s="36"/>
      <c r="H337" s="36"/>
      <c r="I337" s="36"/>
      <c r="J337" s="36"/>
      <c r="K337" s="36"/>
      <c r="L337" s="36"/>
      <c r="M337" s="36"/>
      <c r="N337" s="36"/>
      <c r="O337" s="36"/>
      <c r="P337" s="36"/>
      <c r="Q337" s="36"/>
      <c r="R337" s="36"/>
      <c r="S337" s="36"/>
      <c r="T337" s="36"/>
      <c r="U337" s="36"/>
      <c r="V337" s="74"/>
      <c r="W337" s="36"/>
      <c r="X337" s="36"/>
      <c r="Y337" s="36"/>
      <c r="Z337" s="36"/>
      <c r="AA337" s="36"/>
      <c r="AB337" s="36"/>
      <c r="AC337" s="36"/>
      <c r="AD337" s="36"/>
      <c r="AE337" s="36"/>
      <c r="AF337" s="36"/>
      <c r="AG337" s="36"/>
      <c r="AH337" s="36"/>
      <c r="AI337" s="36"/>
    </row>
    <row r="338" spans="1:35" ht="14.25" customHeight="1" x14ac:dyDescent="0.25">
      <c r="A338" s="36"/>
      <c r="B338" s="36"/>
      <c r="C338" s="36"/>
      <c r="D338" s="36"/>
      <c r="E338" s="73"/>
      <c r="F338" s="36"/>
      <c r="G338" s="36"/>
      <c r="H338" s="36"/>
      <c r="I338" s="36"/>
      <c r="J338" s="36"/>
      <c r="K338" s="36"/>
      <c r="L338" s="36"/>
      <c r="M338" s="36"/>
      <c r="N338" s="36"/>
      <c r="O338" s="36"/>
      <c r="P338" s="36"/>
      <c r="Q338" s="36"/>
      <c r="R338" s="36"/>
      <c r="S338" s="36"/>
      <c r="T338" s="36"/>
      <c r="U338" s="36"/>
      <c r="V338" s="74"/>
      <c r="W338" s="36"/>
      <c r="X338" s="36"/>
      <c r="Y338" s="36"/>
      <c r="Z338" s="36"/>
      <c r="AA338" s="36"/>
      <c r="AB338" s="36"/>
      <c r="AC338" s="36"/>
      <c r="AD338" s="36"/>
      <c r="AE338" s="36"/>
      <c r="AF338" s="36"/>
      <c r="AG338" s="36"/>
      <c r="AH338" s="36"/>
      <c r="AI338" s="36"/>
    </row>
    <row r="339" spans="1:35" ht="14.25" customHeight="1" x14ac:dyDescent="0.25">
      <c r="A339" s="36"/>
      <c r="B339" s="36"/>
      <c r="C339" s="36"/>
      <c r="D339" s="36"/>
      <c r="E339" s="73"/>
      <c r="F339" s="36"/>
      <c r="G339" s="36"/>
      <c r="H339" s="36"/>
      <c r="I339" s="36"/>
      <c r="J339" s="36"/>
      <c r="K339" s="36"/>
      <c r="L339" s="36"/>
      <c r="M339" s="36"/>
      <c r="N339" s="36"/>
      <c r="O339" s="36"/>
      <c r="P339" s="36"/>
      <c r="Q339" s="36"/>
      <c r="R339" s="36"/>
      <c r="S339" s="36"/>
      <c r="T339" s="36"/>
      <c r="U339" s="36"/>
      <c r="V339" s="74"/>
      <c r="W339" s="36"/>
      <c r="X339" s="36"/>
      <c r="Y339" s="36"/>
      <c r="Z339" s="36"/>
      <c r="AA339" s="36"/>
      <c r="AB339" s="36"/>
      <c r="AC339" s="36"/>
      <c r="AD339" s="36"/>
      <c r="AE339" s="36"/>
      <c r="AF339" s="36"/>
      <c r="AG339" s="36"/>
      <c r="AH339" s="36"/>
      <c r="AI339" s="36"/>
    </row>
    <row r="340" spans="1:35" ht="14.25" customHeight="1" x14ac:dyDescent="0.25">
      <c r="A340" s="36"/>
      <c r="B340" s="36"/>
      <c r="C340" s="36"/>
      <c r="D340" s="36"/>
      <c r="E340" s="73"/>
      <c r="F340" s="36"/>
      <c r="G340" s="36"/>
      <c r="H340" s="36"/>
      <c r="I340" s="36"/>
      <c r="J340" s="36"/>
      <c r="K340" s="36"/>
      <c r="L340" s="36"/>
      <c r="M340" s="36"/>
      <c r="N340" s="36"/>
      <c r="O340" s="36"/>
      <c r="P340" s="36"/>
      <c r="Q340" s="36"/>
      <c r="R340" s="36"/>
      <c r="S340" s="36"/>
      <c r="T340" s="36"/>
      <c r="U340" s="36"/>
      <c r="V340" s="74"/>
      <c r="W340" s="36"/>
      <c r="X340" s="36"/>
      <c r="Y340" s="36"/>
      <c r="Z340" s="36"/>
      <c r="AA340" s="36"/>
      <c r="AB340" s="36"/>
      <c r="AC340" s="36"/>
      <c r="AD340" s="36"/>
      <c r="AE340" s="36"/>
      <c r="AF340" s="36"/>
      <c r="AG340" s="36"/>
      <c r="AH340" s="36"/>
      <c r="AI340" s="36"/>
    </row>
    <row r="341" spans="1:35" ht="14.25" customHeight="1" x14ac:dyDescent="0.25">
      <c r="A341" s="36"/>
      <c r="B341" s="36"/>
      <c r="C341" s="36"/>
      <c r="D341" s="36"/>
      <c r="E341" s="73"/>
      <c r="F341" s="36"/>
      <c r="G341" s="36"/>
      <c r="H341" s="36"/>
      <c r="I341" s="36"/>
      <c r="J341" s="36"/>
      <c r="K341" s="36"/>
      <c r="L341" s="36"/>
      <c r="M341" s="36"/>
      <c r="N341" s="36"/>
      <c r="O341" s="36"/>
      <c r="P341" s="36"/>
      <c r="Q341" s="36"/>
      <c r="R341" s="36"/>
      <c r="S341" s="36"/>
      <c r="T341" s="36"/>
      <c r="U341" s="36"/>
      <c r="V341" s="74"/>
      <c r="W341" s="36"/>
      <c r="X341" s="36"/>
      <c r="Y341" s="36"/>
      <c r="Z341" s="36"/>
      <c r="AA341" s="36"/>
      <c r="AB341" s="36"/>
      <c r="AC341" s="36"/>
      <c r="AD341" s="36"/>
      <c r="AE341" s="36"/>
      <c r="AF341" s="36"/>
      <c r="AG341" s="36"/>
      <c r="AH341" s="36"/>
      <c r="AI341" s="36"/>
    </row>
    <row r="342" spans="1:35" ht="14.25" customHeight="1" x14ac:dyDescent="0.25">
      <c r="A342" s="36"/>
      <c r="B342" s="36"/>
      <c r="C342" s="36"/>
      <c r="D342" s="36"/>
      <c r="E342" s="73"/>
      <c r="F342" s="36"/>
      <c r="G342" s="36"/>
      <c r="H342" s="36"/>
      <c r="I342" s="36"/>
      <c r="J342" s="36"/>
      <c r="K342" s="36"/>
      <c r="L342" s="36"/>
      <c r="M342" s="36"/>
      <c r="N342" s="36"/>
      <c r="O342" s="36"/>
      <c r="P342" s="36"/>
      <c r="Q342" s="36"/>
      <c r="R342" s="36"/>
      <c r="S342" s="36"/>
      <c r="T342" s="36"/>
      <c r="U342" s="36"/>
      <c r="V342" s="74"/>
      <c r="W342" s="36"/>
      <c r="X342" s="36"/>
      <c r="Y342" s="36"/>
      <c r="Z342" s="36"/>
      <c r="AA342" s="36"/>
      <c r="AB342" s="36"/>
      <c r="AC342" s="36"/>
      <c r="AD342" s="36"/>
      <c r="AE342" s="36"/>
      <c r="AF342" s="36"/>
      <c r="AG342" s="36"/>
      <c r="AH342" s="36"/>
      <c r="AI342" s="36"/>
    </row>
    <row r="343" spans="1:35" ht="14.25" customHeight="1" x14ac:dyDescent="0.25">
      <c r="A343" s="36"/>
      <c r="B343" s="36"/>
      <c r="C343" s="36"/>
      <c r="D343" s="36"/>
      <c r="E343" s="73"/>
      <c r="F343" s="36"/>
      <c r="G343" s="36"/>
      <c r="H343" s="36"/>
      <c r="I343" s="36"/>
      <c r="J343" s="36"/>
      <c r="K343" s="36"/>
      <c r="L343" s="36"/>
      <c r="M343" s="36"/>
      <c r="N343" s="36"/>
      <c r="O343" s="36"/>
      <c r="P343" s="36"/>
      <c r="Q343" s="36"/>
      <c r="R343" s="36"/>
      <c r="S343" s="36"/>
      <c r="T343" s="36"/>
      <c r="U343" s="36"/>
      <c r="V343" s="74"/>
      <c r="W343" s="36"/>
      <c r="X343" s="36"/>
      <c r="Y343" s="36"/>
      <c r="Z343" s="36"/>
      <c r="AA343" s="36"/>
      <c r="AB343" s="36"/>
      <c r="AC343" s="36"/>
      <c r="AD343" s="36"/>
      <c r="AE343" s="36"/>
      <c r="AF343" s="36"/>
      <c r="AG343" s="36"/>
      <c r="AH343" s="36"/>
      <c r="AI343" s="36"/>
    </row>
    <row r="344" spans="1:35" ht="14.25" customHeight="1" x14ac:dyDescent="0.25">
      <c r="A344" s="36"/>
      <c r="B344" s="36"/>
      <c r="C344" s="36"/>
      <c r="D344" s="36"/>
      <c r="E344" s="73"/>
      <c r="F344" s="36"/>
      <c r="G344" s="36"/>
      <c r="H344" s="36"/>
      <c r="I344" s="36"/>
      <c r="J344" s="36"/>
      <c r="K344" s="36"/>
      <c r="L344" s="36"/>
      <c r="M344" s="36"/>
      <c r="N344" s="36"/>
      <c r="O344" s="36"/>
      <c r="P344" s="36"/>
      <c r="Q344" s="36"/>
      <c r="R344" s="36"/>
      <c r="S344" s="36"/>
      <c r="T344" s="36"/>
      <c r="U344" s="36"/>
      <c r="V344" s="74"/>
      <c r="W344" s="36"/>
      <c r="X344" s="36"/>
      <c r="Y344" s="36"/>
      <c r="Z344" s="36"/>
      <c r="AA344" s="36"/>
      <c r="AB344" s="36"/>
      <c r="AC344" s="36"/>
      <c r="AD344" s="36"/>
      <c r="AE344" s="36"/>
      <c r="AF344" s="36"/>
      <c r="AG344" s="36"/>
      <c r="AH344" s="36"/>
      <c r="AI344" s="36"/>
    </row>
    <row r="345" spans="1:35" ht="14.25" customHeight="1" x14ac:dyDescent="0.25">
      <c r="A345" s="36"/>
      <c r="B345" s="36"/>
      <c r="C345" s="36"/>
      <c r="D345" s="36"/>
      <c r="E345" s="73"/>
      <c r="F345" s="36"/>
      <c r="G345" s="36"/>
      <c r="H345" s="36"/>
      <c r="I345" s="36"/>
      <c r="J345" s="36"/>
      <c r="K345" s="36"/>
      <c r="L345" s="36"/>
      <c r="M345" s="36"/>
      <c r="N345" s="36"/>
      <c r="O345" s="36"/>
      <c r="P345" s="36"/>
      <c r="Q345" s="36"/>
      <c r="R345" s="36"/>
      <c r="S345" s="36"/>
      <c r="T345" s="36"/>
      <c r="U345" s="36"/>
      <c r="V345" s="74"/>
      <c r="W345" s="36"/>
      <c r="X345" s="36"/>
      <c r="Y345" s="36"/>
      <c r="Z345" s="36"/>
      <c r="AA345" s="36"/>
      <c r="AB345" s="36"/>
      <c r="AC345" s="36"/>
      <c r="AD345" s="36"/>
      <c r="AE345" s="36"/>
      <c r="AF345" s="36"/>
      <c r="AG345" s="36"/>
      <c r="AH345" s="36"/>
      <c r="AI345" s="36"/>
    </row>
    <row r="346" spans="1:35" ht="14.25" customHeight="1" x14ac:dyDescent="0.25">
      <c r="A346" s="36"/>
      <c r="B346" s="36"/>
      <c r="C346" s="36"/>
      <c r="D346" s="36"/>
      <c r="E346" s="73"/>
      <c r="F346" s="36"/>
      <c r="G346" s="36"/>
      <c r="H346" s="36"/>
      <c r="I346" s="36"/>
      <c r="J346" s="36"/>
      <c r="K346" s="36"/>
      <c r="L346" s="36"/>
      <c r="M346" s="36"/>
      <c r="N346" s="36"/>
      <c r="O346" s="36"/>
      <c r="P346" s="36"/>
      <c r="Q346" s="36"/>
      <c r="R346" s="36"/>
      <c r="S346" s="36"/>
      <c r="T346" s="36"/>
      <c r="U346" s="36"/>
      <c r="V346" s="74"/>
      <c r="W346" s="36"/>
      <c r="X346" s="36"/>
      <c r="Y346" s="36"/>
      <c r="Z346" s="36"/>
      <c r="AA346" s="36"/>
      <c r="AB346" s="36"/>
      <c r="AC346" s="36"/>
      <c r="AD346" s="36"/>
      <c r="AE346" s="36"/>
      <c r="AF346" s="36"/>
      <c r="AG346" s="36"/>
      <c r="AH346" s="36"/>
      <c r="AI346" s="36"/>
    </row>
    <row r="347" spans="1:35" ht="14.25" customHeight="1" x14ac:dyDescent="0.25">
      <c r="A347" s="36"/>
      <c r="B347" s="36"/>
      <c r="C347" s="36"/>
      <c r="D347" s="36"/>
      <c r="E347" s="73"/>
      <c r="F347" s="36"/>
      <c r="G347" s="36"/>
      <c r="H347" s="36"/>
      <c r="I347" s="36"/>
      <c r="J347" s="36"/>
      <c r="K347" s="36"/>
      <c r="L347" s="36"/>
      <c r="M347" s="36"/>
      <c r="N347" s="36"/>
      <c r="O347" s="36"/>
      <c r="P347" s="36"/>
      <c r="Q347" s="36"/>
      <c r="R347" s="36"/>
      <c r="S347" s="36"/>
      <c r="T347" s="36"/>
      <c r="U347" s="36"/>
      <c r="V347" s="74"/>
      <c r="W347" s="36"/>
      <c r="X347" s="36"/>
      <c r="Y347" s="36"/>
      <c r="Z347" s="36"/>
      <c r="AA347" s="36"/>
      <c r="AB347" s="36"/>
      <c r="AC347" s="36"/>
      <c r="AD347" s="36"/>
      <c r="AE347" s="36"/>
      <c r="AF347" s="36"/>
      <c r="AG347" s="36"/>
      <c r="AH347" s="36"/>
      <c r="AI347" s="36"/>
    </row>
    <row r="348" spans="1:35" ht="14.25" customHeight="1" x14ac:dyDescent="0.25">
      <c r="A348" s="36"/>
      <c r="B348" s="36"/>
      <c r="C348" s="36"/>
      <c r="D348" s="36"/>
      <c r="E348" s="73"/>
      <c r="F348" s="36"/>
      <c r="G348" s="36"/>
      <c r="H348" s="36"/>
      <c r="I348" s="36"/>
      <c r="J348" s="36"/>
      <c r="K348" s="36"/>
      <c r="L348" s="36"/>
      <c r="M348" s="36"/>
      <c r="N348" s="36"/>
      <c r="O348" s="36"/>
      <c r="P348" s="36"/>
      <c r="Q348" s="36"/>
      <c r="R348" s="36"/>
      <c r="S348" s="36"/>
      <c r="T348" s="36"/>
      <c r="U348" s="36"/>
      <c r="V348" s="74"/>
      <c r="W348" s="36"/>
      <c r="X348" s="36"/>
      <c r="Y348" s="36"/>
      <c r="Z348" s="36"/>
      <c r="AA348" s="36"/>
      <c r="AB348" s="36"/>
      <c r="AC348" s="36"/>
      <c r="AD348" s="36"/>
      <c r="AE348" s="36"/>
      <c r="AF348" s="36"/>
      <c r="AG348" s="36"/>
      <c r="AH348" s="36"/>
      <c r="AI348" s="36"/>
    </row>
    <row r="349" spans="1:35" ht="14.25" customHeight="1" x14ac:dyDescent="0.25">
      <c r="A349" s="36"/>
      <c r="B349" s="36"/>
      <c r="C349" s="36"/>
      <c r="D349" s="36"/>
      <c r="E349" s="73"/>
      <c r="F349" s="36"/>
      <c r="G349" s="36"/>
      <c r="H349" s="36"/>
      <c r="I349" s="36"/>
      <c r="J349" s="36"/>
      <c r="K349" s="36"/>
      <c r="L349" s="36"/>
      <c r="M349" s="36"/>
      <c r="N349" s="36"/>
      <c r="O349" s="36"/>
      <c r="P349" s="36"/>
      <c r="Q349" s="36"/>
      <c r="R349" s="36"/>
      <c r="S349" s="36"/>
      <c r="T349" s="36"/>
      <c r="U349" s="36"/>
      <c r="V349" s="74"/>
      <c r="W349" s="36"/>
      <c r="X349" s="36"/>
      <c r="Y349" s="36"/>
      <c r="Z349" s="36"/>
      <c r="AA349" s="36"/>
      <c r="AB349" s="36"/>
      <c r="AC349" s="36"/>
      <c r="AD349" s="36"/>
      <c r="AE349" s="36"/>
      <c r="AF349" s="36"/>
      <c r="AG349" s="36"/>
      <c r="AH349" s="36"/>
      <c r="AI349" s="36"/>
    </row>
    <row r="350" spans="1:35" ht="14.25" customHeight="1" x14ac:dyDescent="0.25">
      <c r="A350" s="36"/>
      <c r="B350" s="36"/>
      <c r="C350" s="36"/>
      <c r="D350" s="36"/>
      <c r="E350" s="73"/>
      <c r="F350" s="36"/>
      <c r="G350" s="36"/>
      <c r="H350" s="36"/>
      <c r="I350" s="36"/>
      <c r="J350" s="36"/>
      <c r="K350" s="36"/>
      <c r="L350" s="36"/>
      <c r="M350" s="36"/>
      <c r="N350" s="36"/>
      <c r="O350" s="36"/>
      <c r="P350" s="36"/>
      <c r="Q350" s="36"/>
      <c r="R350" s="36"/>
      <c r="S350" s="36"/>
      <c r="T350" s="36"/>
      <c r="U350" s="36"/>
      <c r="V350" s="74"/>
      <c r="W350" s="36"/>
      <c r="X350" s="36"/>
      <c r="Y350" s="36"/>
      <c r="Z350" s="36"/>
      <c r="AA350" s="36"/>
      <c r="AB350" s="36"/>
      <c r="AC350" s="36"/>
      <c r="AD350" s="36"/>
      <c r="AE350" s="36"/>
      <c r="AF350" s="36"/>
      <c r="AG350" s="36"/>
      <c r="AH350" s="36"/>
      <c r="AI350" s="36"/>
    </row>
    <row r="351" spans="1:35" ht="14.25" customHeight="1" x14ac:dyDescent="0.25">
      <c r="A351" s="36"/>
      <c r="B351" s="36"/>
      <c r="C351" s="36"/>
      <c r="D351" s="36"/>
      <c r="E351" s="73"/>
      <c r="F351" s="36"/>
      <c r="G351" s="36"/>
      <c r="H351" s="36"/>
      <c r="I351" s="36"/>
      <c r="J351" s="36"/>
      <c r="K351" s="36"/>
      <c r="L351" s="36"/>
      <c r="M351" s="36"/>
      <c r="N351" s="36"/>
      <c r="O351" s="36"/>
      <c r="P351" s="36"/>
      <c r="Q351" s="36"/>
      <c r="R351" s="36"/>
      <c r="S351" s="36"/>
      <c r="T351" s="36"/>
      <c r="U351" s="36"/>
      <c r="V351" s="74"/>
      <c r="W351" s="36"/>
      <c r="X351" s="36"/>
      <c r="Y351" s="36"/>
      <c r="Z351" s="36"/>
      <c r="AA351" s="36"/>
      <c r="AB351" s="36"/>
      <c r="AC351" s="36"/>
      <c r="AD351" s="36"/>
      <c r="AE351" s="36"/>
      <c r="AF351" s="36"/>
      <c r="AG351" s="36"/>
      <c r="AH351" s="36"/>
      <c r="AI351" s="36"/>
    </row>
    <row r="352" spans="1:35" ht="14.25" customHeight="1" x14ac:dyDescent="0.25">
      <c r="A352" s="36"/>
      <c r="B352" s="36"/>
      <c r="C352" s="36"/>
      <c r="D352" s="36"/>
      <c r="E352" s="73"/>
      <c r="F352" s="36"/>
      <c r="G352" s="36"/>
      <c r="H352" s="36"/>
      <c r="I352" s="36"/>
      <c r="J352" s="36"/>
      <c r="K352" s="36"/>
      <c r="L352" s="36"/>
      <c r="M352" s="36"/>
      <c r="N352" s="36"/>
      <c r="O352" s="36"/>
      <c r="P352" s="36"/>
      <c r="Q352" s="36"/>
      <c r="R352" s="36"/>
      <c r="S352" s="36"/>
      <c r="T352" s="36"/>
      <c r="U352" s="36"/>
      <c r="V352" s="74"/>
      <c r="W352" s="36"/>
      <c r="X352" s="36"/>
      <c r="Y352" s="36"/>
      <c r="Z352" s="36"/>
      <c r="AA352" s="36"/>
      <c r="AB352" s="36"/>
      <c r="AC352" s="36"/>
      <c r="AD352" s="36"/>
      <c r="AE352" s="36"/>
      <c r="AF352" s="36"/>
      <c r="AG352" s="36"/>
      <c r="AH352" s="36"/>
      <c r="AI352" s="36"/>
    </row>
    <row r="353" spans="1:35" ht="14.25" customHeight="1" x14ac:dyDescent="0.25">
      <c r="A353" s="36"/>
      <c r="B353" s="36"/>
      <c r="C353" s="36"/>
      <c r="D353" s="36"/>
      <c r="E353" s="73"/>
      <c r="F353" s="36"/>
      <c r="G353" s="36"/>
      <c r="H353" s="36"/>
      <c r="I353" s="36"/>
      <c r="J353" s="36"/>
      <c r="K353" s="36"/>
      <c r="L353" s="36"/>
      <c r="M353" s="36"/>
      <c r="N353" s="36"/>
      <c r="O353" s="36"/>
      <c r="P353" s="36"/>
      <c r="Q353" s="36"/>
      <c r="R353" s="36"/>
      <c r="S353" s="36"/>
      <c r="T353" s="36"/>
      <c r="U353" s="36"/>
      <c r="V353" s="74"/>
      <c r="W353" s="36"/>
      <c r="X353" s="36"/>
      <c r="Y353" s="36"/>
      <c r="Z353" s="36"/>
      <c r="AA353" s="36"/>
      <c r="AB353" s="36"/>
      <c r="AC353" s="36"/>
      <c r="AD353" s="36"/>
      <c r="AE353" s="36"/>
      <c r="AF353" s="36"/>
      <c r="AG353" s="36"/>
      <c r="AH353" s="36"/>
      <c r="AI353" s="36"/>
    </row>
    <row r="354" spans="1:35" ht="14.25" customHeight="1" x14ac:dyDescent="0.25">
      <c r="A354" s="36"/>
      <c r="B354" s="36"/>
      <c r="C354" s="36"/>
      <c r="D354" s="36"/>
      <c r="E354" s="73"/>
      <c r="F354" s="36"/>
      <c r="G354" s="36"/>
      <c r="H354" s="36"/>
      <c r="I354" s="36"/>
      <c r="J354" s="36"/>
      <c r="K354" s="36"/>
      <c r="L354" s="36"/>
      <c r="M354" s="36"/>
      <c r="N354" s="36"/>
      <c r="O354" s="36"/>
      <c r="P354" s="36"/>
      <c r="Q354" s="36"/>
      <c r="R354" s="36"/>
      <c r="S354" s="36"/>
      <c r="T354" s="36"/>
      <c r="U354" s="36"/>
      <c r="V354" s="74"/>
      <c r="W354" s="36"/>
      <c r="X354" s="36"/>
      <c r="Y354" s="36"/>
      <c r="Z354" s="36"/>
      <c r="AA354" s="36"/>
      <c r="AB354" s="36"/>
      <c r="AC354" s="36"/>
      <c r="AD354" s="36"/>
      <c r="AE354" s="36"/>
      <c r="AF354" s="36"/>
      <c r="AG354" s="36"/>
      <c r="AH354" s="36"/>
      <c r="AI354" s="36"/>
    </row>
    <row r="355" spans="1:35" ht="14.25" customHeight="1" x14ac:dyDescent="0.25">
      <c r="A355" s="36"/>
      <c r="B355" s="36"/>
      <c r="C355" s="36"/>
      <c r="D355" s="36"/>
      <c r="E355" s="73"/>
      <c r="F355" s="36"/>
      <c r="G355" s="36"/>
      <c r="H355" s="36"/>
      <c r="I355" s="36"/>
      <c r="J355" s="36"/>
      <c r="K355" s="36"/>
      <c r="L355" s="36"/>
      <c r="M355" s="36"/>
      <c r="N355" s="36"/>
      <c r="O355" s="36"/>
      <c r="P355" s="36"/>
      <c r="Q355" s="36"/>
      <c r="R355" s="36"/>
      <c r="S355" s="36"/>
      <c r="T355" s="36"/>
      <c r="U355" s="36"/>
      <c r="V355" s="74"/>
      <c r="W355" s="36"/>
      <c r="X355" s="36"/>
      <c r="Y355" s="36"/>
      <c r="Z355" s="36"/>
      <c r="AA355" s="36"/>
      <c r="AB355" s="36"/>
      <c r="AC355" s="36"/>
      <c r="AD355" s="36"/>
      <c r="AE355" s="36"/>
      <c r="AF355" s="36"/>
      <c r="AG355" s="36"/>
      <c r="AH355" s="36"/>
      <c r="AI355" s="36"/>
    </row>
    <row r="356" spans="1:35" ht="14.25" customHeight="1" x14ac:dyDescent="0.25">
      <c r="A356" s="36"/>
      <c r="B356" s="36"/>
      <c r="C356" s="36"/>
      <c r="D356" s="36"/>
      <c r="E356" s="73"/>
      <c r="F356" s="36"/>
      <c r="G356" s="36"/>
      <c r="H356" s="36"/>
      <c r="I356" s="36"/>
      <c r="J356" s="36"/>
      <c r="K356" s="36"/>
      <c r="L356" s="36"/>
      <c r="M356" s="36"/>
      <c r="N356" s="36"/>
      <c r="O356" s="36"/>
      <c r="P356" s="36"/>
      <c r="Q356" s="36"/>
      <c r="R356" s="36"/>
      <c r="S356" s="36"/>
      <c r="T356" s="36"/>
      <c r="U356" s="36"/>
      <c r="V356" s="74"/>
      <c r="W356" s="36"/>
      <c r="X356" s="36"/>
      <c r="Y356" s="36"/>
      <c r="Z356" s="36"/>
      <c r="AA356" s="36"/>
      <c r="AB356" s="36"/>
      <c r="AC356" s="36"/>
      <c r="AD356" s="36"/>
      <c r="AE356" s="36"/>
      <c r="AF356" s="36"/>
      <c r="AG356" s="36"/>
      <c r="AH356" s="36"/>
      <c r="AI356" s="36"/>
    </row>
    <row r="357" spans="1:35" ht="14.25" customHeight="1" x14ac:dyDescent="0.25">
      <c r="A357" s="36"/>
      <c r="B357" s="36"/>
      <c r="C357" s="36"/>
      <c r="D357" s="36"/>
      <c r="E357" s="73"/>
      <c r="F357" s="36"/>
      <c r="G357" s="36"/>
      <c r="H357" s="36"/>
      <c r="I357" s="36"/>
      <c r="J357" s="36"/>
      <c r="K357" s="36"/>
      <c r="L357" s="36"/>
      <c r="M357" s="36"/>
      <c r="N357" s="36"/>
      <c r="O357" s="36"/>
      <c r="P357" s="36"/>
      <c r="Q357" s="36"/>
      <c r="R357" s="36"/>
      <c r="S357" s="36"/>
      <c r="T357" s="36"/>
      <c r="U357" s="36"/>
      <c r="V357" s="74"/>
      <c r="W357" s="36"/>
      <c r="X357" s="36"/>
      <c r="Y357" s="36"/>
      <c r="Z357" s="36"/>
      <c r="AA357" s="36"/>
      <c r="AB357" s="36"/>
      <c r="AC357" s="36"/>
      <c r="AD357" s="36"/>
      <c r="AE357" s="36"/>
      <c r="AF357" s="36"/>
      <c r="AG357" s="36"/>
      <c r="AH357" s="36"/>
      <c r="AI357" s="36"/>
    </row>
    <row r="358" spans="1:35" ht="14.25" customHeight="1" x14ac:dyDescent="0.25">
      <c r="A358" s="36"/>
      <c r="B358" s="36"/>
      <c r="C358" s="36"/>
      <c r="D358" s="36"/>
      <c r="E358" s="73"/>
      <c r="F358" s="36"/>
      <c r="G358" s="36"/>
      <c r="H358" s="36"/>
      <c r="I358" s="36"/>
      <c r="J358" s="36"/>
      <c r="K358" s="36"/>
      <c r="L358" s="36"/>
      <c r="M358" s="36"/>
      <c r="N358" s="36"/>
      <c r="O358" s="36"/>
      <c r="P358" s="36"/>
      <c r="Q358" s="36"/>
      <c r="R358" s="36"/>
      <c r="S358" s="36"/>
      <c r="T358" s="36"/>
      <c r="U358" s="36"/>
      <c r="V358" s="74"/>
      <c r="W358" s="36"/>
      <c r="X358" s="36"/>
      <c r="Y358" s="36"/>
      <c r="Z358" s="36"/>
      <c r="AA358" s="36"/>
      <c r="AB358" s="36"/>
      <c r="AC358" s="36"/>
      <c r="AD358" s="36"/>
      <c r="AE358" s="36"/>
      <c r="AF358" s="36"/>
      <c r="AG358" s="36"/>
      <c r="AH358" s="36"/>
      <c r="AI358" s="36"/>
    </row>
    <row r="359" spans="1:35" ht="14.25" customHeight="1" x14ac:dyDescent="0.25">
      <c r="A359" s="36"/>
      <c r="B359" s="36"/>
      <c r="C359" s="36"/>
      <c r="D359" s="36"/>
      <c r="E359" s="73"/>
      <c r="F359" s="36"/>
      <c r="G359" s="36"/>
      <c r="H359" s="36"/>
      <c r="I359" s="36"/>
      <c r="J359" s="36"/>
      <c r="K359" s="36"/>
      <c r="L359" s="36"/>
      <c r="M359" s="36"/>
      <c r="N359" s="36"/>
      <c r="O359" s="36"/>
      <c r="P359" s="36"/>
      <c r="Q359" s="36"/>
      <c r="R359" s="36"/>
      <c r="S359" s="36"/>
      <c r="T359" s="36"/>
      <c r="U359" s="36"/>
      <c r="V359" s="74"/>
      <c r="W359" s="36"/>
      <c r="X359" s="36"/>
      <c r="Y359" s="36"/>
      <c r="Z359" s="36"/>
      <c r="AA359" s="36"/>
      <c r="AB359" s="36"/>
      <c r="AC359" s="36"/>
      <c r="AD359" s="36"/>
      <c r="AE359" s="36"/>
      <c r="AF359" s="36"/>
      <c r="AG359" s="36"/>
      <c r="AH359" s="36"/>
      <c r="AI359" s="36"/>
    </row>
    <row r="360" spans="1:35" ht="14.25" customHeight="1" x14ac:dyDescent="0.25">
      <c r="A360" s="36"/>
      <c r="B360" s="36"/>
      <c r="C360" s="36"/>
      <c r="D360" s="36"/>
      <c r="E360" s="73"/>
      <c r="F360" s="36"/>
      <c r="G360" s="36"/>
      <c r="H360" s="36"/>
      <c r="I360" s="36"/>
      <c r="J360" s="36"/>
      <c r="K360" s="36"/>
      <c r="L360" s="36"/>
      <c r="M360" s="36"/>
      <c r="N360" s="36"/>
      <c r="O360" s="36"/>
      <c r="P360" s="36"/>
      <c r="Q360" s="36"/>
      <c r="R360" s="36"/>
      <c r="S360" s="36"/>
      <c r="T360" s="36"/>
      <c r="U360" s="36"/>
      <c r="V360" s="74"/>
      <c r="W360" s="36"/>
      <c r="X360" s="36"/>
      <c r="Y360" s="36"/>
      <c r="Z360" s="36"/>
      <c r="AA360" s="36"/>
      <c r="AB360" s="36"/>
      <c r="AC360" s="36"/>
      <c r="AD360" s="36"/>
      <c r="AE360" s="36"/>
      <c r="AF360" s="36"/>
      <c r="AG360" s="36"/>
      <c r="AH360" s="36"/>
      <c r="AI360" s="36"/>
    </row>
    <row r="361" spans="1:35" ht="14.25" customHeight="1" x14ac:dyDescent="0.25">
      <c r="A361" s="36"/>
      <c r="B361" s="36"/>
      <c r="C361" s="36"/>
      <c r="D361" s="36"/>
      <c r="E361" s="73"/>
      <c r="F361" s="36"/>
      <c r="G361" s="36"/>
      <c r="H361" s="36"/>
      <c r="I361" s="36"/>
      <c r="J361" s="36"/>
      <c r="K361" s="36"/>
      <c r="L361" s="36"/>
      <c r="M361" s="36"/>
      <c r="N361" s="36"/>
      <c r="O361" s="36"/>
      <c r="P361" s="36"/>
      <c r="Q361" s="36"/>
      <c r="R361" s="36"/>
      <c r="S361" s="36"/>
      <c r="T361" s="36"/>
      <c r="U361" s="36"/>
      <c r="V361" s="74"/>
      <c r="W361" s="36"/>
      <c r="X361" s="36"/>
      <c r="Y361" s="36"/>
      <c r="Z361" s="36"/>
      <c r="AA361" s="36"/>
      <c r="AB361" s="36"/>
      <c r="AC361" s="36"/>
      <c r="AD361" s="36"/>
      <c r="AE361" s="36"/>
      <c r="AF361" s="36"/>
      <c r="AG361" s="36"/>
      <c r="AH361" s="36"/>
      <c r="AI361" s="36"/>
    </row>
    <row r="362" spans="1:35" ht="14.25" customHeight="1" x14ac:dyDescent="0.25">
      <c r="A362" s="36"/>
      <c r="B362" s="36"/>
      <c r="C362" s="36"/>
      <c r="D362" s="36"/>
      <c r="E362" s="73"/>
      <c r="F362" s="36"/>
      <c r="G362" s="36"/>
      <c r="H362" s="36"/>
      <c r="I362" s="36"/>
      <c r="J362" s="36"/>
      <c r="K362" s="36"/>
      <c r="L362" s="36"/>
      <c r="M362" s="36"/>
      <c r="N362" s="36"/>
      <c r="O362" s="36"/>
      <c r="P362" s="36"/>
      <c r="Q362" s="36"/>
      <c r="R362" s="36"/>
      <c r="S362" s="36"/>
      <c r="T362" s="36"/>
      <c r="U362" s="36"/>
      <c r="V362" s="74"/>
      <c r="W362" s="36"/>
      <c r="X362" s="36"/>
      <c r="Y362" s="36"/>
      <c r="Z362" s="36"/>
      <c r="AA362" s="36"/>
      <c r="AB362" s="36"/>
      <c r="AC362" s="36"/>
      <c r="AD362" s="36"/>
      <c r="AE362" s="36"/>
      <c r="AF362" s="36"/>
      <c r="AG362" s="36"/>
      <c r="AH362" s="36"/>
      <c r="AI362" s="36"/>
    </row>
    <row r="363" spans="1:35" ht="14.25" customHeight="1" x14ac:dyDescent="0.25">
      <c r="A363" s="36"/>
      <c r="B363" s="36"/>
      <c r="C363" s="36"/>
      <c r="D363" s="36"/>
      <c r="E363" s="73"/>
      <c r="F363" s="36"/>
      <c r="G363" s="36"/>
      <c r="H363" s="36"/>
      <c r="I363" s="36"/>
      <c r="J363" s="36"/>
      <c r="K363" s="36"/>
      <c r="L363" s="36"/>
      <c r="M363" s="36"/>
      <c r="N363" s="36"/>
      <c r="O363" s="36"/>
      <c r="P363" s="36"/>
      <c r="Q363" s="36"/>
      <c r="R363" s="36"/>
      <c r="S363" s="36"/>
      <c r="T363" s="36"/>
      <c r="U363" s="36"/>
      <c r="V363" s="74"/>
      <c r="W363" s="36"/>
      <c r="X363" s="36"/>
      <c r="Y363" s="36"/>
      <c r="Z363" s="36"/>
      <c r="AA363" s="36"/>
      <c r="AB363" s="36"/>
      <c r="AC363" s="36"/>
      <c r="AD363" s="36"/>
      <c r="AE363" s="36"/>
      <c r="AF363" s="36"/>
      <c r="AG363" s="36"/>
      <c r="AH363" s="36"/>
      <c r="AI363" s="36"/>
    </row>
    <row r="364" spans="1:35" ht="14.25" customHeight="1" x14ac:dyDescent="0.25">
      <c r="A364" s="36"/>
      <c r="B364" s="36"/>
      <c r="C364" s="36"/>
      <c r="D364" s="36"/>
      <c r="E364" s="73"/>
      <c r="F364" s="36"/>
      <c r="G364" s="36"/>
      <c r="H364" s="36"/>
      <c r="I364" s="36"/>
      <c r="J364" s="36"/>
      <c r="K364" s="36"/>
      <c r="L364" s="36"/>
      <c r="M364" s="36"/>
      <c r="N364" s="36"/>
      <c r="O364" s="36"/>
      <c r="P364" s="36"/>
      <c r="Q364" s="36"/>
      <c r="R364" s="36"/>
      <c r="S364" s="36"/>
      <c r="T364" s="36"/>
      <c r="U364" s="36"/>
      <c r="V364" s="74"/>
      <c r="W364" s="36"/>
      <c r="X364" s="36"/>
      <c r="Y364" s="36"/>
      <c r="Z364" s="36"/>
      <c r="AA364" s="36"/>
      <c r="AB364" s="36"/>
      <c r="AC364" s="36"/>
      <c r="AD364" s="36"/>
      <c r="AE364" s="36"/>
      <c r="AF364" s="36"/>
      <c r="AG364" s="36"/>
      <c r="AH364" s="36"/>
      <c r="AI364" s="36"/>
    </row>
    <row r="365" spans="1:35" ht="14.25" customHeight="1" x14ac:dyDescent="0.25">
      <c r="A365" s="36"/>
      <c r="B365" s="36"/>
      <c r="C365" s="36"/>
      <c r="D365" s="36"/>
      <c r="E365" s="73"/>
      <c r="F365" s="36"/>
      <c r="G365" s="36"/>
      <c r="H365" s="36"/>
      <c r="I365" s="36"/>
      <c r="J365" s="36"/>
      <c r="K365" s="36"/>
      <c r="L365" s="36"/>
      <c r="M365" s="36"/>
      <c r="N365" s="36"/>
      <c r="O365" s="36"/>
      <c r="P365" s="36"/>
      <c r="Q365" s="36"/>
      <c r="R365" s="36"/>
      <c r="S365" s="36"/>
      <c r="T365" s="36"/>
      <c r="U365" s="36"/>
      <c r="V365" s="74"/>
      <c r="W365" s="36"/>
      <c r="X365" s="36"/>
      <c r="Y365" s="36"/>
      <c r="Z365" s="36"/>
      <c r="AA365" s="36"/>
      <c r="AB365" s="36"/>
      <c r="AC365" s="36"/>
      <c r="AD365" s="36"/>
      <c r="AE365" s="36"/>
      <c r="AF365" s="36"/>
      <c r="AG365" s="36"/>
      <c r="AH365" s="36"/>
      <c r="AI365" s="36"/>
    </row>
    <row r="366" spans="1:35" ht="14.25" customHeight="1" x14ac:dyDescent="0.25">
      <c r="A366" s="36"/>
      <c r="B366" s="36"/>
      <c r="C366" s="36"/>
      <c r="D366" s="36"/>
      <c r="E366" s="73"/>
      <c r="F366" s="36"/>
      <c r="G366" s="36"/>
      <c r="H366" s="36"/>
      <c r="I366" s="36"/>
      <c r="J366" s="36"/>
      <c r="K366" s="36"/>
      <c r="L366" s="36"/>
      <c r="M366" s="36"/>
      <c r="N366" s="36"/>
      <c r="O366" s="36"/>
      <c r="P366" s="36"/>
      <c r="Q366" s="36"/>
      <c r="R366" s="36"/>
      <c r="S366" s="36"/>
      <c r="T366" s="36"/>
      <c r="U366" s="36"/>
      <c r="V366" s="74"/>
      <c r="W366" s="36"/>
      <c r="X366" s="36"/>
      <c r="Y366" s="36"/>
      <c r="Z366" s="36"/>
      <c r="AA366" s="36"/>
      <c r="AB366" s="36"/>
      <c r="AC366" s="36"/>
      <c r="AD366" s="36"/>
      <c r="AE366" s="36"/>
      <c r="AF366" s="36"/>
      <c r="AG366" s="36"/>
      <c r="AH366" s="36"/>
      <c r="AI366" s="36"/>
    </row>
    <row r="367" spans="1:35" ht="14.25" customHeight="1" x14ac:dyDescent="0.25">
      <c r="A367" s="36"/>
      <c r="B367" s="36"/>
      <c r="C367" s="36"/>
      <c r="D367" s="36"/>
      <c r="E367" s="73"/>
      <c r="F367" s="36"/>
      <c r="G367" s="36"/>
      <c r="H367" s="36"/>
      <c r="I367" s="36"/>
      <c r="J367" s="36"/>
      <c r="K367" s="36"/>
      <c r="L367" s="36"/>
      <c r="M367" s="36"/>
      <c r="N367" s="36"/>
      <c r="O367" s="36"/>
      <c r="P367" s="36"/>
      <c r="Q367" s="36"/>
      <c r="R367" s="36"/>
      <c r="S367" s="36"/>
      <c r="T367" s="36"/>
      <c r="U367" s="36"/>
      <c r="V367" s="74"/>
      <c r="W367" s="36"/>
      <c r="X367" s="36"/>
      <c r="Y367" s="36"/>
      <c r="Z367" s="36"/>
      <c r="AA367" s="36"/>
      <c r="AB367" s="36"/>
      <c r="AC367" s="36"/>
      <c r="AD367" s="36"/>
      <c r="AE367" s="36"/>
      <c r="AF367" s="36"/>
      <c r="AG367" s="36"/>
      <c r="AH367" s="36"/>
      <c r="AI367" s="36"/>
    </row>
    <row r="368" spans="1:35" ht="14.25" customHeight="1" x14ac:dyDescent="0.25">
      <c r="A368" s="36"/>
      <c r="B368" s="36"/>
      <c r="C368" s="36"/>
      <c r="D368" s="36"/>
      <c r="E368" s="73"/>
      <c r="F368" s="36"/>
      <c r="G368" s="36"/>
      <c r="H368" s="36"/>
      <c r="I368" s="36"/>
      <c r="J368" s="36"/>
      <c r="K368" s="36"/>
      <c r="L368" s="36"/>
      <c r="M368" s="36"/>
      <c r="N368" s="36"/>
      <c r="O368" s="36"/>
      <c r="P368" s="36"/>
      <c r="Q368" s="36"/>
      <c r="R368" s="36"/>
      <c r="S368" s="36"/>
      <c r="T368" s="36"/>
      <c r="U368" s="36"/>
      <c r="V368" s="74"/>
      <c r="W368" s="36"/>
      <c r="X368" s="36"/>
      <c r="Y368" s="36"/>
      <c r="Z368" s="36"/>
      <c r="AA368" s="36"/>
      <c r="AB368" s="36"/>
      <c r="AC368" s="36"/>
      <c r="AD368" s="36"/>
      <c r="AE368" s="36"/>
      <c r="AF368" s="36"/>
      <c r="AG368" s="36"/>
      <c r="AH368" s="36"/>
      <c r="AI368" s="36"/>
    </row>
    <row r="369" spans="1:35" ht="14.25" customHeight="1" x14ac:dyDescent="0.25">
      <c r="A369" s="36"/>
      <c r="B369" s="36"/>
      <c r="C369" s="36"/>
      <c r="D369" s="36"/>
      <c r="E369" s="73"/>
      <c r="F369" s="36"/>
      <c r="G369" s="36"/>
      <c r="H369" s="36"/>
      <c r="I369" s="36"/>
      <c r="J369" s="36"/>
      <c r="K369" s="36"/>
      <c r="L369" s="36"/>
      <c r="M369" s="36"/>
      <c r="N369" s="36"/>
      <c r="O369" s="36"/>
      <c r="P369" s="36"/>
      <c r="Q369" s="36"/>
      <c r="R369" s="36"/>
      <c r="S369" s="36"/>
      <c r="T369" s="36"/>
      <c r="U369" s="36"/>
      <c r="V369" s="74"/>
      <c r="W369" s="36"/>
      <c r="X369" s="36"/>
      <c r="Y369" s="36"/>
      <c r="Z369" s="36"/>
      <c r="AA369" s="36"/>
      <c r="AB369" s="36"/>
      <c r="AC369" s="36"/>
      <c r="AD369" s="36"/>
      <c r="AE369" s="36"/>
      <c r="AF369" s="36"/>
      <c r="AG369" s="36"/>
      <c r="AH369" s="36"/>
      <c r="AI369" s="36"/>
    </row>
    <row r="370" spans="1:35" ht="14.25" customHeight="1" x14ac:dyDescent="0.25">
      <c r="A370" s="36"/>
      <c r="B370" s="36"/>
      <c r="C370" s="36"/>
      <c r="D370" s="36"/>
      <c r="E370" s="73"/>
      <c r="F370" s="36"/>
      <c r="G370" s="36"/>
      <c r="H370" s="36"/>
      <c r="I370" s="36"/>
      <c r="J370" s="36"/>
      <c r="K370" s="36"/>
      <c r="L370" s="36"/>
      <c r="M370" s="36"/>
      <c r="N370" s="36"/>
      <c r="O370" s="36"/>
      <c r="P370" s="36"/>
      <c r="Q370" s="36"/>
      <c r="R370" s="36"/>
      <c r="S370" s="36"/>
      <c r="T370" s="36"/>
      <c r="U370" s="36"/>
      <c r="V370" s="74"/>
      <c r="W370" s="36"/>
      <c r="X370" s="36"/>
      <c r="Y370" s="36"/>
      <c r="Z370" s="36"/>
      <c r="AA370" s="36"/>
      <c r="AB370" s="36"/>
      <c r="AC370" s="36"/>
      <c r="AD370" s="36"/>
      <c r="AE370" s="36"/>
      <c r="AF370" s="36"/>
      <c r="AG370" s="36"/>
      <c r="AH370" s="36"/>
      <c r="AI370" s="36"/>
    </row>
    <row r="371" spans="1:35" ht="14.25" customHeight="1" x14ac:dyDescent="0.25">
      <c r="A371" s="36"/>
      <c r="B371" s="36"/>
      <c r="C371" s="36"/>
      <c r="D371" s="36"/>
      <c r="E371" s="73"/>
      <c r="F371" s="36"/>
      <c r="G371" s="36"/>
      <c r="H371" s="36"/>
      <c r="I371" s="36"/>
      <c r="J371" s="36"/>
      <c r="K371" s="36"/>
      <c r="L371" s="36"/>
      <c r="M371" s="36"/>
      <c r="N371" s="36"/>
      <c r="O371" s="36"/>
      <c r="P371" s="36"/>
      <c r="Q371" s="36"/>
      <c r="R371" s="36"/>
      <c r="S371" s="36"/>
      <c r="T371" s="36"/>
      <c r="U371" s="36"/>
      <c r="V371" s="74"/>
      <c r="W371" s="36"/>
      <c r="X371" s="36"/>
      <c r="Y371" s="36"/>
      <c r="Z371" s="36"/>
      <c r="AA371" s="36"/>
      <c r="AB371" s="36"/>
      <c r="AC371" s="36"/>
      <c r="AD371" s="36"/>
      <c r="AE371" s="36"/>
      <c r="AF371" s="36"/>
      <c r="AG371" s="36"/>
      <c r="AH371" s="36"/>
      <c r="AI371" s="36"/>
    </row>
    <row r="372" spans="1:35" ht="14.25" customHeight="1" x14ac:dyDescent="0.25">
      <c r="A372" s="36"/>
      <c r="B372" s="36"/>
      <c r="C372" s="36"/>
      <c r="D372" s="36"/>
      <c r="E372" s="73"/>
      <c r="F372" s="36"/>
      <c r="G372" s="36"/>
      <c r="H372" s="36"/>
      <c r="I372" s="36"/>
      <c r="J372" s="36"/>
      <c r="K372" s="36"/>
      <c r="L372" s="36"/>
      <c r="M372" s="36"/>
      <c r="N372" s="36"/>
      <c r="O372" s="36"/>
      <c r="P372" s="36"/>
      <c r="Q372" s="36"/>
      <c r="R372" s="36"/>
      <c r="S372" s="36"/>
      <c r="T372" s="36"/>
      <c r="U372" s="36"/>
      <c r="V372" s="74"/>
      <c r="W372" s="36"/>
      <c r="X372" s="36"/>
      <c r="Y372" s="36"/>
      <c r="Z372" s="36"/>
      <c r="AA372" s="36"/>
      <c r="AB372" s="36"/>
      <c r="AC372" s="36"/>
      <c r="AD372" s="36"/>
      <c r="AE372" s="36"/>
      <c r="AF372" s="36"/>
      <c r="AG372" s="36"/>
      <c r="AH372" s="36"/>
      <c r="AI372" s="36"/>
    </row>
    <row r="373" spans="1:35" ht="14.25" customHeight="1" x14ac:dyDescent="0.25">
      <c r="A373" s="36"/>
      <c r="B373" s="36"/>
      <c r="C373" s="36"/>
      <c r="D373" s="36"/>
      <c r="E373" s="73"/>
      <c r="F373" s="36"/>
      <c r="G373" s="36"/>
      <c r="H373" s="36"/>
      <c r="I373" s="36"/>
      <c r="J373" s="36"/>
      <c r="K373" s="36"/>
      <c r="L373" s="36"/>
      <c r="M373" s="36"/>
      <c r="N373" s="36"/>
      <c r="O373" s="36"/>
      <c r="P373" s="36"/>
      <c r="Q373" s="36"/>
      <c r="R373" s="36"/>
      <c r="S373" s="36"/>
      <c r="T373" s="36"/>
      <c r="U373" s="36"/>
      <c r="V373" s="74"/>
      <c r="W373" s="36"/>
      <c r="X373" s="36"/>
      <c r="Y373" s="36"/>
      <c r="Z373" s="36"/>
      <c r="AA373" s="36"/>
      <c r="AB373" s="36"/>
      <c r="AC373" s="36"/>
      <c r="AD373" s="36"/>
      <c r="AE373" s="36"/>
      <c r="AF373" s="36"/>
      <c r="AG373" s="36"/>
      <c r="AH373" s="36"/>
      <c r="AI373" s="36"/>
    </row>
    <row r="374" spans="1:35" ht="14.25" customHeight="1" x14ac:dyDescent="0.25">
      <c r="A374" s="36"/>
      <c r="B374" s="36"/>
      <c r="C374" s="36"/>
      <c r="D374" s="36"/>
      <c r="E374" s="73"/>
      <c r="F374" s="36"/>
      <c r="G374" s="36"/>
      <c r="H374" s="36"/>
      <c r="I374" s="36"/>
      <c r="J374" s="36"/>
      <c r="K374" s="36"/>
      <c r="L374" s="36"/>
      <c r="M374" s="36"/>
      <c r="N374" s="36"/>
      <c r="O374" s="36"/>
      <c r="P374" s="36"/>
      <c r="Q374" s="36"/>
      <c r="R374" s="36"/>
      <c r="S374" s="36"/>
      <c r="T374" s="36"/>
      <c r="U374" s="36"/>
      <c r="V374" s="74"/>
      <c r="W374" s="36"/>
      <c r="X374" s="36"/>
      <c r="Y374" s="36"/>
      <c r="Z374" s="36"/>
      <c r="AA374" s="36"/>
      <c r="AB374" s="36"/>
      <c r="AC374" s="36"/>
      <c r="AD374" s="36"/>
      <c r="AE374" s="36"/>
      <c r="AF374" s="36"/>
      <c r="AG374" s="36"/>
      <c r="AH374" s="36"/>
      <c r="AI374" s="36"/>
    </row>
    <row r="375" spans="1:35" ht="14.25" customHeight="1" x14ac:dyDescent="0.25">
      <c r="A375" s="36"/>
      <c r="B375" s="36"/>
      <c r="C375" s="36"/>
      <c r="D375" s="36"/>
      <c r="E375" s="73"/>
      <c r="F375" s="36"/>
      <c r="G375" s="36"/>
      <c r="H375" s="36"/>
      <c r="I375" s="36"/>
      <c r="J375" s="36"/>
      <c r="K375" s="36"/>
      <c r="L375" s="36"/>
      <c r="M375" s="36"/>
      <c r="N375" s="36"/>
      <c r="O375" s="36"/>
      <c r="P375" s="36"/>
      <c r="Q375" s="36"/>
      <c r="R375" s="36"/>
      <c r="S375" s="36"/>
      <c r="T375" s="36"/>
      <c r="U375" s="36"/>
      <c r="V375" s="74"/>
      <c r="W375" s="36"/>
      <c r="X375" s="36"/>
      <c r="Y375" s="36"/>
      <c r="Z375" s="36"/>
      <c r="AA375" s="36"/>
      <c r="AB375" s="36"/>
      <c r="AC375" s="36"/>
      <c r="AD375" s="36"/>
      <c r="AE375" s="36"/>
      <c r="AF375" s="36"/>
      <c r="AG375" s="36"/>
      <c r="AH375" s="36"/>
      <c r="AI375" s="36"/>
    </row>
    <row r="376" spans="1:35" ht="14.25" customHeight="1" x14ac:dyDescent="0.25">
      <c r="A376" s="36"/>
      <c r="B376" s="36"/>
      <c r="C376" s="36"/>
      <c r="D376" s="36"/>
      <c r="E376" s="73"/>
      <c r="F376" s="36"/>
      <c r="G376" s="36"/>
      <c r="H376" s="36"/>
      <c r="I376" s="36"/>
      <c r="J376" s="36"/>
      <c r="K376" s="36"/>
      <c r="L376" s="36"/>
      <c r="M376" s="36"/>
      <c r="N376" s="36"/>
      <c r="O376" s="36"/>
      <c r="P376" s="36"/>
      <c r="Q376" s="36"/>
      <c r="R376" s="36"/>
      <c r="S376" s="36"/>
      <c r="T376" s="36"/>
      <c r="U376" s="36"/>
      <c r="V376" s="74"/>
      <c r="W376" s="36"/>
      <c r="X376" s="36"/>
      <c r="Y376" s="36"/>
      <c r="Z376" s="36"/>
      <c r="AA376" s="36"/>
      <c r="AB376" s="36"/>
      <c r="AC376" s="36"/>
      <c r="AD376" s="36"/>
      <c r="AE376" s="36"/>
      <c r="AF376" s="36"/>
      <c r="AG376" s="36"/>
      <c r="AH376" s="36"/>
      <c r="AI376" s="36"/>
    </row>
    <row r="377" spans="1:35" ht="14.25" customHeight="1" x14ac:dyDescent="0.25">
      <c r="A377" s="36"/>
      <c r="B377" s="36"/>
      <c r="C377" s="36"/>
      <c r="D377" s="36"/>
      <c r="E377" s="73"/>
      <c r="F377" s="36"/>
      <c r="G377" s="36"/>
      <c r="H377" s="36"/>
      <c r="I377" s="36"/>
      <c r="J377" s="36"/>
      <c r="K377" s="36"/>
      <c r="L377" s="36"/>
      <c r="M377" s="36"/>
      <c r="N377" s="36"/>
      <c r="O377" s="36"/>
      <c r="P377" s="36"/>
      <c r="Q377" s="36"/>
      <c r="R377" s="36"/>
      <c r="S377" s="36"/>
      <c r="T377" s="36"/>
      <c r="U377" s="36"/>
      <c r="V377" s="74"/>
      <c r="W377" s="36"/>
      <c r="X377" s="36"/>
      <c r="Y377" s="36"/>
      <c r="Z377" s="36"/>
      <c r="AA377" s="36"/>
      <c r="AB377" s="36"/>
      <c r="AC377" s="36"/>
      <c r="AD377" s="36"/>
      <c r="AE377" s="36"/>
      <c r="AF377" s="36"/>
      <c r="AG377" s="36"/>
      <c r="AH377" s="36"/>
      <c r="AI377" s="36"/>
    </row>
    <row r="378" spans="1:35" ht="14.25" customHeight="1" x14ac:dyDescent="0.25">
      <c r="A378" s="36"/>
      <c r="B378" s="36"/>
      <c r="C378" s="36"/>
      <c r="D378" s="36"/>
      <c r="E378" s="73"/>
      <c r="F378" s="36"/>
      <c r="G378" s="36"/>
      <c r="H378" s="36"/>
      <c r="I378" s="36"/>
      <c r="J378" s="36"/>
      <c r="K378" s="36"/>
      <c r="L378" s="36"/>
      <c r="M378" s="36"/>
      <c r="N378" s="36"/>
      <c r="O378" s="36"/>
      <c r="P378" s="36"/>
      <c r="Q378" s="36"/>
      <c r="R378" s="36"/>
      <c r="S378" s="36"/>
      <c r="T378" s="36"/>
      <c r="U378" s="36"/>
      <c r="V378" s="74"/>
      <c r="W378" s="36"/>
      <c r="X378" s="36"/>
      <c r="Y378" s="36"/>
      <c r="Z378" s="36"/>
      <c r="AA378" s="36"/>
      <c r="AB378" s="36"/>
      <c r="AC378" s="36"/>
      <c r="AD378" s="36"/>
      <c r="AE378" s="36"/>
      <c r="AF378" s="36"/>
      <c r="AG378" s="36"/>
      <c r="AH378" s="36"/>
      <c r="AI378" s="36"/>
    </row>
    <row r="379" spans="1:35" ht="14.25" customHeight="1" x14ac:dyDescent="0.25">
      <c r="A379" s="36"/>
      <c r="B379" s="36"/>
      <c r="C379" s="36"/>
      <c r="D379" s="36"/>
      <c r="E379" s="73"/>
      <c r="F379" s="36"/>
      <c r="G379" s="36"/>
      <c r="H379" s="36"/>
      <c r="I379" s="36"/>
      <c r="J379" s="36"/>
      <c r="K379" s="36"/>
      <c r="L379" s="36"/>
      <c r="M379" s="36"/>
      <c r="N379" s="36"/>
      <c r="O379" s="36"/>
      <c r="P379" s="36"/>
      <c r="Q379" s="36"/>
      <c r="R379" s="36"/>
      <c r="S379" s="36"/>
      <c r="T379" s="36"/>
      <c r="U379" s="36"/>
      <c r="V379" s="74"/>
      <c r="W379" s="36"/>
      <c r="X379" s="36"/>
      <c r="Y379" s="36"/>
      <c r="Z379" s="36"/>
      <c r="AA379" s="36"/>
      <c r="AB379" s="36"/>
      <c r="AC379" s="36"/>
      <c r="AD379" s="36"/>
      <c r="AE379" s="36"/>
      <c r="AF379" s="36"/>
      <c r="AG379" s="36"/>
      <c r="AH379" s="36"/>
      <c r="AI379" s="36"/>
    </row>
    <row r="380" spans="1:35" ht="14.25" customHeight="1" x14ac:dyDescent="0.25">
      <c r="A380" s="36"/>
      <c r="B380" s="36"/>
      <c r="C380" s="36"/>
      <c r="D380" s="36"/>
      <c r="E380" s="73"/>
      <c r="F380" s="36"/>
      <c r="G380" s="36"/>
      <c r="H380" s="36"/>
      <c r="I380" s="36"/>
      <c r="J380" s="36"/>
      <c r="K380" s="36"/>
      <c r="L380" s="36"/>
      <c r="M380" s="36"/>
      <c r="N380" s="36"/>
      <c r="O380" s="36"/>
      <c r="P380" s="36"/>
      <c r="Q380" s="36"/>
      <c r="R380" s="36"/>
      <c r="S380" s="36"/>
      <c r="T380" s="36"/>
      <c r="U380" s="36"/>
      <c r="V380" s="74"/>
      <c r="W380" s="36"/>
      <c r="X380" s="36"/>
      <c r="Y380" s="36"/>
      <c r="Z380" s="36"/>
      <c r="AA380" s="36"/>
      <c r="AB380" s="36"/>
      <c r="AC380" s="36"/>
      <c r="AD380" s="36"/>
      <c r="AE380" s="36"/>
      <c r="AF380" s="36"/>
      <c r="AG380" s="36"/>
      <c r="AH380" s="36"/>
      <c r="AI380" s="36"/>
    </row>
    <row r="381" spans="1:35" ht="14.25" customHeight="1" x14ac:dyDescent="0.25">
      <c r="A381" s="36"/>
      <c r="B381" s="36"/>
      <c r="C381" s="36"/>
      <c r="D381" s="36"/>
      <c r="E381" s="73"/>
      <c r="F381" s="36"/>
      <c r="G381" s="36"/>
      <c r="H381" s="36"/>
      <c r="I381" s="36"/>
      <c r="J381" s="36"/>
      <c r="K381" s="36"/>
      <c r="L381" s="36"/>
      <c r="M381" s="36"/>
      <c r="N381" s="36"/>
      <c r="O381" s="36"/>
      <c r="P381" s="36"/>
      <c r="Q381" s="36"/>
      <c r="R381" s="36"/>
      <c r="S381" s="36"/>
      <c r="T381" s="36"/>
      <c r="U381" s="36"/>
      <c r="V381" s="74"/>
      <c r="W381" s="36"/>
      <c r="X381" s="36"/>
      <c r="Y381" s="36"/>
      <c r="Z381" s="36"/>
      <c r="AA381" s="36"/>
      <c r="AB381" s="36"/>
      <c r="AC381" s="36"/>
      <c r="AD381" s="36"/>
      <c r="AE381" s="36"/>
      <c r="AF381" s="36"/>
      <c r="AG381" s="36"/>
      <c r="AH381" s="36"/>
      <c r="AI381" s="36"/>
    </row>
    <row r="382" spans="1:35" ht="14.25" customHeight="1" x14ac:dyDescent="0.25">
      <c r="A382" s="36"/>
      <c r="B382" s="36"/>
      <c r="C382" s="36"/>
      <c r="D382" s="36"/>
      <c r="E382" s="73"/>
      <c r="F382" s="36"/>
      <c r="G382" s="36"/>
      <c r="H382" s="36"/>
      <c r="I382" s="36"/>
      <c r="J382" s="36"/>
      <c r="K382" s="36"/>
      <c r="L382" s="36"/>
      <c r="M382" s="36"/>
      <c r="N382" s="36"/>
      <c r="O382" s="36"/>
      <c r="P382" s="36"/>
      <c r="Q382" s="36"/>
      <c r="R382" s="36"/>
      <c r="S382" s="36"/>
      <c r="T382" s="36"/>
      <c r="U382" s="36"/>
      <c r="V382" s="74"/>
      <c r="W382" s="36"/>
      <c r="X382" s="36"/>
      <c r="Y382" s="36"/>
      <c r="Z382" s="36"/>
      <c r="AA382" s="36"/>
      <c r="AB382" s="36"/>
      <c r="AC382" s="36"/>
      <c r="AD382" s="36"/>
      <c r="AE382" s="36"/>
      <c r="AF382" s="36"/>
      <c r="AG382" s="36"/>
      <c r="AH382" s="36"/>
      <c r="AI382" s="36"/>
    </row>
    <row r="383" spans="1:35" ht="14.25" customHeight="1" x14ac:dyDescent="0.25">
      <c r="A383" s="36"/>
      <c r="B383" s="36"/>
      <c r="C383" s="36"/>
      <c r="D383" s="36"/>
      <c r="E383" s="73"/>
      <c r="F383" s="36"/>
      <c r="G383" s="36"/>
      <c r="H383" s="36"/>
      <c r="I383" s="36"/>
      <c r="J383" s="36"/>
      <c r="K383" s="36"/>
      <c r="L383" s="36"/>
      <c r="M383" s="36"/>
      <c r="N383" s="36"/>
      <c r="O383" s="36"/>
      <c r="P383" s="36"/>
      <c r="Q383" s="36"/>
      <c r="R383" s="36"/>
      <c r="S383" s="36"/>
      <c r="T383" s="36"/>
      <c r="U383" s="36"/>
      <c r="V383" s="74"/>
      <c r="W383" s="36"/>
      <c r="X383" s="36"/>
      <c r="Y383" s="36"/>
      <c r="Z383" s="36"/>
      <c r="AA383" s="36"/>
      <c r="AB383" s="36"/>
      <c r="AC383" s="36"/>
      <c r="AD383" s="36"/>
      <c r="AE383" s="36"/>
      <c r="AF383" s="36"/>
      <c r="AG383" s="36"/>
      <c r="AH383" s="36"/>
      <c r="AI383" s="36"/>
    </row>
    <row r="384" spans="1:35" ht="14.25" customHeight="1" x14ac:dyDescent="0.25">
      <c r="A384" s="36"/>
      <c r="B384" s="36"/>
      <c r="C384" s="36"/>
      <c r="D384" s="36"/>
      <c r="E384" s="73"/>
      <c r="F384" s="36"/>
      <c r="G384" s="36"/>
      <c r="H384" s="36"/>
      <c r="I384" s="36"/>
      <c r="J384" s="36"/>
      <c r="K384" s="36"/>
      <c r="L384" s="36"/>
      <c r="M384" s="36"/>
      <c r="N384" s="36"/>
      <c r="O384" s="36"/>
      <c r="P384" s="36"/>
      <c r="Q384" s="36"/>
      <c r="R384" s="36"/>
      <c r="S384" s="36"/>
      <c r="T384" s="36"/>
      <c r="U384" s="36"/>
      <c r="V384" s="74"/>
      <c r="W384" s="36"/>
      <c r="X384" s="36"/>
      <c r="Y384" s="36"/>
      <c r="Z384" s="36"/>
      <c r="AA384" s="36"/>
      <c r="AB384" s="36"/>
      <c r="AC384" s="36"/>
      <c r="AD384" s="36"/>
      <c r="AE384" s="36"/>
      <c r="AF384" s="36"/>
      <c r="AG384" s="36"/>
      <c r="AH384" s="36"/>
      <c r="AI384" s="36"/>
    </row>
    <row r="385" spans="1:35" ht="14.25" customHeight="1" x14ac:dyDescent="0.25">
      <c r="A385" s="36"/>
      <c r="B385" s="36"/>
      <c r="C385" s="36"/>
      <c r="D385" s="36"/>
      <c r="E385" s="73"/>
      <c r="F385" s="36"/>
      <c r="G385" s="36"/>
      <c r="H385" s="36"/>
      <c r="I385" s="36"/>
      <c r="J385" s="36"/>
      <c r="K385" s="36"/>
      <c r="L385" s="36"/>
      <c r="M385" s="36"/>
      <c r="N385" s="36"/>
      <c r="O385" s="36"/>
      <c r="P385" s="36"/>
      <c r="Q385" s="36"/>
      <c r="R385" s="36"/>
      <c r="S385" s="36"/>
      <c r="T385" s="36"/>
      <c r="U385" s="36"/>
      <c r="V385" s="74"/>
      <c r="W385" s="36"/>
      <c r="X385" s="36"/>
      <c r="Y385" s="36"/>
      <c r="Z385" s="36"/>
      <c r="AA385" s="36"/>
      <c r="AB385" s="36"/>
      <c r="AC385" s="36"/>
      <c r="AD385" s="36"/>
      <c r="AE385" s="36"/>
      <c r="AF385" s="36"/>
      <c r="AG385" s="36"/>
      <c r="AH385" s="36"/>
      <c r="AI385" s="36"/>
    </row>
    <row r="386" spans="1:35" ht="14.25" customHeight="1" x14ac:dyDescent="0.25">
      <c r="A386" s="36"/>
      <c r="B386" s="36"/>
      <c r="C386" s="36"/>
      <c r="D386" s="36"/>
      <c r="E386" s="73"/>
      <c r="F386" s="36"/>
      <c r="G386" s="36"/>
      <c r="H386" s="36"/>
      <c r="I386" s="36"/>
      <c r="J386" s="36"/>
      <c r="K386" s="36"/>
      <c r="L386" s="36"/>
      <c r="M386" s="36"/>
      <c r="N386" s="36"/>
      <c r="O386" s="36"/>
      <c r="P386" s="36"/>
      <c r="Q386" s="36"/>
      <c r="R386" s="36"/>
      <c r="S386" s="36"/>
      <c r="T386" s="36"/>
      <c r="U386" s="36"/>
      <c r="V386" s="74"/>
      <c r="W386" s="36"/>
      <c r="X386" s="36"/>
      <c r="Y386" s="36"/>
      <c r="Z386" s="36"/>
      <c r="AA386" s="36"/>
      <c r="AB386" s="36"/>
      <c r="AC386" s="36"/>
      <c r="AD386" s="36"/>
      <c r="AE386" s="36"/>
      <c r="AF386" s="36"/>
      <c r="AG386" s="36"/>
      <c r="AH386" s="36"/>
      <c r="AI386" s="36"/>
    </row>
    <row r="387" spans="1:35" ht="14.25" customHeight="1" x14ac:dyDescent="0.25">
      <c r="A387" s="36"/>
      <c r="B387" s="36"/>
      <c r="C387" s="36"/>
      <c r="D387" s="36"/>
      <c r="E387" s="73"/>
      <c r="F387" s="36"/>
      <c r="G387" s="36"/>
      <c r="H387" s="36"/>
      <c r="I387" s="36"/>
      <c r="J387" s="36"/>
      <c r="K387" s="36"/>
      <c r="L387" s="36"/>
      <c r="M387" s="36"/>
      <c r="N387" s="36"/>
      <c r="O387" s="36"/>
      <c r="P387" s="36"/>
      <c r="Q387" s="36"/>
      <c r="R387" s="36"/>
      <c r="S387" s="36"/>
      <c r="T387" s="36"/>
      <c r="U387" s="36"/>
      <c r="V387" s="74"/>
      <c r="W387" s="36"/>
      <c r="X387" s="36"/>
      <c r="Y387" s="36"/>
      <c r="Z387" s="36"/>
      <c r="AA387" s="36"/>
      <c r="AB387" s="36"/>
      <c r="AC387" s="36"/>
      <c r="AD387" s="36"/>
      <c r="AE387" s="36"/>
      <c r="AF387" s="36"/>
      <c r="AG387" s="36"/>
      <c r="AH387" s="36"/>
      <c r="AI387" s="36"/>
    </row>
    <row r="388" spans="1:35" ht="14.25" customHeight="1" x14ac:dyDescent="0.25">
      <c r="A388" s="36"/>
      <c r="B388" s="36"/>
      <c r="C388" s="36"/>
      <c r="D388" s="36"/>
      <c r="E388" s="73"/>
      <c r="F388" s="36"/>
      <c r="G388" s="36"/>
      <c r="H388" s="36"/>
      <c r="I388" s="36"/>
      <c r="J388" s="36"/>
      <c r="K388" s="36"/>
      <c r="L388" s="36"/>
      <c r="M388" s="36"/>
      <c r="N388" s="36"/>
      <c r="O388" s="36"/>
      <c r="P388" s="36"/>
      <c r="Q388" s="36"/>
      <c r="R388" s="36"/>
      <c r="S388" s="36"/>
      <c r="T388" s="36"/>
      <c r="U388" s="36"/>
      <c r="V388" s="74"/>
      <c r="W388" s="36"/>
      <c r="X388" s="36"/>
      <c r="Y388" s="36"/>
      <c r="Z388" s="36"/>
      <c r="AA388" s="36"/>
      <c r="AB388" s="36"/>
      <c r="AC388" s="36"/>
      <c r="AD388" s="36"/>
      <c r="AE388" s="36"/>
      <c r="AF388" s="36"/>
      <c r="AG388" s="36"/>
      <c r="AH388" s="36"/>
      <c r="AI388" s="36"/>
    </row>
    <row r="389" spans="1:35" ht="14.25" customHeight="1" x14ac:dyDescent="0.25">
      <c r="A389" s="36"/>
      <c r="B389" s="36"/>
      <c r="C389" s="36"/>
      <c r="D389" s="36"/>
      <c r="E389" s="73"/>
      <c r="F389" s="36"/>
      <c r="G389" s="36"/>
      <c r="H389" s="36"/>
      <c r="I389" s="36"/>
      <c r="J389" s="36"/>
      <c r="K389" s="36"/>
      <c r="L389" s="36"/>
      <c r="M389" s="36"/>
      <c r="N389" s="36"/>
      <c r="O389" s="36"/>
      <c r="P389" s="36"/>
      <c r="Q389" s="36"/>
      <c r="R389" s="36"/>
      <c r="S389" s="36"/>
      <c r="T389" s="36"/>
      <c r="U389" s="36"/>
      <c r="V389" s="74"/>
      <c r="W389" s="36"/>
      <c r="X389" s="36"/>
      <c r="Y389" s="36"/>
      <c r="Z389" s="36"/>
      <c r="AA389" s="36"/>
      <c r="AB389" s="36"/>
      <c r="AC389" s="36"/>
      <c r="AD389" s="36"/>
      <c r="AE389" s="36"/>
      <c r="AF389" s="36"/>
      <c r="AG389" s="36"/>
      <c r="AH389" s="36"/>
      <c r="AI389" s="36"/>
    </row>
    <row r="390" spans="1:35" ht="14.25" customHeight="1" x14ac:dyDescent="0.25">
      <c r="A390" s="36"/>
      <c r="B390" s="36"/>
      <c r="C390" s="36"/>
      <c r="D390" s="36"/>
      <c r="E390" s="73"/>
      <c r="F390" s="36"/>
      <c r="G390" s="36"/>
      <c r="H390" s="36"/>
      <c r="I390" s="36"/>
      <c r="J390" s="36"/>
      <c r="K390" s="36"/>
      <c r="L390" s="36"/>
      <c r="M390" s="36"/>
      <c r="N390" s="36"/>
      <c r="O390" s="36"/>
      <c r="P390" s="36"/>
      <c r="Q390" s="36"/>
      <c r="R390" s="36"/>
      <c r="S390" s="36"/>
      <c r="T390" s="36"/>
      <c r="U390" s="36"/>
      <c r="V390" s="74"/>
      <c r="W390" s="36"/>
      <c r="X390" s="36"/>
      <c r="Y390" s="36"/>
      <c r="Z390" s="36"/>
      <c r="AA390" s="36"/>
      <c r="AB390" s="36"/>
      <c r="AC390" s="36"/>
      <c r="AD390" s="36"/>
      <c r="AE390" s="36"/>
      <c r="AF390" s="36"/>
      <c r="AG390" s="36"/>
      <c r="AH390" s="36"/>
      <c r="AI390" s="36"/>
    </row>
    <row r="391" spans="1:35" ht="14.25" customHeight="1" x14ac:dyDescent="0.25">
      <c r="A391" s="36"/>
      <c r="B391" s="36"/>
      <c r="C391" s="36"/>
      <c r="D391" s="36"/>
      <c r="E391" s="73"/>
      <c r="F391" s="36"/>
      <c r="G391" s="36"/>
      <c r="H391" s="36"/>
      <c r="I391" s="36"/>
      <c r="J391" s="36"/>
      <c r="K391" s="36"/>
      <c r="L391" s="36"/>
      <c r="M391" s="36"/>
      <c r="N391" s="36"/>
      <c r="O391" s="36"/>
      <c r="P391" s="36"/>
      <c r="Q391" s="36"/>
      <c r="R391" s="36"/>
      <c r="S391" s="36"/>
      <c r="T391" s="36"/>
      <c r="U391" s="36"/>
      <c r="V391" s="74"/>
      <c r="W391" s="36"/>
      <c r="X391" s="36"/>
      <c r="Y391" s="36"/>
      <c r="Z391" s="36"/>
      <c r="AA391" s="36"/>
      <c r="AB391" s="36"/>
      <c r="AC391" s="36"/>
      <c r="AD391" s="36"/>
      <c r="AE391" s="36"/>
      <c r="AF391" s="36"/>
      <c r="AG391" s="36"/>
      <c r="AH391" s="36"/>
      <c r="AI391" s="36"/>
    </row>
    <row r="392" spans="1:35" ht="14.25" customHeight="1" x14ac:dyDescent="0.25">
      <c r="A392" s="36"/>
      <c r="B392" s="36"/>
      <c r="C392" s="36"/>
      <c r="D392" s="36"/>
      <c r="E392" s="73"/>
      <c r="F392" s="36"/>
      <c r="G392" s="36"/>
      <c r="H392" s="36"/>
      <c r="I392" s="36"/>
      <c r="J392" s="36"/>
      <c r="K392" s="36"/>
      <c r="L392" s="36"/>
      <c r="M392" s="36"/>
      <c r="N392" s="36"/>
      <c r="O392" s="36"/>
      <c r="P392" s="36"/>
      <c r="Q392" s="36"/>
      <c r="R392" s="36"/>
      <c r="S392" s="36"/>
      <c r="T392" s="36"/>
      <c r="U392" s="36"/>
      <c r="V392" s="74"/>
      <c r="W392" s="36"/>
      <c r="X392" s="36"/>
      <c r="Y392" s="36"/>
      <c r="Z392" s="36"/>
      <c r="AA392" s="36"/>
      <c r="AB392" s="36"/>
      <c r="AC392" s="36"/>
      <c r="AD392" s="36"/>
      <c r="AE392" s="36"/>
      <c r="AF392" s="36"/>
      <c r="AG392" s="36"/>
      <c r="AH392" s="36"/>
      <c r="AI392" s="36"/>
    </row>
    <row r="393" spans="1:35" ht="14.25" customHeight="1" x14ac:dyDescent="0.25">
      <c r="A393" s="36"/>
      <c r="B393" s="36"/>
      <c r="C393" s="36"/>
      <c r="D393" s="36"/>
      <c r="E393" s="73"/>
      <c r="F393" s="36"/>
      <c r="G393" s="36"/>
      <c r="H393" s="36"/>
      <c r="I393" s="36"/>
      <c r="J393" s="36"/>
      <c r="K393" s="36"/>
      <c r="L393" s="36"/>
      <c r="M393" s="36"/>
      <c r="N393" s="36"/>
      <c r="O393" s="36"/>
      <c r="P393" s="36"/>
      <c r="Q393" s="36"/>
      <c r="R393" s="36"/>
      <c r="S393" s="36"/>
      <c r="T393" s="36"/>
      <c r="U393" s="36"/>
      <c r="V393" s="74"/>
      <c r="W393" s="36"/>
      <c r="X393" s="36"/>
      <c r="Y393" s="36"/>
      <c r="Z393" s="36"/>
      <c r="AA393" s="36"/>
      <c r="AB393" s="36"/>
      <c r="AC393" s="36"/>
      <c r="AD393" s="36"/>
      <c r="AE393" s="36"/>
      <c r="AF393" s="36"/>
      <c r="AG393" s="36"/>
      <c r="AH393" s="36"/>
      <c r="AI393" s="36"/>
    </row>
    <row r="394" spans="1:35" ht="14.25" customHeight="1" x14ac:dyDescent="0.25">
      <c r="A394" s="36"/>
      <c r="B394" s="36"/>
      <c r="C394" s="36"/>
      <c r="D394" s="36"/>
      <c r="E394" s="73"/>
      <c r="F394" s="36"/>
      <c r="G394" s="36"/>
      <c r="H394" s="36"/>
      <c r="I394" s="36"/>
      <c r="J394" s="36"/>
      <c r="K394" s="36"/>
      <c r="L394" s="36"/>
      <c r="M394" s="36"/>
      <c r="N394" s="36"/>
      <c r="O394" s="36"/>
      <c r="P394" s="36"/>
      <c r="Q394" s="36"/>
      <c r="R394" s="36"/>
      <c r="S394" s="36"/>
      <c r="T394" s="36"/>
      <c r="U394" s="36"/>
      <c r="V394" s="74"/>
      <c r="W394" s="36"/>
      <c r="X394" s="36"/>
      <c r="Y394" s="36"/>
      <c r="Z394" s="36"/>
      <c r="AA394" s="36"/>
      <c r="AB394" s="36"/>
      <c r="AC394" s="36"/>
      <c r="AD394" s="36"/>
      <c r="AE394" s="36"/>
      <c r="AF394" s="36"/>
      <c r="AG394" s="36"/>
      <c r="AH394" s="36"/>
      <c r="AI394" s="36"/>
    </row>
    <row r="395" spans="1:35" ht="14.25" customHeight="1" x14ac:dyDescent="0.25">
      <c r="A395" s="36"/>
      <c r="B395" s="36"/>
      <c r="C395" s="36"/>
      <c r="D395" s="36"/>
      <c r="E395" s="73"/>
      <c r="F395" s="36"/>
      <c r="G395" s="36"/>
      <c r="H395" s="36"/>
      <c r="I395" s="36"/>
      <c r="J395" s="36"/>
      <c r="K395" s="36"/>
      <c r="L395" s="36"/>
      <c r="M395" s="36"/>
      <c r="N395" s="36"/>
      <c r="O395" s="36"/>
      <c r="P395" s="36"/>
      <c r="Q395" s="36"/>
      <c r="R395" s="36"/>
      <c r="S395" s="36"/>
      <c r="T395" s="36"/>
      <c r="U395" s="36"/>
      <c r="V395" s="74"/>
      <c r="W395" s="36"/>
      <c r="X395" s="36"/>
      <c r="Y395" s="36"/>
      <c r="Z395" s="36"/>
      <c r="AA395" s="36"/>
      <c r="AB395" s="36"/>
      <c r="AC395" s="36"/>
      <c r="AD395" s="36"/>
      <c r="AE395" s="36"/>
      <c r="AF395" s="36"/>
      <c r="AG395" s="36"/>
      <c r="AH395" s="36"/>
      <c r="AI395" s="36"/>
    </row>
    <row r="396" spans="1:35" ht="14.25" customHeight="1" x14ac:dyDescent="0.25">
      <c r="A396" s="36"/>
      <c r="B396" s="36"/>
      <c r="C396" s="36"/>
      <c r="D396" s="36"/>
      <c r="E396" s="73"/>
      <c r="F396" s="36"/>
      <c r="G396" s="36"/>
      <c r="H396" s="36"/>
      <c r="I396" s="36"/>
      <c r="J396" s="36"/>
      <c r="K396" s="36"/>
      <c r="L396" s="36"/>
      <c r="M396" s="36"/>
      <c r="N396" s="36"/>
      <c r="O396" s="36"/>
      <c r="P396" s="36"/>
      <c r="Q396" s="36"/>
      <c r="R396" s="36"/>
      <c r="S396" s="36"/>
      <c r="T396" s="36"/>
      <c r="U396" s="36"/>
      <c r="V396" s="74"/>
      <c r="W396" s="36"/>
      <c r="X396" s="36"/>
      <c r="Y396" s="36"/>
      <c r="Z396" s="36"/>
      <c r="AA396" s="36"/>
      <c r="AB396" s="36"/>
      <c r="AC396" s="36"/>
      <c r="AD396" s="36"/>
      <c r="AE396" s="36"/>
      <c r="AF396" s="36"/>
      <c r="AG396" s="36"/>
      <c r="AH396" s="36"/>
      <c r="AI396" s="36"/>
    </row>
    <row r="397" spans="1:35" ht="14.25" customHeight="1" x14ac:dyDescent="0.25">
      <c r="A397" s="36"/>
      <c r="B397" s="36"/>
      <c r="C397" s="36"/>
      <c r="D397" s="36"/>
      <c r="E397" s="73"/>
      <c r="F397" s="36"/>
      <c r="G397" s="36"/>
      <c r="H397" s="36"/>
      <c r="I397" s="36"/>
      <c r="J397" s="36"/>
      <c r="K397" s="36"/>
      <c r="L397" s="36"/>
      <c r="M397" s="36"/>
      <c r="N397" s="36"/>
      <c r="O397" s="36"/>
      <c r="P397" s="36"/>
      <c r="Q397" s="36"/>
      <c r="R397" s="36"/>
      <c r="S397" s="36"/>
      <c r="T397" s="36"/>
      <c r="U397" s="36"/>
      <c r="V397" s="74"/>
      <c r="W397" s="36"/>
      <c r="X397" s="36"/>
      <c r="Y397" s="36"/>
      <c r="Z397" s="36"/>
      <c r="AA397" s="36"/>
      <c r="AB397" s="36"/>
      <c r="AC397" s="36"/>
      <c r="AD397" s="36"/>
      <c r="AE397" s="36"/>
      <c r="AF397" s="36"/>
      <c r="AG397" s="36"/>
      <c r="AH397" s="36"/>
      <c r="AI397" s="36"/>
    </row>
    <row r="398" spans="1:35" ht="14.25" customHeight="1" x14ac:dyDescent="0.25">
      <c r="A398" s="36"/>
      <c r="B398" s="36"/>
      <c r="C398" s="36"/>
      <c r="D398" s="36"/>
      <c r="E398" s="73"/>
      <c r="F398" s="36"/>
      <c r="G398" s="36"/>
      <c r="H398" s="36"/>
      <c r="I398" s="36"/>
      <c r="J398" s="36"/>
      <c r="K398" s="36"/>
      <c r="L398" s="36"/>
      <c r="M398" s="36"/>
      <c r="N398" s="36"/>
      <c r="O398" s="36"/>
      <c r="P398" s="36"/>
      <c r="Q398" s="36"/>
      <c r="R398" s="36"/>
      <c r="S398" s="36"/>
      <c r="T398" s="36"/>
      <c r="U398" s="36"/>
      <c r="V398" s="74"/>
      <c r="W398" s="36"/>
      <c r="X398" s="36"/>
      <c r="Y398" s="36"/>
      <c r="Z398" s="36"/>
      <c r="AA398" s="36"/>
      <c r="AB398" s="36"/>
      <c r="AC398" s="36"/>
      <c r="AD398" s="36"/>
      <c r="AE398" s="36"/>
      <c r="AF398" s="36"/>
      <c r="AG398" s="36"/>
      <c r="AH398" s="36"/>
      <c r="AI398" s="36"/>
    </row>
    <row r="399" spans="1:35" ht="14.25" customHeight="1" x14ac:dyDescent="0.25">
      <c r="A399" s="36"/>
      <c r="B399" s="36"/>
      <c r="C399" s="36"/>
      <c r="D399" s="36"/>
      <c r="E399" s="73"/>
      <c r="F399" s="36"/>
      <c r="G399" s="36"/>
      <c r="H399" s="36"/>
      <c r="I399" s="36"/>
      <c r="J399" s="36"/>
      <c r="K399" s="36"/>
      <c r="L399" s="36"/>
      <c r="M399" s="36"/>
      <c r="N399" s="36"/>
      <c r="O399" s="36"/>
      <c r="P399" s="36"/>
      <c r="Q399" s="36"/>
      <c r="R399" s="36"/>
      <c r="S399" s="36"/>
      <c r="T399" s="36"/>
      <c r="U399" s="36"/>
      <c r="V399" s="74"/>
      <c r="W399" s="36"/>
      <c r="X399" s="36"/>
      <c r="Y399" s="36"/>
      <c r="Z399" s="36"/>
      <c r="AA399" s="36"/>
      <c r="AB399" s="36"/>
      <c r="AC399" s="36"/>
      <c r="AD399" s="36"/>
      <c r="AE399" s="36"/>
      <c r="AF399" s="36"/>
      <c r="AG399" s="36"/>
      <c r="AH399" s="36"/>
      <c r="AI399" s="36"/>
    </row>
    <row r="400" spans="1:35" ht="14.25" customHeight="1" x14ac:dyDescent="0.25">
      <c r="A400" s="36"/>
      <c r="B400" s="36"/>
      <c r="C400" s="36"/>
      <c r="D400" s="36"/>
      <c r="E400" s="73"/>
      <c r="F400" s="36"/>
      <c r="G400" s="36"/>
      <c r="H400" s="36"/>
      <c r="I400" s="36"/>
      <c r="J400" s="36"/>
      <c r="K400" s="36"/>
      <c r="L400" s="36"/>
      <c r="M400" s="36"/>
      <c r="N400" s="36"/>
      <c r="O400" s="36"/>
      <c r="P400" s="36"/>
      <c r="Q400" s="36"/>
      <c r="R400" s="36"/>
      <c r="S400" s="36"/>
      <c r="T400" s="36"/>
      <c r="U400" s="36"/>
      <c r="V400" s="74"/>
      <c r="W400" s="36"/>
      <c r="X400" s="36"/>
      <c r="Y400" s="36"/>
      <c r="Z400" s="36"/>
      <c r="AA400" s="36"/>
      <c r="AB400" s="36"/>
      <c r="AC400" s="36"/>
      <c r="AD400" s="36"/>
      <c r="AE400" s="36"/>
      <c r="AF400" s="36"/>
      <c r="AG400" s="36"/>
      <c r="AH400" s="36"/>
      <c r="AI400" s="36"/>
    </row>
    <row r="401" spans="1:35" ht="14.25" customHeight="1" x14ac:dyDescent="0.25">
      <c r="A401" s="36"/>
      <c r="B401" s="36"/>
      <c r="C401" s="36"/>
      <c r="D401" s="36"/>
      <c r="E401" s="73"/>
      <c r="F401" s="36"/>
      <c r="G401" s="36"/>
      <c r="H401" s="36"/>
      <c r="I401" s="36"/>
      <c r="J401" s="36"/>
      <c r="K401" s="36"/>
      <c r="L401" s="36"/>
      <c r="M401" s="36"/>
      <c r="N401" s="36"/>
      <c r="O401" s="36"/>
      <c r="P401" s="36"/>
      <c r="Q401" s="36"/>
      <c r="R401" s="36"/>
      <c r="S401" s="36"/>
      <c r="T401" s="36"/>
      <c r="U401" s="36"/>
      <c r="V401" s="74"/>
      <c r="W401" s="36"/>
      <c r="X401" s="36"/>
      <c r="Y401" s="36"/>
      <c r="Z401" s="36"/>
      <c r="AA401" s="36"/>
      <c r="AB401" s="36"/>
      <c r="AC401" s="36"/>
      <c r="AD401" s="36"/>
      <c r="AE401" s="36"/>
      <c r="AF401" s="36"/>
      <c r="AG401" s="36"/>
      <c r="AH401" s="36"/>
      <c r="AI401" s="36"/>
    </row>
    <row r="402" spans="1:35" ht="14.25" customHeight="1" x14ac:dyDescent="0.25">
      <c r="A402" s="36"/>
      <c r="B402" s="36"/>
      <c r="C402" s="36"/>
      <c r="D402" s="36"/>
      <c r="E402" s="73"/>
      <c r="F402" s="36"/>
      <c r="G402" s="36"/>
      <c r="H402" s="36"/>
      <c r="I402" s="36"/>
      <c r="J402" s="36"/>
      <c r="K402" s="36"/>
      <c r="L402" s="36"/>
      <c r="M402" s="36"/>
      <c r="N402" s="36"/>
      <c r="O402" s="36"/>
      <c r="P402" s="36"/>
      <c r="Q402" s="36"/>
      <c r="R402" s="36"/>
      <c r="S402" s="36"/>
      <c r="T402" s="36"/>
      <c r="U402" s="36"/>
      <c r="V402" s="74"/>
      <c r="W402" s="36"/>
      <c r="X402" s="36"/>
      <c r="Y402" s="36"/>
      <c r="Z402" s="36"/>
      <c r="AA402" s="36"/>
      <c r="AB402" s="36"/>
      <c r="AC402" s="36"/>
      <c r="AD402" s="36"/>
      <c r="AE402" s="36"/>
      <c r="AF402" s="36"/>
      <c r="AG402" s="36"/>
      <c r="AH402" s="36"/>
      <c r="AI402" s="36"/>
    </row>
    <row r="403" spans="1:35" ht="14.25" customHeight="1" x14ac:dyDescent="0.25">
      <c r="A403" s="36"/>
      <c r="B403" s="36"/>
      <c r="C403" s="36"/>
      <c r="D403" s="36"/>
      <c r="E403" s="73"/>
      <c r="F403" s="36"/>
      <c r="G403" s="36"/>
      <c r="H403" s="36"/>
      <c r="I403" s="36"/>
      <c r="J403" s="36"/>
      <c r="K403" s="36"/>
      <c r="L403" s="36"/>
      <c r="M403" s="36"/>
      <c r="N403" s="36"/>
      <c r="O403" s="36"/>
      <c r="P403" s="36"/>
      <c r="Q403" s="36"/>
      <c r="R403" s="36"/>
      <c r="S403" s="36"/>
      <c r="T403" s="36"/>
      <c r="U403" s="36"/>
      <c r="V403" s="74"/>
      <c r="W403" s="36"/>
      <c r="X403" s="36"/>
      <c r="Y403" s="36"/>
      <c r="Z403" s="36"/>
      <c r="AA403" s="36"/>
      <c r="AB403" s="36"/>
      <c r="AC403" s="36"/>
      <c r="AD403" s="36"/>
      <c r="AE403" s="36"/>
      <c r="AF403" s="36"/>
      <c r="AG403" s="36"/>
      <c r="AH403" s="36"/>
      <c r="AI403" s="36"/>
    </row>
    <row r="404" spans="1:35" ht="14.25" customHeight="1" x14ac:dyDescent="0.25">
      <c r="A404" s="36"/>
      <c r="B404" s="36"/>
      <c r="C404" s="36"/>
      <c r="D404" s="36"/>
      <c r="E404" s="73"/>
      <c r="F404" s="36"/>
      <c r="G404" s="36"/>
      <c r="H404" s="36"/>
      <c r="I404" s="36"/>
      <c r="J404" s="36"/>
      <c r="K404" s="36"/>
      <c r="L404" s="36"/>
      <c r="M404" s="36"/>
      <c r="N404" s="36"/>
      <c r="O404" s="36"/>
      <c r="P404" s="36"/>
      <c r="Q404" s="36"/>
      <c r="R404" s="36"/>
      <c r="S404" s="36"/>
      <c r="T404" s="36"/>
      <c r="U404" s="36"/>
      <c r="V404" s="74"/>
      <c r="W404" s="36"/>
      <c r="X404" s="36"/>
      <c r="Y404" s="36"/>
      <c r="Z404" s="36"/>
      <c r="AA404" s="36"/>
      <c r="AB404" s="36"/>
      <c r="AC404" s="36"/>
      <c r="AD404" s="36"/>
      <c r="AE404" s="36"/>
      <c r="AF404" s="36"/>
      <c r="AG404" s="36"/>
      <c r="AH404" s="36"/>
      <c r="AI404" s="36"/>
    </row>
    <row r="405" spans="1:35" ht="14.25" customHeight="1" x14ac:dyDescent="0.25">
      <c r="A405" s="36"/>
      <c r="B405" s="36"/>
      <c r="C405" s="36"/>
      <c r="D405" s="36"/>
      <c r="E405" s="73"/>
      <c r="F405" s="36"/>
      <c r="G405" s="36"/>
      <c r="H405" s="36"/>
      <c r="I405" s="36"/>
      <c r="J405" s="36"/>
      <c r="K405" s="36"/>
      <c r="L405" s="36"/>
      <c r="M405" s="36"/>
      <c r="N405" s="36"/>
      <c r="O405" s="36"/>
      <c r="P405" s="36"/>
      <c r="Q405" s="36"/>
      <c r="R405" s="36"/>
      <c r="S405" s="36"/>
      <c r="T405" s="36"/>
      <c r="U405" s="36"/>
      <c r="V405" s="74"/>
      <c r="W405" s="36"/>
      <c r="X405" s="36"/>
      <c r="Y405" s="36"/>
      <c r="Z405" s="36"/>
      <c r="AA405" s="36"/>
      <c r="AB405" s="36"/>
      <c r="AC405" s="36"/>
      <c r="AD405" s="36"/>
      <c r="AE405" s="36"/>
      <c r="AF405" s="36"/>
      <c r="AG405" s="36"/>
      <c r="AH405" s="36"/>
      <c r="AI405" s="36"/>
    </row>
    <row r="406" spans="1:35" ht="14.25" customHeight="1" x14ac:dyDescent="0.25">
      <c r="A406" s="36"/>
      <c r="B406" s="36"/>
      <c r="C406" s="36"/>
      <c r="D406" s="36"/>
      <c r="E406" s="73"/>
      <c r="F406" s="36"/>
      <c r="G406" s="36"/>
      <c r="H406" s="36"/>
      <c r="I406" s="36"/>
      <c r="J406" s="36"/>
      <c r="K406" s="36"/>
      <c r="L406" s="36"/>
      <c r="M406" s="36"/>
      <c r="N406" s="36"/>
      <c r="O406" s="36"/>
      <c r="P406" s="36"/>
      <c r="Q406" s="36"/>
      <c r="R406" s="36"/>
      <c r="S406" s="36"/>
      <c r="T406" s="36"/>
      <c r="U406" s="36"/>
      <c r="V406" s="74"/>
      <c r="W406" s="36"/>
      <c r="X406" s="36"/>
      <c r="Y406" s="36"/>
      <c r="Z406" s="36"/>
      <c r="AA406" s="36"/>
      <c r="AB406" s="36"/>
      <c r="AC406" s="36"/>
      <c r="AD406" s="36"/>
      <c r="AE406" s="36"/>
      <c r="AF406" s="36"/>
      <c r="AG406" s="36"/>
      <c r="AH406" s="36"/>
      <c r="AI406" s="36"/>
    </row>
    <row r="407" spans="1:35" ht="14.25" customHeight="1" x14ac:dyDescent="0.25">
      <c r="A407" s="36"/>
      <c r="B407" s="36"/>
      <c r="C407" s="36"/>
      <c r="D407" s="36"/>
      <c r="E407" s="73"/>
      <c r="F407" s="36"/>
      <c r="G407" s="36"/>
      <c r="H407" s="36"/>
      <c r="I407" s="36"/>
      <c r="J407" s="36"/>
      <c r="K407" s="36"/>
      <c r="L407" s="36"/>
      <c r="M407" s="36"/>
      <c r="N407" s="36"/>
      <c r="O407" s="36"/>
      <c r="P407" s="36"/>
      <c r="Q407" s="36"/>
      <c r="R407" s="36"/>
      <c r="S407" s="36"/>
      <c r="T407" s="36"/>
      <c r="U407" s="36"/>
      <c r="V407" s="74"/>
      <c r="W407" s="36"/>
      <c r="X407" s="36"/>
      <c r="Y407" s="36"/>
      <c r="Z407" s="36"/>
      <c r="AA407" s="36"/>
      <c r="AB407" s="36"/>
      <c r="AC407" s="36"/>
      <c r="AD407" s="36"/>
      <c r="AE407" s="36"/>
      <c r="AF407" s="36"/>
      <c r="AG407" s="36"/>
      <c r="AH407" s="36"/>
      <c r="AI407" s="36"/>
    </row>
    <row r="408" spans="1:35" ht="14.25" customHeight="1" x14ac:dyDescent="0.25">
      <c r="A408" s="36"/>
      <c r="B408" s="36"/>
      <c r="C408" s="36"/>
      <c r="D408" s="36"/>
      <c r="E408" s="73"/>
      <c r="F408" s="36"/>
      <c r="G408" s="36"/>
      <c r="H408" s="36"/>
      <c r="I408" s="36"/>
      <c r="J408" s="36"/>
      <c r="K408" s="36"/>
      <c r="L408" s="36"/>
      <c r="M408" s="36"/>
      <c r="N408" s="36"/>
      <c r="O408" s="36"/>
      <c r="P408" s="36"/>
      <c r="Q408" s="36"/>
      <c r="R408" s="36"/>
      <c r="S408" s="36"/>
      <c r="T408" s="36"/>
      <c r="U408" s="36"/>
      <c r="V408" s="74"/>
      <c r="W408" s="36"/>
      <c r="X408" s="36"/>
      <c r="Y408" s="36"/>
      <c r="Z408" s="36"/>
      <c r="AA408" s="36"/>
      <c r="AB408" s="36"/>
      <c r="AC408" s="36"/>
      <c r="AD408" s="36"/>
      <c r="AE408" s="36"/>
      <c r="AF408" s="36"/>
      <c r="AG408" s="36"/>
      <c r="AH408" s="36"/>
      <c r="AI408" s="36"/>
    </row>
    <row r="409" spans="1:35" ht="14.25" customHeight="1" x14ac:dyDescent="0.25">
      <c r="A409" s="36"/>
      <c r="B409" s="36"/>
      <c r="C409" s="36"/>
      <c r="D409" s="36"/>
      <c r="E409" s="73"/>
      <c r="F409" s="36"/>
      <c r="G409" s="36"/>
      <c r="H409" s="36"/>
      <c r="I409" s="36"/>
      <c r="J409" s="36"/>
      <c r="K409" s="36"/>
      <c r="L409" s="36"/>
      <c r="M409" s="36"/>
      <c r="N409" s="36"/>
      <c r="O409" s="36"/>
      <c r="P409" s="36"/>
      <c r="Q409" s="36"/>
      <c r="R409" s="36"/>
      <c r="S409" s="36"/>
      <c r="T409" s="36"/>
      <c r="U409" s="36"/>
      <c r="V409" s="74"/>
      <c r="W409" s="36"/>
      <c r="X409" s="36"/>
      <c r="Y409" s="36"/>
      <c r="Z409" s="36"/>
      <c r="AA409" s="36"/>
      <c r="AB409" s="36"/>
      <c r="AC409" s="36"/>
      <c r="AD409" s="36"/>
      <c r="AE409" s="36"/>
      <c r="AF409" s="36"/>
      <c r="AG409" s="36"/>
      <c r="AH409" s="36"/>
      <c r="AI409" s="36"/>
    </row>
    <row r="410" spans="1:35" ht="14.25" customHeight="1" x14ac:dyDescent="0.25">
      <c r="A410" s="36"/>
      <c r="B410" s="36"/>
      <c r="C410" s="36"/>
      <c r="D410" s="36"/>
      <c r="E410" s="73"/>
      <c r="F410" s="36"/>
      <c r="G410" s="36"/>
      <c r="H410" s="36"/>
      <c r="I410" s="36"/>
      <c r="J410" s="36"/>
      <c r="K410" s="36"/>
      <c r="L410" s="36"/>
      <c r="M410" s="36"/>
      <c r="N410" s="36"/>
      <c r="O410" s="36"/>
      <c r="P410" s="36"/>
      <c r="Q410" s="36"/>
      <c r="R410" s="36"/>
      <c r="S410" s="36"/>
      <c r="T410" s="36"/>
      <c r="U410" s="36"/>
      <c r="V410" s="74"/>
      <c r="W410" s="36"/>
      <c r="X410" s="36"/>
      <c r="Y410" s="36"/>
      <c r="Z410" s="36"/>
      <c r="AA410" s="36"/>
      <c r="AB410" s="36"/>
      <c r="AC410" s="36"/>
      <c r="AD410" s="36"/>
      <c r="AE410" s="36"/>
      <c r="AF410" s="36"/>
      <c r="AG410" s="36"/>
      <c r="AH410" s="36"/>
      <c r="AI410" s="36"/>
    </row>
    <row r="411" spans="1:35" ht="14.25" customHeight="1" x14ac:dyDescent="0.25">
      <c r="A411" s="36"/>
      <c r="B411" s="36"/>
      <c r="C411" s="36"/>
      <c r="D411" s="36"/>
      <c r="E411" s="73"/>
      <c r="F411" s="36"/>
      <c r="G411" s="36"/>
      <c r="H411" s="36"/>
      <c r="I411" s="36"/>
      <c r="J411" s="36"/>
      <c r="K411" s="36"/>
      <c r="L411" s="36"/>
      <c r="M411" s="36"/>
      <c r="N411" s="36"/>
      <c r="O411" s="36"/>
      <c r="P411" s="36"/>
      <c r="Q411" s="36"/>
      <c r="R411" s="36"/>
      <c r="S411" s="36"/>
      <c r="T411" s="36"/>
      <c r="U411" s="36"/>
      <c r="V411" s="74"/>
      <c r="W411" s="36"/>
      <c r="X411" s="36"/>
      <c r="Y411" s="36"/>
      <c r="Z411" s="36"/>
      <c r="AA411" s="36"/>
      <c r="AB411" s="36"/>
      <c r="AC411" s="36"/>
      <c r="AD411" s="36"/>
      <c r="AE411" s="36"/>
      <c r="AF411" s="36"/>
      <c r="AG411" s="36"/>
      <c r="AH411" s="36"/>
      <c r="AI411" s="36"/>
    </row>
    <row r="412" spans="1:35" ht="14.25" customHeight="1" x14ac:dyDescent="0.25">
      <c r="A412" s="36"/>
      <c r="B412" s="36"/>
      <c r="C412" s="36"/>
      <c r="D412" s="36"/>
      <c r="E412" s="73"/>
      <c r="F412" s="36"/>
      <c r="G412" s="36"/>
      <c r="H412" s="36"/>
      <c r="I412" s="36"/>
      <c r="J412" s="36"/>
      <c r="K412" s="36"/>
      <c r="L412" s="36"/>
      <c r="M412" s="36"/>
      <c r="N412" s="36"/>
      <c r="O412" s="36"/>
      <c r="P412" s="36"/>
      <c r="Q412" s="36"/>
      <c r="R412" s="36"/>
      <c r="S412" s="36"/>
      <c r="T412" s="36"/>
      <c r="U412" s="36"/>
      <c r="V412" s="74"/>
      <c r="W412" s="36"/>
      <c r="X412" s="36"/>
      <c r="Y412" s="36"/>
      <c r="Z412" s="36"/>
      <c r="AA412" s="36"/>
      <c r="AB412" s="36"/>
      <c r="AC412" s="36"/>
      <c r="AD412" s="36"/>
      <c r="AE412" s="36"/>
      <c r="AF412" s="36"/>
      <c r="AG412" s="36"/>
      <c r="AH412" s="36"/>
      <c r="AI412" s="36"/>
    </row>
    <row r="413" spans="1:35" ht="14.25" customHeight="1" x14ac:dyDescent="0.25">
      <c r="A413" s="36"/>
      <c r="B413" s="36"/>
      <c r="C413" s="36"/>
      <c r="D413" s="36"/>
      <c r="E413" s="73"/>
      <c r="F413" s="36"/>
      <c r="G413" s="36"/>
      <c r="H413" s="36"/>
      <c r="I413" s="36"/>
      <c r="J413" s="36"/>
      <c r="K413" s="36"/>
      <c r="L413" s="36"/>
      <c r="M413" s="36"/>
      <c r="N413" s="36"/>
      <c r="O413" s="36"/>
      <c r="P413" s="36"/>
      <c r="Q413" s="36"/>
      <c r="R413" s="36"/>
      <c r="S413" s="36"/>
      <c r="T413" s="36"/>
      <c r="U413" s="36"/>
      <c r="V413" s="74"/>
      <c r="W413" s="36"/>
      <c r="X413" s="36"/>
      <c r="Y413" s="36"/>
      <c r="Z413" s="36"/>
      <c r="AA413" s="36"/>
      <c r="AB413" s="36"/>
      <c r="AC413" s="36"/>
      <c r="AD413" s="36"/>
      <c r="AE413" s="36"/>
      <c r="AF413" s="36"/>
      <c r="AG413" s="36"/>
      <c r="AH413" s="36"/>
      <c r="AI413" s="36"/>
    </row>
    <row r="414" spans="1:35" ht="14.25" customHeight="1" x14ac:dyDescent="0.25">
      <c r="A414" s="36"/>
      <c r="B414" s="36"/>
      <c r="C414" s="36"/>
      <c r="D414" s="36"/>
      <c r="E414" s="73"/>
      <c r="F414" s="36"/>
      <c r="G414" s="36"/>
      <c r="H414" s="36"/>
      <c r="I414" s="36"/>
      <c r="J414" s="36"/>
      <c r="K414" s="36"/>
      <c r="L414" s="36"/>
      <c r="M414" s="36"/>
      <c r="N414" s="36"/>
      <c r="O414" s="36"/>
      <c r="P414" s="36"/>
      <c r="Q414" s="36"/>
      <c r="R414" s="36"/>
      <c r="S414" s="36"/>
      <c r="T414" s="36"/>
      <c r="U414" s="36"/>
      <c r="V414" s="74"/>
      <c r="W414" s="36"/>
      <c r="X414" s="36"/>
      <c r="Y414" s="36"/>
      <c r="Z414" s="36"/>
      <c r="AA414" s="36"/>
      <c r="AB414" s="36"/>
      <c r="AC414" s="36"/>
      <c r="AD414" s="36"/>
      <c r="AE414" s="36"/>
      <c r="AF414" s="36"/>
      <c r="AG414" s="36"/>
      <c r="AH414" s="36"/>
      <c r="AI414" s="36"/>
    </row>
    <row r="415" spans="1:35" ht="14.25" customHeight="1" x14ac:dyDescent="0.25">
      <c r="A415" s="36"/>
      <c r="B415" s="36"/>
      <c r="C415" s="36"/>
      <c r="D415" s="36"/>
      <c r="E415" s="73"/>
      <c r="F415" s="36"/>
      <c r="G415" s="36"/>
      <c r="H415" s="36"/>
      <c r="I415" s="36"/>
      <c r="J415" s="36"/>
      <c r="K415" s="36"/>
      <c r="L415" s="36"/>
      <c r="M415" s="36"/>
      <c r="N415" s="36"/>
      <c r="O415" s="36"/>
      <c r="P415" s="36"/>
      <c r="Q415" s="36"/>
      <c r="R415" s="36"/>
      <c r="S415" s="36"/>
      <c r="T415" s="36"/>
      <c r="U415" s="36"/>
      <c r="V415" s="74"/>
      <c r="W415" s="36"/>
      <c r="X415" s="36"/>
      <c r="Y415" s="36"/>
      <c r="Z415" s="36"/>
      <c r="AA415" s="36"/>
      <c r="AB415" s="36"/>
      <c r="AC415" s="36"/>
      <c r="AD415" s="36"/>
      <c r="AE415" s="36"/>
      <c r="AF415" s="36"/>
      <c r="AG415" s="36"/>
      <c r="AH415" s="36"/>
      <c r="AI415" s="36"/>
    </row>
    <row r="416" spans="1:35" ht="14.25" customHeight="1" x14ac:dyDescent="0.25">
      <c r="A416" s="36"/>
      <c r="B416" s="36"/>
      <c r="C416" s="36"/>
      <c r="D416" s="36"/>
      <c r="E416" s="73"/>
      <c r="F416" s="36"/>
      <c r="G416" s="36"/>
      <c r="H416" s="36"/>
      <c r="I416" s="36"/>
      <c r="J416" s="36"/>
      <c r="K416" s="36"/>
      <c r="L416" s="36"/>
      <c r="M416" s="36"/>
      <c r="N416" s="36"/>
      <c r="O416" s="36"/>
      <c r="P416" s="36"/>
      <c r="Q416" s="36"/>
      <c r="R416" s="36"/>
      <c r="S416" s="36"/>
      <c r="T416" s="36"/>
      <c r="U416" s="36"/>
      <c r="V416" s="74"/>
      <c r="W416" s="36"/>
      <c r="X416" s="36"/>
      <c r="Y416" s="36"/>
      <c r="Z416" s="36"/>
      <c r="AA416" s="36"/>
      <c r="AB416" s="36"/>
      <c r="AC416" s="36"/>
      <c r="AD416" s="36"/>
      <c r="AE416" s="36"/>
      <c r="AF416" s="36"/>
      <c r="AG416" s="36"/>
      <c r="AH416" s="36"/>
      <c r="AI416" s="36"/>
    </row>
    <row r="417" spans="1:35" ht="14.25" customHeight="1" x14ac:dyDescent="0.25">
      <c r="A417" s="36"/>
      <c r="B417" s="36"/>
      <c r="C417" s="36"/>
      <c r="D417" s="36"/>
      <c r="E417" s="73"/>
      <c r="F417" s="36"/>
      <c r="G417" s="36"/>
      <c r="H417" s="36"/>
      <c r="I417" s="36"/>
      <c r="J417" s="36"/>
      <c r="K417" s="36"/>
      <c r="L417" s="36"/>
      <c r="M417" s="36"/>
      <c r="N417" s="36"/>
      <c r="O417" s="36"/>
      <c r="P417" s="36"/>
      <c r="Q417" s="36"/>
      <c r="R417" s="36"/>
      <c r="S417" s="36"/>
      <c r="T417" s="36"/>
      <c r="U417" s="36"/>
      <c r="V417" s="74"/>
      <c r="W417" s="36"/>
      <c r="X417" s="36"/>
      <c r="Y417" s="36"/>
      <c r="Z417" s="36"/>
      <c r="AA417" s="36"/>
      <c r="AB417" s="36"/>
      <c r="AC417" s="36"/>
      <c r="AD417" s="36"/>
      <c r="AE417" s="36"/>
      <c r="AF417" s="36"/>
      <c r="AG417" s="36"/>
      <c r="AH417" s="36"/>
      <c r="AI417" s="36"/>
    </row>
    <row r="418" spans="1:35" ht="14.25" customHeight="1" x14ac:dyDescent="0.25">
      <c r="A418" s="36"/>
      <c r="B418" s="36"/>
      <c r="C418" s="36"/>
      <c r="D418" s="36"/>
      <c r="E418" s="73"/>
      <c r="F418" s="36"/>
      <c r="G418" s="36"/>
      <c r="H418" s="36"/>
      <c r="I418" s="36"/>
      <c r="J418" s="36"/>
      <c r="K418" s="36"/>
      <c r="L418" s="36"/>
      <c r="M418" s="36"/>
      <c r="N418" s="36"/>
      <c r="O418" s="36"/>
      <c r="P418" s="36"/>
      <c r="Q418" s="36"/>
      <c r="R418" s="36"/>
      <c r="S418" s="36"/>
      <c r="T418" s="36"/>
      <c r="U418" s="36"/>
      <c r="V418" s="74"/>
      <c r="W418" s="36"/>
      <c r="X418" s="36"/>
      <c r="Y418" s="36"/>
      <c r="Z418" s="36"/>
      <c r="AA418" s="36"/>
      <c r="AB418" s="36"/>
      <c r="AC418" s="36"/>
      <c r="AD418" s="36"/>
      <c r="AE418" s="36"/>
      <c r="AF418" s="36"/>
      <c r="AG418" s="36"/>
      <c r="AH418" s="36"/>
      <c r="AI418" s="36"/>
    </row>
    <row r="419" spans="1:35" ht="14.25" customHeight="1" x14ac:dyDescent="0.25">
      <c r="A419" s="36"/>
      <c r="B419" s="36"/>
      <c r="C419" s="36"/>
      <c r="D419" s="36"/>
      <c r="E419" s="73"/>
      <c r="F419" s="36"/>
      <c r="G419" s="36"/>
      <c r="H419" s="36"/>
      <c r="I419" s="36"/>
      <c r="J419" s="36"/>
      <c r="K419" s="36"/>
      <c r="L419" s="36"/>
      <c r="M419" s="36"/>
      <c r="N419" s="36"/>
      <c r="O419" s="36"/>
      <c r="P419" s="36"/>
      <c r="Q419" s="36"/>
      <c r="R419" s="36"/>
      <c r="S419" s="36"/>
      <c r="T419" s="36"/>
      <c r="U419" s="36"/>
      <c r="V419" s="74"/>
      <c r="W419" s="36"/>
      <c r="X419" s="36"/>
      <c r="Y419" s="36"/>
      <c r="Z419" s="36"/>
      <c r="AA419" s="36"/>
      <c r="AB419" s="36"/>
      <c r="AC419" s="36"/>
      <c r="AD419" s="36"/>
      <c r="AE419" s="36"/>
      <c r="AF419" s="36"/>
      <c r="AG419" s="36"/>
      <c r="AH419" s="36"/>
      <c r="AI419" s="36"/>
    </row>
    <row r="420" spans="1:35" ht="14.25" customHeight="1" x14ac:dyDescent="0.25">
      <c r="A420" s="36"/>
      <c r="B420" s="36"/>
      <c r="C420" s="36"/>
      <c r="D420" s="36"/>
      <c r="E420" s="73"/>
      <c r="F420" s="36"/>
      <c r="G420" s="36"/>
      <c r="H420" s="36"/>
      <c r="I420" s="36"/>
      <c r="J420" s="36"/>
      <c r="K420" s="36"/>
      <c r="L420" s="36"/>
      <c r="M420" s="36"/>
      <c r="N420" s="36"/>
      <c r="O420" s="36"/>
      <c r="P420" s="36"/>
      <c r="Q420" s="36"/>
      <c r="R420" s="36"/>
      <c r="S420" s="36"/>
      <c r="T420" s="36"/>
      <c r="U420" s="36"/>
      <c r="V420" s="74"/>
      <c r="W420" s="36"/>
      <c r="X420" s="36"/>
      <c r="Y420" s="36"/>
      <c r="Z420" s="36"/>
      <c r="AA420" s="36"/>
      <c r="AB420" s="36"/>
      <c r="AC420" s="36"/>
      <c r="AD420" s="36"/>
      <c r="AE420" s="36"/>
      <c r="AF420" s="36"/>
      <c r="AG420" s="36"/>
      <c r="AH420" s="36"/>
      <c r="AI420" s="36"/>
    </row>
    <row r="421" spans="1:35" ht="14.25" customHeight="1" x14ac:dyDescent="0.25">
      <c r="A421" s="36"/>
      <c r="B421" s="36"/>
      <c r="C421" s="36"/>
      <c r="D421" s="36"/>
      <c r="E421" s="73"/>
      <c r="F421" s="36"/>
      <c r="G421" s="36"/>
      <c r="H421" s="36"/>
      <c r="I421" s="36"/>
      <c r="J421" s="36"/>
      <c r="K421" s="36"/>
      <c r="L421" s="36"/>
      <c r="M421" s="36"/>
      <c r="N421" s="36"/>
      <c r="O421" s="36"/>
      <c r="P421" s="36"/>
      <c r="Q421" s="36"/>
      <c r="R421" s="36"/>
      <c r="S421" s="36"/>
      <c r="T421" s="36"/>
      <c r="U421" s="36"/>
      <c r="V421" s="74"/>
      <c r="W421" s="36"/>
      <c r="X421" s="36"/>
      <c r="Y421" s="36"/>
      <c r="Z421" s="36"/>
      <c r="AA421" s="36"/>
      <c r="AB421" s="36"/>
      <c r="AC421" s="36"/>
      <c r="AD421" s="36"/>
      <c r="AE421" s="36"/>
      <c r="AF421" s="36"/>
      <c r="AG421" s="36"/>
      <c r="AH421" s="36"/>
      <c r="AI421" s="36"/>
    </row>
    <row r="422" spans="1:35" ht="14.25" customHeight="1" x14ac:dyDescent="0.25">
      <c r="A422" s="36"/>
      <c r="B422" s="36"/>
      <c r="C422" s="36"/>
      <c r="D422" s="36"/>
      <c r="E422" s="73"/>
      <c r="F422" s="36"/>
      <c r="G422" s="36"/>
      <c r="H422" s="36"/>
      <c r="I422" s="36"/>
      <c r="J422" s="36"/>
      <c r="K422" s="36"/>
      <c r="L422" s="36"/>
      <c r="M422" s="36"/>
      <c r="N422" s="36"/>
      <c r="O422" s="36"/>
      <c r="P422" s="36"/>
      <c r="Q422" s="36"/>
      <c r="R422" s="36"/>
      <c r="S422" s="36"/>
      <c r="T422" s="36"/>
      <c r="U422" s="36"/>
      <c r="V422" s="74"/>
      <c r="W422" s="36"/>
      <c r="X422" s="36"/>
      <c r="Y422" s="36"/>
      <c r="Z422" s="36"/>
      <c r="AA422" s="36"/>
      <c r="AB422" s="36"/>
      <c r="AC422" s="36"/>
      <c r="AD422" s="36"/>
      <c r="AE422" s="36"/>
      <c r="AF422" s="36"/>
      <c r="AG422" s="36"/>
      <c r="AH422" s="36"/>
      <c r="AI422" s="36"/>
    </row>
    <row r="423" spans="1:35" ht="14.25" customHeight="1" x14ac:dyDescent="0.25">
      <c r="A423" s="36"/>
      <c r="B423" s="36"/>
      <c r="C423" s="36"/>
      <c r="D423" s="36"/>
      <c r="E423" s="73"/>
      <c r="F423" s="36"/>
      <c r="G423" s="36"/>
      <c r="H423" s="36"/>
      <c r="I423" s="36"/>
      <c r="J423" s="36"/>
      <c r="K423" s="36"/>
      <c r="L423" s="36"/>
      <c r="M423" s="36"/>
      <c r="N423" s="36"/>
      <c r="O423" s="36"/>
      <c r="P423" s="36"/>
      <c r="Q423" s="36"/>
      <c r="R423" s="36"/>
      <c r="S423" s="36"/>
      <c r="T423" s="36"/>
      <c r="U423" s="36"/>
      <c r="V423" s="74"/>
      <c r="W423" s="36"/>
      <c r="X423" s="36"/>
      <c r="Y423" s="36"/>
      <c r="Z423" s="36"/>
      <c r="AA423" s="36"/>
      <c r="AB423" s="36"/>
      <c r="AC423" s="36"/>
      <c r="AD423" s="36"/>
      <c r="AE423" s="36"/>
      <c r="AF423" s="36"/>
      <c r="AG423" s="36"/>
      <c r="AH423" s="36"/>
      <c r="AI423" s="36"/>
    </row>
    <row r="424" spans="1:35" ht="14.25" customHeight="1" x14ac:dyDescent="0.25">
      <c r="A424" s="36"/>
      <c r="B424" s="36"/>
      <c r="C424" s="36"/>
      <c r="D424" s="36"/>
      <c r="E424" s="73"/>
      <c r="F424" s="36"/>
      <c r="G424" s="36"/>
      <c r="H424" s="36"/>
      <c r="I424" s="36"/>
      <c r="J424" s="36"/>
      <c r="K424" s="36"/>
      <c r="L424" s="36"/>
      <c r="M424" s="36"/>
      <c r="N424" s="36"/>
      <c r="O424" s="36"/>
      <c r="P424" s="36"/>
      <c r="Q424" s="36"/>
      <c r="R424" s="36"/>
      <c r="S424" s="36"/>
      <c r="T424" s="36"/>
      <c r="U424" s="36"/>
      <c r="V424" s="74"/>
      <c r="W424" s="36"/>
      <c r="X424" s="36"/>
      <c r="Y424" s="36"/>
      <c r="Z424" s="36"/>
      <c r="AA424" s="36"/>
      <c r="AB424" s="36"/>
      <c r="AC424" s="36"/>
      <c r="AD424" s="36"/>
      <c r="AE424" s="36"/>
      <c r="AF424" s="36"/>
      <c r="AG424" s="36"/>
      <c r="AH424" s="36"/>
      <c r="AI424" s="36"/>
    </row>
    <row r="425" spans="1:35" ht="14.25" customHeight="1" x14ac:dyDescent="0.25">
      <c r="A425" s="36"/>
      <c r="B425" s="36"/>
      <c r="C425" s="36"/>
      <c r="D425" s="36"/>
      <c r="E425" s="73"/>
      <c r="F425" s="36"/>
      <c r="G425" s="36"/>
      <c r="H425" s="36"/>
      <c r="I425" s="36"/>
      <c r="J425" s="36"/>
      <c r="K425" s="36"/>
      <c r="L425" s="36"/>
      <c r="M425" s="36"/>
      <c r="N425" s="36"/>
      <c r="O425" s="36"/>
      <c r="P425" s="36"/>
      <c r="Q425" s="36"/>
      <c r="R425" s="36"/>
      <c r="S425" s="36"/>
      <c r="T425" s="36"/>
      <c r="U425" s="36"/>
      <c r="V425" s="74"/>
      <c r="W425" s="36"/>
      <c r="X425" s="36"/>
      <c r="Y425" s="36"/>
      <c r="Z425" s="36"/>
      <c r="AA425" s="36"/>
      <c r="AB425" s="36"/>
      <c r="AC425" s="36"/>
      <c r="AD425" s="36"/>
      <c r="AE425" s="36"/>
      <c r="AF425" s="36"/>
      <c r="AG425" s="36"/>
      <c r="AH425" s="36"/>
      <c r="AI425" s="36"/>
    </row>
    <row r="426" spans="1:35" ht="14.25" customHeight="1" x14ac:dyDescent="0.25">
      <c r="A426" s="36"/>
      <c r="B426" s="36"/>
      <c r="C426" s="36"/>
      <c r="D426" s="36"/>
      <c r="E426" s="73"/>
      <c r="F426" s="36"/>
      <c r="G426" s="36"/>
      <c r="H426" s="36"/>
      <c r="I426" s="36"/>
      <c r="J426" s="36"/>
      <c r="K426" s="36"/>
      <c r="L426" s="36"/>
      <c r="M426" s="36"/>
      <c r="N426" s="36"/>
      <c r="O426" s="36"/>
      <c r="P426" s="36"/>
      <c r="Q426" s="36"/>
      <c r="R426" s="36"/>
      <c r="S426" s="36"/>
      <c r="T426" s="36"/>
      <c r="U426" s="36"/>
      <c r="V426" s="74"/>
      <c r="W426" s="36"/>
      <c r="X426" s="36"/>
      <c r="Y426" s="36"/>
      <c r="Z426" s="36"/>
      <c r="AA426" s="36"/>
      <c r="AB426" s="36"/>
      <c r="AC426" s="36"/>
      <c r="AD426" s="36"/>
      <c r="AE426" s="36"/>
      <c r="AF426" s="36"/>
      <c r="AG426" s="36"/>
      <c r="AH426" s="36"/>
      <c r="AI426" s="36"/>
    </row>
    <row r="427" spans="1:35" ht="14.25" customHeight="1" x14ac:dyDescent="0.25">
      <c r="A427" s="36"/>
      <c r="B427" s="36"/>
      <c r="C427" s="36"/>
      <c r="D427" s="36"/>
      <c r="E427" s="73"/>
      <c r="F427" s="36"/>
      <c r="G427" s="36"/>
      <c r="H427" s="36"/>
      <c r="I427" s="36"/>
      <c r="J427" s="36"/>
      <c r="K427" s="36"/>
      <c r="L427" s="36"/>
      <c r="M427" s="36"/>
      <c r="N427" s="36"/>
      <c r="O427" s="36"/>
      <c r="P427" s="36"/>
      <c r="Q427" s="36"/>
      <c r="R427" s="36"/>
      <c r="S427" s="36"/>
      <c r="T427" s="36"/>
      <c r="U427" s="36"/>
      <c r="V427" s="74"/>
      <c r="W427" s="36"/>
      <c r="X427" s="36"/>
      <c r="Y427" s="36"/>
      <c r="Z427" s="36"/>
      <c r="AA427" s="36"/>
      <c r="AB427" s="36"/>
      <c r="AC427" s="36"/>
      <c r="AD427" s="36"/>
      <c r="AE427" s="36"/>
      <c r="AF427" s="36"/>
      <c r="AG427" s="36"/>
      <c r="AH427" s="36"/>
      <c r="AI427" s="36"/>
    </row>
    <row r="428" spans="1:35" ht="14.25" customHeight="1" x14ac:dyDescent="0.25">
      <c r="A428" s="36"/>
      <c r="B428" s="36"/>
      <c r="C428" s="36"/>
      <c r="D428" s="36"/>
      <c r="E428" s="73"/>
      <c r="F428" s="36"/>
      <c r="G428" s="36"/>
      <c r="H428" s="36"/>
      <c r="I428" s="36"/>
      <c r="J428" s="36"/>
      <c r="K428" s="36"/>
      <c r="L428" s="36"/>
      <c r="M428" s="36"/>
      <c r="N428" s="36"/>
      <c r="O428" s="36"/>
      <c r="P428" s="36"/>
      <c r="Q428" s="36"/>
      <c r="R428" s="36"/>
      <c r="S428" s="36"/>
      <c r="T428" s="36"/>
      <c r="U428" s="36"/>
      <c r="V428" s="74"/>
      <c r="W428" s="36"/>
      <c r="X428" s="36"/>
      <c r="Y428" s="36"/>
      <c r="Z428" s="36"/>
      <c r="AA428" s="36"/>
      <c r="AB428" s="36"/>
      <c r="AC428" s="36"/>
      <c r="AD428" s="36"/>
      <c r="AE428" s="36"/>
      <c r="AF428" s="36"/>
      <c r="AG428" s="36"/>
      <c r="AH428" s="36"/>
      <c r="AI428" s="36"/>
    </row>
    <row r="429" spans="1:35" ht="14.25" customHeight="1" x14ac:dyDescent="0.25">
      <c r="A429" s="36"/>
      <c r="B429" s="36"/>
      <c r="C429" s="36"/>
      <c r="D429" s="36"/>
      <c r="E429" s="73"/>
      <c r="F429" s="36"/>
      <c r="G429" s="36"/>
      <c r="H429" s="36"/>
      <c r="I429" s="36"/>
      <c r="J429" s="36"/>
      <c r="K429" s="36"/>
      <c r="L429" s="36"/>
      <c r="M429" s="36"/>
      <c r="N429" s="36"/>
      <c r="O429" s="36"/>
      <c r="P429" s="36"/>
      <c r="Q429" s="36"/>
      <c r="R429" s="36"/>
      <c r="S429" s="36"/>
      <c r="T429" s="36"/>
      <c r="U429" s="36"/>
      <c r="V429" s="74"/>
      <c r="W429" s="36"/>
      <c r="X429" s="36"/>
      <c r="Y429" s="36"/>
      <c r="Z429" s="36"/>
      <c r="AA429" s="36"/>
      <c r="AB429" s="36"/>
      <c r="AC429" s="36"/>
      <c r="AD429" s="36"/>
      <c r="AE429" s="36"/>
      <c r="AF429" s="36"/>
      <c r="AG429" s="36"/>
      <c r="AH429" s="36"/>
      <c r="AI429" s="36"/>
    </row>
    <row r="430" spans="1:35" ht="14.25" customHeight="1" x14ac:dyDescent="0.25">
      <c r="A430" s="36"/>
      <c r="B430" s="36"/>
      <c r="C430" s="36"/>
      <c r="D430" s="36"/>
      <c r="E430" s="73"/>
      <c r="F430" s="36"/>
      <c r="G430" s="36"/>
      <c r="H430" s="36"/>
      <c r="I430" s="36"/>
      <c r="J430" s="36"/>
      <c r="K430" s="36"/>
      <c r="L430" s="36"/>
      <c r="M430" s="36"/>
      <c r="N430" s="36"/>
      <c r="O430" s="36"/>
      <c r="P430" s="36"/>
      <c r="Q430" s="36"/>
      <c r="R430" s="36"/>
      <c r="S430" s="36"/>
      <c r="T430" s="36"/>
      <c r="U430" s="36"/>
      <c r="V430" s="74"/>
      <c r="W430" s="36"/>
      <c r="X430" s="36"/>
      <c r="Y430" s="36"/>
      <c r="Z430" s="36"/>
      <c r="AA430" s="36"/>
      <c r="AB430" s="36"/>
      <c r="AC430" s="36"/>
      <c r="AD430" s="36"/>
      <c r="AE430" s="36"/>
      <c r="AF430" s="36"/>
      <c r="AG430" s="36"/>
      <c r="AH430" s="36"/>
      <c r="AI430" s="36"/>
    </row>
    <row r="431" spans="1:35" ht="14.25" customHeight="1" x14ac:dyDescent="0.25">
      <c r="A431" s="36"/>
      <c r="B431" s="36"/>
      <c r="C431" s="36"/>
      <c r="D431" s="36"/>
      <c r="E431" s="73"/>
      <c r="F431" s="36"/>
      <c r="G431" s="36"/>
      <c r="H431" s="36"/>
      <c r="I431" s="36"/>
      <c r="J431" s="36"/>
      <c r="K431" s="36"/>
      <c r="L431" s="36"/>
      <c r="M431" s="36"/>
      <c r="N431" s="36"/>
      <c r="O431" s="36"/>
      <c r="P431" s="36"/>
      <c r="Q431" s="36"/>
      <c r="R431" s="36"/>
      <c r="S431" s="36"/>
      <c r="T431" s="36"/>
      <c r="U431" s="36"/>
      <c r="V431" s="74"/>
      <c r="W431" s="36"/>
      <c r="X431" s="36"/>
      <c r="Y431" s="36"/>
      <c r="Z431" s="36"/>
      <c r="AA431" s="36"/>
      <c r="AB431" s="36"/>
      <c r="AC431" s="36"/>
      <c r="AD431" s="36"/>
      <c r="AE431" s="36"/>
      <c r="AF431" s="36"/>
      <c r="AG431" s="36"/>
      <c r="AH431" s="36"/>
      <c r="AI431" s="36"/>
    </row>
    <row r="432" spans="1:35" ht="14.25" customHeight="1" x14ac:dyDescent="0.25">
      <c r="A432" s="36"/>
      <c r="B432" s="36"/>
      <c r="C432" s="36"/>
      <c r="D432" s="36"/>
      <c r="E432" s="73"/>
      <c r="F432" s="36"/>
      <c r="G432" s="36"/>
      <c r="H432" s="36"/>
      <c r="I432" s="36"/>
      <c r="J432" s="36"/>
      <c r="K432" s="36"/>
      <c r="L432" s="36"/>
      <c r="M432" s="36"/>
      <c r="N432" s="36"/>
      <c r="O432" s="36"/>
      <c r="P432" s="36"/>
      <c r="Q432" s="36"/>
      <c r="R432" s="36"/>
      <c r="S432" s="36"/>
      <c r="T432" s="36"/>
      <c r="U432" s="36"/>
      <c r="V432" s="74"/>
      <c r="W432" s="36"/>
      <c r="X432" s="36"/>
      <c r="Y432" s="36"/>
      <c r="Z432" s="36"/>
      <c r="AA432" s="36"/>
      <c r="AB432" s="36"/>
      <c r="AC432" s="36"/>
      <c r="AD432" s="36"/>
      <c r="AE432" s="36"/>
      <c r="AF432" s="36"/>
      <c r="AG432" s="36"/>
      <c r="AH432" s="36"/>
      <c r="AI432" s="36"/>
    </row>
    <row r="433" spans="1:35" ht="14.25" customHeight="1" x14ac:dyDescent="0.25">
      <c r="A433" s="36"/>
      <c r="B433" s="36"/>
      <c r="C433" s="36"/>
      <c r="D433" s="36"/>
      <c r="E433" s="73"/>
      <c r="F433" s="36"/>
      <c r="G433" s="36"/>
      <c r="H433" s="36"/>
      <c r="I433" s="36"/>
      <c r="J433" s="36"/>
      <c r="K433" s="36"/>
      <c r="L433" s="36"/>
      <c r="M433" s="36"/>
      <c r="N433" s="36"/>
      <c r="O433" s="36"/>
      <c r="P433" s="36"/>
      <c r="Q433" s="36"/>
      <c r="R433" s="36"/>
      <c r="S433" s="36"/>
      <c r="T433" s="36"/>
      <c r="U433" s="36"/>
      <c r="V433" s="74"/>
      <c r="W433" s="36"/>
      <c r="X433" s="36"/>
      <c r="Y433" s="36"/>
      <c r="Z433" s="36"/>
      <c r="AA433" s="36"/>
      <c r="AB433" s="36"/>
      <c r="AC433" s="36"/>
      <c r="AD433" s="36"/>
      <c r="AE433" s="36"/>
      <c r="AF433" s="36"/>
      <c r="AG433" s="36"/>
      <c r="AH433" s="36"/>
      <c r="AI433" s="36"/>
    </row>
    <row r="434" spans="1:35" ht="14.25" customHeight="1" x14ac:dyDescent="0.25">
      <c r="A434" s="36"/>
      <c r="B434" s="36"/>
      <c r="C434" s="36"/>
      <c r="D434" s="36"/>
      <c r="E434" s="73"/>
      <c r="F434" s="36"/>
      <c r="G434" s="36"/>
      <c r="H434" s="36"/>
      <c r="I434" s="36"/>
      <c r="J434" s="36"/>
      <c r="K434" s="36"/>
      <c r="L434" s="36"/>
      <c r="M434" s="36"/>
      <c r="N434" s="36"/>
      <c r="O434" s="36"/>
      <c r="P434" s="36"/>
      <c r="Q434" s="36"/>
      <c r="R434" s="36"/>
      <c r="S434" s="36"/>
      <c r="T434" s="36"/>
      <c r="U434" s="36"/>
      <c r="V434" s="74"/>
      <c r="W434" s="36"/>
      <c r="X434" s="36"/>
      <c r="Y434" s="36"/>
      <c r="Z434" s="36"/>
      <c r="AA434" s="36"/>
      <c r="AB434" s="36"/>
      <c r="AC434" s="36"/>
      <c r="AD434" s="36"/>
      <c r="AE434" s="36"/>
      <c r="AF434" s="36"/>
      <c r="AG434" s="36"/>
      <c r="AH434" s="36"/>
      <c r="AI434" s="36"/>
    </row>
    <row r="435" spans="1:35" ht="14.25" customHeight="1" x14ac:dyDescent="0.25">
      <c r="A435" s="36"/>
      <c r="B435" s="36"/>
      <c r="C435" s="36"/>
      <c r="D435" s="36"/>
      <c r="E435" s="73"/>
      <c r="F435" s="36"/>
      <c r="G435" s="36"/>
      <c r="H435" s="36"/>
      <c r="I435" s="36"/>
      <c r="J435" s="36"/>
      <c r="K435" s="36"/>
      <c r="L435" s="36"/>
      <c r="M435" s="36"/>
      <c r="N435" s="36"/>
      <c r="O435" s="36"/>
      <c r="P435" s="36"/>
      <c r="Q435" s="36"/>
      <c r="R435" s="36"/>
      <c r="S435" s="36"/>
      <c r="T435" s="36"/>
      <c r="U435" s="36"/>
      <c r="V435" s="74"/>
      <c r="W435" s="36"/>
      <c r="X435" s="36"/>
      <c r="Y435" s="36"/>
      <c r="Z435" s="36"/>
      <c r="AA435" s="36"/>
      <c r="AB435" s="36"/>
      <c r="AC435" s="36"/>
      <c r="AD435" s="36"/>
      <c r="AE435" s="36"/>
      <c r="AF435" s="36"/>
      <c r="AG435" s="36"/>
      <c r="AH435" s="36"/>
      <c r="AI435" s="36"/>
    </row>
    <row r="436" spans="1:35" ht="14.25" customHeight="1" x14ac:dyDescent="0.25">
      <c r="A436" s="36"/>
      <c r="B436" s="36"/>
      <c r="C436" s="36"/>
      <c r="D436" s="36"/>
      <c r="E436" s="73"/>
      <c r="F436" s="36"/>
      <c r="G436" s="36"/>
      <c r="H436" s="36"/>
      <c r="I436" s="36"/>
      <c r="J436" s="36"/>
      <c r="K436" s="36"/>
      <c r="L436" s="36"/>
      <c r="M436" s="36"/>
      <c r="N436" s="36"/>
      <c r="O436" s="36"/>
      <c r="P436" s="36"/>
      <c r="Q436" s="36"/>
      <c r="R436" s="36"/>
      <c r="S436" s="36"/>
      <c r="T436" s="36"/>
      <c r="U436" s="36"/>
      <c r="V436" s="74"/>
      <c r="W436" s="36"/>
      <c r="X436" s="36"/>
      <c r="Y436" s="36"/>
      <c r="Z436" s="36"/>
      <c r="AA436" s="36"/>
      <c r="AB436" s="36"/>
      <c r="AC436" s="36"/>
      <c r="AD436" s="36"/>
      <c r="AE436" s="36"/>
      <c r="AF436" s="36"/>
      <c r="AG436" s="36"/>
      <c r="AH436" s="36"/>
      <c r="AI436" s="36"/>
    </row>
    <row r="437" spans="1:35" ht="14.25" customHeight="1" x14ac:dyDescent="0.25">
      <c r="A437" s="36"/>
      <c r="B437" s="36"/>
      <c r="C437" s="36"/>
      <c r="D437" s="36"/>
      <c r="E437" s="73"/>
      <c r="F437" s="36"/>
      <c r="G437" s="36"/>
      <c r="H437" s="36"/>
      <c r="I437" s="36"/>
      <c r="J437" s="36"/>
      <c r="K437" s="36"/>
      <c r="L437" s="36"/>
      <c r="M437" s="36"/>
      <c r="N437" s="36"/>
      <c r="O437" s="36"/>
      <c r="P437" s="36"/>
      <c r="Q437" s="36"/>
      <c r="R437" s="36"/>
      <c r="S437" s="36"/>
      <c r="T437" s="36"/>
      <c r="U437" s="36"/>
      <c r="V437" s="74"/>
      <c r="W437" s="36"/>
      <c r="X437" s="36"/>
      <c r="Y437" s="36"/>
      <c r="Z437" s="36"/>
      <c r="AA437" s="36"/>
      <c r="AB437" s="36"/>
      <c r="AC437" s="36"/>
      <c r="AD437" s="36"/>
      <c r="AE437" s="36"/>
      <c r="AF437" s="36"/>
      <c r="AG437" s="36"/>
      <c r="AH437" s="36"/>
      <c r="AI437" s="36"/>
    </row>
    <row r="438" spans="1:35" ht="14.25" customHeight="1" x14ac:dyDescent="0.25">
      <c r="A438" s="36"/>
      <c r="B438" s="36"/>
      <c r="C438" s="36"/>
      <c r="D438" s="36"/>
      <c r="E438" s="73"/>
      <c r="F438" s="36"/>
      <c r="G438" s="36"/>
      <c r="H438" s="36"/>
      <c r="I438" s="36"/>
      <c r="J438" s="36"/>
      <c r="K438" s="36"/>
      <c r="L438" s="36"/>
      <c r="M438" s="36"/>
      <c r="N438" s="36"/>
      <c r="O438" s="36"/>
      <c r="P438" s="36"/>
      <c r="Q438" s="36"/>
      <c r="R438" s="36"/>
      <c r="S438" s="36"/>
      <c r="T438" s="36"/>
      <c r="U438" s="36"/>
      <c r="V438" s="74"/>
      <c r="W438" s="36"/>
      <c r="X438" s="36"/>
      <c r="Y438" s="36"/>
      <c r="Z438" s="36"/>
      <c r="AA438" s="36"/>
      <c r="AB438" s="36"/>
      <c r="AC438" s="36"/>
      <c r="AD438" s="36"/>
      <c r="AE438" s="36"/>
      <c r="AF438" s="36"/>
      <c r="AG438" s="36"/>
      <c r="AH438" s="36"/>
      <c r="AI438" s="36"/>
    </row>
    <row r="439" spans="1:35" ht="14.25" customHeight="1" x14ac:dyDescent="0.25">
      <c r="A439" s="36"/>
      <c r="B439" s="36"/>
      <c r="C439" s="36"/>
      <c r="D439" s="36"/>
      <c r="E439" s="73"/>
      <c r="F439" s="36"/>
      <c r="G439" s="36"/>
      <c r="H439" s="36"/>
      <c r="I439" s="36"/>
      <c r="J439" s="36"/>
      <c r="K439" s="36"/>
      <c r="L439" s="36"/>
      <c r="M439" s="36"/>
      <c r="N439" s="36"/>
      <c r="O439" s="36"/>
      <c r="P439" s="36"/>
      <c r="Q439" s="36"/>
      <c r="R439" s="36"/>
      <c r="S439" s="36"/>
      <c r="T439" s="36"/>
      <c r="U439" s="36"/>
      <c r="V439" s="74"/>
      <c r="W439" s="36"/>
      <c r="X439" s="36"/>
      <c r="Y439" s="36"/>
      <c r="Z439" s="36"/>
      <c r="AA439" s="36"/>
      <c r="AB439" s="36"/>
      <c r="AC439" s="36"/>
      <c r="AD439" s="36"/>
      <c r="AE439" s="36"/>
      <c r="AF439" s="36"/>
      <c r="AG439" s="36"/>
      <c r="AH439" s="36"/>
      <c r="AI439" s="36"/>
    </row>
    <row r="440" spans="1:35" ht="14.25" customHeight="1" x14ac:dyDescent="0.25">
      <c r="A440" s="36"/>
      <c r="B440" s="36"/>
      <c r="C440" s="36"/>
      <c r="D440" s="36"/>
      <c r="E440" s="73"/>
      <c r="F440" s="36"/>
      <c r="G440" s="36"/>
      <c r="H440" s="36"/>
      <c r="I440" s="36"/>
      <c r="J440" s="36"/>
      <c r="K440" s="36"/>
      <c r="L440" s="36"/>
      <c r="M440" s="36"/>
      <c r="N440" s="36"/>
      <c r="O440" s="36"/>
      <c r="P440" s="36"/>
      <c r="Q440" s="36"/>
      <c r="R440" s="36"/>
      <c r="S440" s="36"/>
      <c r="T440" s="36"/>
      <c r="U440" s="36"/>
      <c r="V440" s="74"/>
      <c r="W440" s="36"/>
      <c r="X440" s="36"/>
      <c r="Y440" s="36"/>
      <c r="Z440" s="36"/>
      <c r="AA440" s="36"/>
      <c r="AB440" s="36"/>
      <c r="AC440" s="36"/>
      <c r="AD440" s="36"/>
      <c r="AE440" s="36"/>
      <c r="AF440" s="36"/>
      <c r="AG440" s="36"/>
      <c r="AH440" s="36"/>
      <c r="AI440" s="36"/>
    </row>
    <row r="441" spans="1:35" ht="14.25" customHeight="1" x14ac:dyDescent="0.25">
      <c r="A441" s="36"/>
      <c r="B441" s="36"/>
      <c r="C441" s="36"/>
      <c r="D441" s="36"/>
      <c r="E441" s="73"/>
      <c r="F441" s="36"/>
      <c r="G441" s="36"/>
      <c r="H441" s="36"/>
      <c r="I441" s="36"/>
      <c r="J441" s="36"/>
      <c r="K441" s="36"/>
      <c r="L441" s="36"/>
      <c r="M441" s="36"/>
      <c r="N441" s="36"/>
      <c r="O441" s="36"/>
      <c r="P441" s="36"/>
      <c r="Q441" s="36"/>
      <c r="R441" s="36"/>
      <c r="S441" s="36"/>
      <c r="T441" s="36"/>
      <c r="U441" s="36"/>
      <c r="V441" s="74"/>
      <c r="W441" s="36"/>
      <c r="X441" s="36"/>
      <c r="Y441" s="36"/>
      <c r="Z441" s="36"/>
      <c r="AA441" s="36"/>
      <c r="AB441" s="36"/>
      <c r="AC441" s="36"/>
      <c r="AD441" s="36"/>
      <c r="AE441" s="36"/>
      <c r="AF441" s="36"/>
      <c r="AG441" s="36"/>
      <c r="AH441" s="36"/>
      <c r="AI441" s="36"/>
    </row>
    <row r="442" spans="1:35" ht="14.25" customHeight="1" x14ac:dyDescent="0.25">
      <c r="A442" s="36"/>
      <c r="B442" s="36"/>
      <c r="C442" s="36"/>
      <c r="D442" s="36"/>
      <c r="E442" s="73"/>
      <c r="F442" s="36"/>
      <c r="G442" s="36"/>
      <c r="H442" s="36"/>
      <c r="I442" s="36"/>
      <c r="J442" s="36"/>
      <c r="K442" s="36"/>
      <c r="L442" s="36"/>
      <c r="M442" s="36"/>
      <c r="N442" s="36"/>
      <c r="O442" s="36"/>
      <c r="P442" s="36"/>
      <c r="Q442" s="36"/>
      <c r="R442" s="36"/>
      <c r="S442" s="36"/>
      <c r="T442" s="36"/>
      <c r="U442" s="36"/>
      <c r="V442" s="74"/>
      <c r="W442" s="36"/>
      <c r="X442" s="36"/>
      <c r="Y442" s="36"/>
      <c r="Z442" s="36"/>
      <c r="AA442" s="36"/>
      <c r="AB442" s="36"/>
      <c r="AC442" s="36"/>
      <c r="AD442" s="36"/>
      <c r="AE442" s="36"/>
      <c r="AF442" s="36"/>
      <c r="AG442" s="36"/>
      <c r="AH442" s="36"/>
      <c r="AI442" s="36"/>
    </row>
    <row r="443" spans="1:35" ht="14.25" customHeight="1" x14ac:dyDescent="0.25">
      <c r="A443" s="36"/>
      <c r="B443" s="36"/>
      <c r="C443" s="36"/>
      <c r="D443" s="36"/>
      <c r="E443" s="73"/>
      <c r="F443" s="36"/>
      <c r="G443" s="36"/>
      <c r="H443" s="36"/>
      <c r="I443" s="36"/>
      <c r="J443" s="36"/>
      <c r="K443" s="36"/>
      <c r="L443" s="36"/>
      <c r="M443" s="36"/>
      <c r="N443" s="36"/>
      <c r="O443" s="36"/>
      <c r="P443" s="36"/>
      <c r="Q443" s="36"/>
      <c r="R443" s="36"/>
      <c r="S443" s="36"/>
      <c r="T443" s="36"/>
      <c r="U443" s="36"/>
      <c r="V443" s="74"/>
      <c r="W443" s="36"/>
      <c r="X443" s="36"/>
      <c r="Y443" s="36"/>
      <c r="Z443" s="36"/>
      <c r="AA443" s="36"/>
      <c r="AB443" s="36"/>
      <c r="AC443" s="36"/>
      <c r="AD443" s="36"/>
      <c r="AE443" s="36"/>
      <c r="AF443" s="36"/>
      <c r="AG443" s="36"/>
      <c r="AH443" s="36"/>
      <c r="AI443" s="36"/>
    </row>
    <row r="444" spans="1:35" ht="14.25" customHeight="1" x14ac:dyDescent="0.25">
      <c r="A444" s="36"/>
      <c r="B444" s="36"/>
      <c r="C444" s="36"/>
      <c r="D444" s="36"/>
      <c r="E444" s="73"/>
      <c r="F444" s="36"/>
      <c r="G444" s="36"/>
      <c r="H444" s="36"/>
      <c r="I444" s="36"/>
      <c r="J444" s="36"/>
      <c r="K444" s="36"/>
      <c r="L444" s="36"/>
      <c r="M444" s="36"/>
      <c r="N444" s="36"/>
      <c r="O444" s="36"/>
      <c r="P444" s="36"/>
      <c r="Q444" s="36"/>
      <c r="R444" s="36"/>
      <c r="S444" s="36"/>
      <c r="T444" s="36"/>
      <c r="U444" s="36"/>
      <c r="V444" s="74"/>
      <c r="W444" s="36"/>
      <c r="X444" s="36"/>
      <c r="Y444" s="36"/>
      <c r="Z444" s="36"/>
      <c r="AA444" s="36"/>
      <c r="AB444" s="36"/>
      <c r="AC444" s="36"/>
      <c r="AD444" s="36"/>
      <c r="AE444" s="36"/>
      <c r="AF444" s="36"/>
      <c r="AG444" s="36"/>
      <c r="AH444" s="36"/>
      <c r="AI444" s="36"/>
    </row>
    <row r="445" spans="1:35" ht="14.25" customHeight="1" x14ac:dyDescent="0.25">
      <c r="A445" s="36"/>
      <c r="B445" s="36"/>
      <c r="C445" s="36"/>
      <c r="D445" s="36"/>
      <c r="E445" s="73"/>
      <c r="F445" s="36"/>
      <c r="G445" s="36"/>
      <c r="H445" s="36"/>
      <c r="I445" s="36"/>
      <c r="J445" s="36"/>
      <c r="K445" s="36"/>
      <c r="L445" s="36"/>
      <c r="M445" s="36"/>
      <c r="N445" s="36"/>
      <c r="O445" s="36"/>
      <c r="P445" s="36"/>
      <c r="Q445" s="36"/>
      <c r="R445" s="36"/>
      <c r="S445" s="36"/>
      <c r="T445" s="36"/>
      <c r="U445" s="36"/>
      <c r="V445" s="74"/>
      <c r="W445" s="36"/>
      <c r="X445" s="36"/>
      <c r="Y445" s="36"/>
      <c r="Z445" s="36"/>
      <c r="AA445" s="36"/>
      <c r="AB445" s="36"/>
      <c r="AC445" s="36"/>
      <c r="AD445" s="36"/>
      <c r="AE445" s="36"/>
      <c r="AF445" s="36"/>
      <c r="AG445" s="36"/>
      <c r="AH445" s="36"/>
      <c r="AI445" s="36"/>
    </row>
    <row r="446" spans="1:35" ht="14.25" customHeight="1" x14ac:dyDescent="0.25">
      <c r="A446" s="36"/>
      <c r="B446" s="36"/>
      <c r="C446" s="36"/>
      <c r="D446" s="36"/>
      <c r="E446" s="73"/>
      <c r="F446" s="36"/>
      <c r="G446" s="36"/>
      <c r="H446" s="36"/>
      <c r="I446" s="36"/>
      <c r="J446" s="36"/>
      <c r="K446" s="36"/>
      <c r="L446" s="36"/>
      <c r="M446" s="36"/>
      <c r="N446" s="36"/>
      <c r="O446" s="36"/>
      <c r="P446" s="36"/>
      <c r="Q446" s="36"/>
      <c r="R446" s="36"/>
      <c r="S446" s="36"/>
      <c r="T446" s="36"/>
      <c r="U446" s="36"/>
      <c r="V446" s="74"/>
      <c r="W446" s="36"/>
      <c r="X446" s="36"/>
      <c r="Y446" s="36"/>
      <c r="Z446" s="36"/>
      <c r="AA446" s="36"/>
      <c r="AB446" s="36"/>
      <c r="AC446" s="36"/>
      <c r="AD446" s="36"/>
      <c r="AE446" s="36"/>
      <c r="AF446" s="36"/>
      <c r="AG446" s="36"/>
      <c r="AH446" s="36"/>
      <c r="AI446" s="36"/>
    </row>
    <row r="447" spans="1:35" ht="14.25" customHeight="1" x14ac:dyDescent="0.25">
      <c r="A447" s="36"/>
      <c r="B447" s="36"/>
      <c r="C447" s="36"/>
      <c r="D447" s="36"/>
      <c r="E447" s="73"/>
      <c r="F447" s="36"/>
      <c r="G447" s="36"/>
      <c r="H447" s="36"/>
      <c r="I447" s="36"/>
      <c r="J447" s="36"/>
      <c r="K447" s="36"/>
      <c r="L447" s="36"/>
      <c r="M447" s="36"/>
      <c r="N447" s="36"/>
      <c r="O447" s="36"/>
      <c r="P447" s="36"/>
      <c r="Q447" s="36"/>
      <c r="R447" s="36"/>
      <c r="S447" s="36"/>
      <c r="T447" s="36"/>
      <c r="U447" s="36"/>
      <c r="V447" s="74"/>
      <c r="W447" s="36"/>
      <c r="X447" s="36"/>
      <c r="Y447" s="36"/>
      <c r="Z447" s="36"/>
      <c r="AA447" s="36"/>
      <c r="AB447" s="36"/>
      <c r="AC447" s="36"/>
      <c r="AD447" s="36"/>
      <c r="AE447" s="36"/>
      <c r="AF447" s="36"/>
      <c r="AG447" s="36"/>
      <c r="AH447" s="36"/>
      <c r="AI447" s="36"/>
    </row>
    <row r="448" spans="1:35" ht="14.25" customHeight="1" x14ac:dyDescent="0.25">
      <c r="A448" s="36"/>
      <c r="B448" s="36"/>
      <c r="C448" s="36"/>
      <c r="D448" s="36"/>
      <c r="E448" s="73"/>
      <c r="F448" s="36"/>
      <c r="G448" s="36"/>
      <c r="H448" s="36"/>
      <c r="I448" s="36"/>
      <c r="J448" s="36"/>
      <c r="K448" s="36"/>
      <c r="L448" s="36"/>
      <c r="M448" s="36"/>
      <c r="N448" s="36"/>
      <c r="O448" s="36"/>
      <c r="P448" s="36"/>
      <c r="Q448" s="36"/>
      <c r="R448" s="36"/>
      <c r="S448" s="36"/>
      <c r="T448" s="36"/>
      <c r="U448" s="36"/>
      <c r="V448" s="74"/>
      <c r="W448" s="36"/>
      <c r="X448" s="36"/>
      <c r="Y448" s="36"/>
      <c r="Z448" s="36"/>
      <c r="AA448" s="36"/>
      <c r="AB448" s="36"/>
      <c r="AC448" s="36"/>
      <c r="AD448" s="36"/>
      <c r="AE448" s="36"/>
      <c r="AF448" s="36"/>
      <c r="AG448" s="36"/>
      <c r="AH448" s="36"/>
      <c r="AI448" s="36"/>
    </row>
    <row r="449" spans="1:35" ht="14.25" customHeight="1" x14ac:dyDescent="0.25">
      <c r="A449" s="36"/>
      <c r="B449" s="36"/>
      <c r="C449" s="36"/>
      <c r="D449" s="36"/>
      <c r="E449" s="73"/>
      <c r="F449" s="36"/>
      <c r="G449" s="36"/>
      <c r="H449" s="36"/>
      <c r="I449" s="36"/>
      <c r="J449" s="36"/>
      <c r="K449" s="36"/>
      <c r="L449" s="36"/>
      <c r="M449" s="36"/>
      <c r="N449" s="36"/>
      <c r="O449" s="36"/>
      <c r="P449" s="36"/>
      <c r="Q449" s="36"/>
      <c r="R449" s="36"/>
      <c r="S449" s="36"/>
      <c r="T449" s="36"/>
      <c r="U449" s="36"/>
      <c r="V449" s="74"/>
      <c r="W449" s="36"/>
      <c r="X449" s="36"/>
      <c r="Y449" s="36"/>
      <c r="Z449" s="36"/>
      <c r="AA449" s="36"/>
      <c r="AB449" s="36"/>
      <c r="AC449" s="36"/>
      <c r="AD449" s="36"/>
      <c r="AE449" s="36"/>
      <c r="AF449" s="36"/>
      <c r="AG449" s="36"/>
      <c r="AH449" s="36"/>
      <c r="AI449" s="36"/>
    </row>
    <row r="450" spans="1:35" ht="14.25" customHeight="1" x14ac:dyDescent="0.25">
      <c r="A450" s="36"/>
      <c r="B450" s="36"/>
      <c r="C450" s="36"/>
      <c r="D450" s="36"/>
      <c r="E450" s="73"/>
      <c r="F450" s="36"/>
      <c r="G450" s="36"/>
      <c r="H450" s="36"/>
      <c r="I450" s="36"/>
      <c r="J450" s="36"/>
      <c r="K450" s="36"/>
      <c r="L450" s="36"/>
      <c r="M450" s="36"/>
      <c r="N450" s="36"/>
      <c r="O450" s="36"/>
      <c r="P450" s="36"/>
      <c r="Q450" s="36"/>
      <c r="R450" s="36"/>
      <c r="S450" s="36"/>
      <c r="T450" s="36"/>
      <c r="U450" s="36"/>
      <c r="V450" s="74"/>
      <c r="W450" s="36"/>
      <c r="X450" s="36"/>
      <c r="Y450" s="36"/>
      <c r="Z450" s="36"/>
      <c r="AA450" s="36"/>
      <c r="AB450" s="36"/>
      <c r="AC450" s="36"/>
      <c r="AD450" s="36"/>
      <c r="AE450" s="36"/>
      <c r="AF450" s="36"/>
      <c r="AG450" s="36"/>
      <c r="AH450" s="36"/>
      <c r="AI450" s="36"/>
    </row>
    <row r="451" spans="1:35" ht="14.25" customHeight="1" x14ac:dyDescent="0.25">
      <c r="A451" s="36"/>
      <c r="B451" s="36"/>
      <c r="C451" s="36"/>
      <c r="D451" s="36"/>
      <c r="E451" s="73"/>
      <c r="F451" s="36"/>
      <c r="G451" s="36"/>
      <c r="H451" s="36"/>
      <c r="I451" s="36"/>
      <c r="J451" s="36"/>
      <c r="K451" s="36"/>
      <c r="L451" s="36"/>
      <c r="M451" s="36"/>
      <c r="N451" s="36"/>
      <c r="O451" s="36"/>
      <c r="P451" s="36"/>
      <c r="Q451" s="36"/>
      <c r="R451" s="36"/>
      <c r="S451" s="36"/>
      <c r="T451" s="36"/>
      <c r="U451" s="36"/>
      <c r="V451" s="74"/>
      <c r="W451" s="36"/>
      <c r="X451" s="36"/>
      <c r="Y451" s="36"/>
      <c r="Z451" s="36"/>
      <c r="AA451" s="36"/>
      <c r="AB451" s="36"/>
      <c r="AC451" s="36"/>
      <c r="AD451" s="36"/>
      <c r="AE451" s="36"/>
      <c r="AF451" s="36"/>
      <c r="AG451" s="36"/>
      <c r="AH451" s="36"/>
      <c r="AI451" s="36"/>
    </row>
    <row r="452" spans="1:35" ht="14.25" customHeight="1" x14ac:dyDescent="0.25">
      <c r="A452" s="36"/>
      <c r="B452" s="36"/>
      <c r="C452" s="36"/>
      <c r="D452" s="36"/>
      <c r="E452" s="73"/>
      <c r="F452" s="36"/>
      <c r="G452" s="36"/>
      <c r="H452" s="36"/>
      <c r="I452" s="36"/>
      <c r="J452" s="36"/>
      <c r="K452" s="36"/>
      <c r="L452" s="36"/>
      <c r="M452" s="36"/>
      <c r="N452" s="36"/>
      <c r="O452" s="36"/>
      <c r="P452" s="36"/>
      <c r="Q452" s="36"/>
      <c r="R452" s="36"/>
      <c r="S452" s="36"/>
      <c r="T452" s="36"/>
      <c r="U452" s="36"/>
      <c r="V452" s="74"/>
      <c r="W452" s="36"/>
      <c r="X452" s="36"/>
      <c r="Y452" s="36"/>
      <c r="Z452" s="36"/>
      <c r="AA452" s="36"/>
      <c r="AB452" s="36"/>
      <c r="AC452" s="36"/>
      <c r="AD452" s="36"/>
      <c r="AE452" s="36"/>
      <c r="AF452" s="36"/>
      <c r="AG452" s="36"/>
      <c r="AH452" s="36"/>
      <c r="AI452" s="36"/>
    </row>
    <row r="453" spans="1:35" ht="14.25" customHeight="1" x14ac:dyDescent="0.25">
      <c r="A453" s="36"/>
      <c r="B453" s="36"/>
      <c r="C453" s="36"/>
      <c r="D453" s="36"/>
      <c r="E453" s="73"/>
      <c r="F453" s="36"/>
      <c r="G453" s="36"/>
      <c r="H453" s="36"/>
      <c r="I453" s="36"/>
      <c r="J453" s="36"/>
      <c r="K453" s="36"/>
      <c r="L453" s="36"/>
      <c r="M453" s="36"/>
      <c r="N453" s="36"/>
      <c r="O453" s="36"/>
      <c r="P453" s="36"/>
      <c r="Q453" s="36"/>
      <c r="R453" s="36"/>
      <c r="S453" s="36"/>
      <c r="T453" s="36"/>
      <c r="U453" s="36"/>
      <c r="V453" s="74"/>
      <c r="W453" s="36"/>
      <c r="X453" s="36"/>
      <c r="Y453" s="36"/>
      <c r="Z453" s="36"/>
      <c r="AA453" s="36"/>
      <c r="AB453" s="36"/>
      <c r="AC453" s="36"/>
      <c r="AD453" s="36"/>
      <c r="AE453" s="36"/>
      <c r="AF453" s="36"/>
      <c r="AG453" s="36"/>
      <c r="AH453" s="36"/>
      <c r="AI453" s="36"/>
    </row>
    <row r="454" spans="1:35" ht="14.25" customHeight="1" x14ac:dyDescent="0.25">
      <c r="A454" s="36"/>
      <c r="B454" s="36"/>
      <c r="C454" s="36"/>
      <c r="D454" s="36"/>
      <c r="E454" s="73"/>
      <c r="F454" s="36"/>
      <c r="G454" s="36"/>
      <c r="H454" s="36"/>
      <c r="I454" s="36"/>
      <c r="J454" s="36"/>
      <c r="K454" s="36"/>
      <c r="L454" s="36"/>
      <c r="M454" s="36"/>
      <c r="N454" s="36"/>
      <c r="O454" s="36"/>
      <c r="P454" s="36"/>
      <c r="Q454" s="36"/>
      <c r="R454" s="36"/>
      <c r="S454" s="36"/>
      <c r="T454" s="36"/>
      <c r="U454" s="36"/>
      <c r="V454" s="74"/>
      <c r="W454" s="36"/>
      <c r="X454" s="36"/>
      <c r="Y454" s="36"/>
      <c r="Z454" s="36"/>
      <c r="AA454" s="36"/>
      <c r="AB454" s="36"/>
      <c r="AC454" s="36"/>
      <c r="AD454" s="36"/>
      <c r="AE454" s="36"/>
      <c r="AF454" s="36"/>
      <c r="AG454" s="36"/>
      <c r="AH454" s="36"/>
      <c r="AI454" s="36"/>
    </row>
    <row r="455" spans="1:35" ht="14.25" customHeight="1" x14ac:dyDescent="0.25">
      <c r="A455" s="36"/>
      <c r="B455" s="36"/>
      <c r="C455" s="36"/>
      <c r="D455" s="36"/>
      <c r="E455" s="73"/>
      <c r="F455" s="36"/>
      <c r="G455" s="36"/>
      <c r="H455" s="36"/>
      <c r="I455" s="36"/>
      <c r="J455" s="36"/>
      <c r="K455" s="36"/>
      <c r="L455" s="36"/>
      <c r="M455" s="36"/>
      <c r="N455" s="36"/>
      <c r="O455" s="36"/>
      <c r="P455" s="36"/>
      <c r="Q455" s="36"/>
      <c r="R455" s="36"/>
      <c r="S455" s="36"/>
      <c r="T455" s="36"/>
      <c r="U455" s="36"/>
      <c r="V455" s="74"/>
      <c r="W455" s="36"/>
      <c r="X455" s="36"/>
      <c r="Y455" s="36"/>
      <c r="Z455" s="36"/>
      <c r="AA455" s="36"/>
      <c r="AB455" s="36"/>
      <c r="AC455" s="36"/>
      <c r="AD455" s="36"/>
      <c r="AE455" s="36"/>
      <c r="AF455" s="36"/>
      <c r="AG455" s="36"/>
      <c r="AH455" s="36"/>
      <c r="AI455" s="36"/>
    </row>
    <row r="456" spans="1:35" ht="14.25" customHeight="1" x14ac:dyDescent="0.25">
      <c r="A456" s="36"/>
      <c r="B456" s="36"/>
      <c r="C456" s="36"/>
      <c r="D456" s="36"/>
      <c r="E456" s="73"/>
      <c r="F456" s="36"/>
      <c r="G456" s="36"/>
      <c r="H456" s="36"/>
      <c r="I456" s="36"/>
      <c r="J456" s="36"/>
      <c r="K456" s="36"/>
      <c r="L456" s="36"/>
      <c r="M456" s="36"/>
      <c r="N456" s="36"/>
      <c r="O456" s="36"/>
      <c r="P456" s="36"/>
      <c r="Q456" s="36"/>
      <c r="R456" s="36"/>
      <c r="S456" s="36"/>
      <c r="T456" s="36"/>
      <c r="U456" s="36"/>
      <c r="V456" s="74"/>
      <c r="W456" s="36"/>
      <c r="X456" s="36"/>
      <c r="Y456" s="36"/>
      <c r="Z456" s="36"/>
      <c r="AA456" s="36"/>
      <c r="AB456" s="36"/>
      <c r="AC456" s="36"/>
      <c r="AD456" s="36"/>
      <c r="AE456" s="36"/>
      <c r="AF456" s="36"/>
      <c r="AG456" s="36"/>
      <c r="AH456" s="36"/>
      <c r="AI456" s="36"/>
    </row>
    <row r="457" spans="1:35" ht="14.25" customHeight="1" x14ac:dyDescent="0.25">
      <c r="A457" s="36"/>
      <c r="B457" s="36"/>
      <c r="C457" s="36"/>
      <c r="D457" s="36"/>
      <c r="E457" s="73"/>
      <c r="F457" s="36"/>
      <c r="G457" s="36"/>
      <c r="H457" s="36"/>
      <c r="I457" s="36"/>
      <c r="J457" s="36"/>
      <c r="K457" s="36"/>
      <c r="L457" s="36"/>
      <c r="M457" s="36"/>
      <c r="N457" s="36"/>
      <c r="O457" s="36"/>
      <c r="P457" s="36"/>
      <c r="Q457" s="36"/>
      <c r="R457" s="36"/>
      <c r="S457" s="36"/>
      <c r="T457" s="36"/>
      <c r="U457" s="36"/>
      <c r="V457" s="74"/>
      <c r="W457" s="36"/>
      <c r="X457" s="36"/>
      <c r="Y457" s="36"/>
      <c r="Z457" s="36"/>
      <c r="AA457" s="36"/>
      <c r="AB457" s="36"/>
      <c r="AC457" s="36"/>
      <c r="AD457" s="36"/>
      <c r="AE457" s="36"/>
      <c r="AF457" s="36"/>
      <c r="AG457" s="36"/>
      <c r="AH457" s="36"/>
      <c r="AI457" s="36"/>
    </row>
    <row r="458" spans="1:35" ht="14.25" customHeight="1" x14ac:dyDescent="0.25">
      <c r="A458" s="36"/>
      <c r="B458" s="36"/>
      <c r="C458" s="36"/>
      <c r="D458" s="36"/>
      <c r="E458" s="73"/>
      <c r="F458" s="36"/>
      <c r="G458" s="36"/>
      <c r="H458" s="36"/>
      <c r="I458" s="36"/>
      <c r="J458" s="36"/>
      <c r="K458" s="36"/>
      <c r="L458" s="36"/>
      <c r="M458" s="36"/>
      <c r="N458" s="36"/>
      <c r="O458" s="36"/>
      <c r="P458" s="36"/>
      <c r="Q458" s="36"/>
      <c r="R458" s="36"/>
      <c r="S458" s="36"/>
      <c r="T458" s="36"/>
      <c r="U458" s="36"/>
      <c r="V458" s="74"/>
      <c r="W458" s="36"/>
      <c r="X458" s="36"/>
      <c r="Y458" s="36"/>
      <c r="Z458" s="36"/>
      <c r="AA458" s="36"/>
      <c r="AB458" s="36"/>
      <c r="AC458" s="36"/>
      <c r="AD458" s="36"/>
      <c r="AE458" s="36"/>
      <c r="AF458" s="36"/>
      <c r="AG458" s="36"/>
      <c r="AH458" s="36"/>
      <c r="AI458" s="36"/>
    </row>
    <row r="459" spans="1:35" ht="14.25" customHeight="1" x14ac:dyDescent="0.25">
      <c r="A459" s="36"/>
      <c r="B459" s="36"/>
      <c r="C459" s="36"/>
      <c r="D459" s="36"/>
      <c r="E459" s="73"/>
      <c r="F459" s="36"/>
      <c r="G459" s="36"/>
      <c r="H459" s="36"/>
      <c r="I459" s="36"/>
      <c r="J459" s="36"/>
      <c r="K459" s="36"/>
      <c r="L459" s="36"/>
      <c r="M459" s="36"/>
      <c r="N459" s="36"/>
      <c r="O459" s="36"/>
      <c r="P459" s="36"/>
      <c r="Q459" s="36"/>
      <c r="R459" s="36"/>
      <c r="S459" s="36"/>
      <c r="T459" s="36"/>
      <c r="U459" s="36"/>
      <c r="V459" s="74"/>
      <c r="W459" s="36"/>
      <c r="X459" s="36"/>
      <c r="Y459" s="36"/>
      <c r="Z459" s="36"/>
      <c r="AA459" s="36"/>
      <c r="AB459" s="36"/>
      <c r="AC459" s="36"/>
      <c r="AD459" s="36"/>
      <c r="AE459" s="36"/>
      <c r="AF459" s="36"/>
      <c r="AG459" s="36"/>
      <c r="AH459" s="36"/>
      <c r="AI459" s="36"/>
    </row>
    <row r="460" spans="1:35" ht="14.25" customHeight="1" x14ac:dyDescent="0.25">
      <c r="A460" s="36"/>
      <c r="B460" s="36"/>
      <c r="C460" s="36"/>
      <c r="D460" s="36"/>
      <c r="E460" s="73"/>
      <c r="F460" s="36"/>
      <c r="G460" s="36"/>
      <c r="H460" s="36"/>
      <c r="I460" s="36"/>
      <c r="J460" s="36"/>
      <c r="K460" s="36"/>
      <c r="L460" s="36"/>
      <c r="M460" s="36"/>
      <c r="N460" s="36"/>
      <c r="O460" s="36"/>
      <c r="P460" s="36"/>
      <c r="Q460" s="36"/>
      <c r="R460" s="36"/>
      <c r="S460" s="36"/>
      <c r="T460" s="36"/>
      <c r="U460" s="36"/>
      <c r="V460" s="74"/>
      <c r="W460" s="36"/>
      <c r="X460" s="36"/>
      <c r="Y460" s="36"/>
      <c r="Z460" s="36"/>
      <c r="AA460" s="36"/>
      <c r="AB460" s="36"/>
      <c r="AC460" s="36"/>
      <c r="AD460" s="36"/>
      <c r="AE460" s="36"/>
      <c r="AF460" s="36"/>
      <c r="AG460" s="36"/>
      <c r="AH460" s="36"/>
      <c r="AI460" s="36"/>
    </row>
    <row r="461" spans="1:35" ht="14.25" customHeight="1" x14ac:dyDescent="0.25">
      <c r="A461" s="36"/>
      <c r="B461" s="36"/>
      <c r="C461" s="36"/>
      <c r="D461" s="36"/>
      <c r="E461" s="73"/>
      <c r="F461" s="36"/>
      <c r="G461" s="36"/>
      <c r="H461" s="36"/>
      <c r="I461" s="36"/>
      <c r="J461" s="36"/>
      <c r="K461" s="36"/>
      <c r="L461" s="36"/>
      <c r="M461" s="36"/>
      <c r="N461" s="36"/>
      <c r="O461" s="36"/>
      <c r="P461" s="36"/>
      <c r="Q461" s="36"/>
      <c r="R461" s="36"/>
      <c r="S461" s="36"/>
      <c r="T461" s="36"/>
      <c r="U461" s="36"/>
      <c r="V461" s="74"/>
      <c r="W461" s="36"/>
      <c r="X461" s="36"/>
      <c r="Y461" s="36"/>
      <c r="Z461" s="36"/>
      <c r="AA461" s="36"/>
      <c r="AB461" s="36"/>
      <c r="AC461" s="36"/>
      <c r="AD461" s="36"/>
      <c r="AE461" s="36"/>
      <c r="AF461" s="36"/>
      <c r="AG461" s="36"/>
      <c r="AH461" s="36"/>
      <c r="AI461" s="36"/>
    </row>
    <row r="462" spans="1:35" ht="14.25" customHeight="1" x14ac:dyDescent="0.25">
      <c r="A462" s="36"/>
      <c r="B462" s="36"/>
      <c r="C462" s="36"/>
      <c r="D462" s="36"/>
      <c r="E462" s="73"/>
      <c r="F462" s="36"/>
      <c r="G462" s="36"/>
      <c r="H462" s="36"/>
      <c r="I462" s="36"/>
      <c r="J462" s="36"/>
      <c r="K462" s="36"/>
      <c r="L462" s="36"/>
      <c r="M462" s="36"/>
      <c r="N462" s="36"/>
      <c r="O462" s="36"/>
      <c r="P462" s="36"/>
      <c r="Q462" s="36"/>
      <c r="R462" s="36"/>
      <c r="S462" s="36"/>
      <c r="T462" s="36"/>
      <c r="U462" s="36"/>
      <c r="V462" s="74"/>
      <c r="W462" s="36"/>
      <c r="X462" s="36"/>
      <c r="Y462" s="36"/>
      <c r="Z462" s="36"/>
      <c r="AA462" s="36"/>
      <c r="AB462" s="36"/>
      <c r="AC462" s="36"/>
      <c r="AD462" s="36"/>
      <c r="AE462" s="36"/>
      <c r="AF462" s="36"/>
      <c r="AG462" s="36"/>
      <c r="AH462" s="36"/>
      <c r="AI462" s="36"/>
    </row>
    <row r="463" spans="1:35" ht="14.25" customHeight="1" x14ac:dyDescent="0.25">
      <c r="A463" s="36"/>
      <c r="B463" s="36"/>
      <c r="C463" s="36"/>
      <c r="D463" s="36"/>
      <c r="E463" s="73"/>
      <c r="F463" s="36"/>
      <c r="G463" s="36"/>
      <c r="H463" s="36"/>
      <c r="I463" s="36"/>
      <c r="J463" s="36"/>
      <c r="K463" s="36"/>
      <c r="L463" s="36"/>
      <c r="M463" s="36"/>
      <c r="N463" s="36"/>
      <c r="O463" s="36"/>
      <c r="P463" s="36"/>
      <c r="Q463" s="36"/>
      <c r="R463" s="36"/>
      <c r="S463" s="36"/>
      <c r="T463" s="36"/>
      <c r="U463" s="36"/>
      <c r="V463" s="74"/>
      <c r="W463" s="36"/>
      <c r="X463" s="36"/>
      <c r="Y463" s="36"/>
      <c r="Z463" s="36"/>
      <c r="AA463" s="36"/>
      <c r="AB463" s="36"/>
      <c r="AC463" s="36"/>
      <c r="AD463" s="36"/>
      <c r="AE463" s="36"/>
      <c r="AF463" s="36"/>
      <c r="AG463" s="36"/>
      <c r="AH463" s="36"/>
      <c r="AI463" s="36"/>
    </row>
    <row r="464" spans="1:35" ht="14.25" customHeight="1" x14ac:dyDescent="0.25">
      <c r="A464" s="36"/>
      <c r="B464" s="36"/>
      <c r="C464" s="36"/>
      <c r="D464" s="36"/>
      <c r="E464" s="73"/>
      <c r="F464" s="36"/>
      <c r="G464" s="36"/>
      <c r="H464" s="36"/>
      <c r="I464" s="36"/>
      <c r="J464" s="36"/>
      <c r="K464" s="36"/>
      <c r="L464" s="36"/>
      <c r="M464" s="36"/>
      <c r="N464" s="36"/>
      <c r="O464" s="36"/>
      <c r="P464" s="36"/>
      <c r="Q464" s="36"/>
      <c r="R464" s="36"/>
      <c r="S464" s="36"/>
      <c r="T464" s="36"/>
      <c r="U464" s="36"/>
      <c r="V464" s="74"/>
      <c r="W464" s="36"/>
      <c r="X464" s="36"/>
      <c r="Y464" s="36"/>
      <c r="Z464" s="36"/>
      <c r="AA464" s="36"/>
      <c r="AB464" s="36"/>
      <c r="AC464" s="36"/>
      <c r="AD464" s="36"/>
      <c r="AE464" s="36"/>
      <c r="AF464" s="36"/>
      <c r="AG464" s="36"/>
      <c r="AH464" s="36"/>
      <c r="AI464" s="36"/>
    </row>
    <row r="465" spans="1:35" ht="14.25" customHeight="1" x14ac:dyDescent="0.25">
      <c r="A465" s="36"/>
      <c r="B465" s="36"/>
      <c r="C465" s="36"/>
      <c r="D465" s="36"/>
      <c r="E465" s="73"/>
      <c r="F465" s="36"/>
      <c r="G465" s="36"/>
      <c r="H465" s="36"/>
      <c r="I465" s="36"/>
      <c r="J465" s="36"/>
      <c r="K465" s="36"/>
      <c r="L465" s="36"/>
      <c r="M465" s="36"/>
      <c r="N465" s="36"/>
      <c r="O465" s="36"/>
      <c r="P465" s="36"/>
      <c r="Q465" s="36"/>
      <c r="R465" s="36"/>
      <c r="S465" s="36"/>
      <c r="T465" s="36"/>
      <c r="U465" s="36"/>
      <c r="V465" s="74"/>
      <c r="W465" s="36"/>
      <c r="X465" s="36"/>
      <c r="Y465" s="36"/>
      <c r="Z465" s="36"/>
      <c r="AA465" s="36"/>
      <c r="AB465" s="36"/>
      <c r="AC465" s="36"/>
      <c r="AD465" s="36"/>
      <c r="AE465" s="36"/>
      <c r="AF465" s="36"/>
      <c r="AG465" s="36"/>
      <c r="AH465" s="36"/>
      <c r="AI465" s="36"/>
    </row>
    <row r="466" spans="1:35" ht="14.25" customHeight="1" x14ac:dyDescent="0.25">
      <c r="A466" s="36"/>
      <c r="B466" s="36"/>
      <c r="C466" s="36"/>
      <c r="D466" s="36"/>
      <c r="E466" s="73"/>
      <c r="F466" s="36"/>
      <c r="G466" s="36"/>
      <c r="H466" s="36"/>
      <c r="I466" s="36"/>
      <c r="J466" s="36"/>
      <c r="K466" s="36"/>
      <c r="L466" s="36"/>
      <c r="M466" s="36"/>
      <c r="N466" s="36"/>
      <c r="O466" s="36"/>
      <c r="P466" s="36"/>
      <c r="Q466" s="36"/>
      <c r="R466" s="36"/>
      <c r="S466" s="36"/>
      <c r="T466" s="36"/>
      <c r="U466" s="36"/>
      <c r="V466" s="74"/>
      <c r="W466" s="36"/>
      <c r="X466" s="36"/>
      <c r="Y466" s="36"/>
      <c r="Z466" s="36"/>
      <c r="AA466" s="36"/>
      <c r="AB466" s="36"/>
      <c r="AC466" s="36"/>
      <c r="AD466" s="36"/>
      <c r="AE466" s="36"/>
      <c r="AF466" s="36"/>
      <c r="AG466" s="36"/>
      <c r="AH466" s="36"/>
      <c r="AI466" s="36"/>
    </row>
    <row r="467" spans="1:35" ht="14.25" customHeight="1" x14ac:dyDescent="0.25">
      <c r="A467" s="36"/>
      <c r="B467" s="36"/>
      <c r="C467" s="36"/>
      <c r="D467" s="36"/>
      <c r="E467" s="73"/>
      <c r="F467" s="36"/>
      <c r="G467" s="36"/>
      <c r="H467" s="36"/>
      <c r="I467" s="36"/>
      <c r="J467" s="36"/>
      <c r="K467" s="36"/>
      <c r="L467" s="36"/>
      <c r="M467" s="36"/>
      <c r="N467" s="36"/>
      <c r="O467" s="36"/>
      <c r="P467" s="36"/>
      <c r="Q467" s="36"/>
      <c r="R467" s="36"/>
      <c r="S467" s="36"/>
      <c r="T467" s="36"/>
      <c r="U467" s="36"/>
      <c r="V467" s="74"/>
      <c r="W467" s="36"/>
      <c r="X467" s="36"/>
      <c r="Y467" s="36"/>
      <c r="Z467" s="36"/>
      <c r="AA467" s="36"/>
      <c r="AB467" s="36"/>
      <c r="AC467" s="36"/>
      <c r="AD467" s="36"/>
      <c r="AE467" s="36"/>
      <c r="AF467" s="36"/>
      <c r="AG467" s="36"/>
      <c r="AH467" s="36"/>
      <c r="AI467" s="36"/>
    </row>
    <row r="468" spans="1:35" ht="14.25" customHeight="1" x14ac:dyDescent="0.25">
      <c r="A468" s="36"/>
      <c r="B468" s="36"/>
      <c r="C468" s="36"/>
      <c r="D468" s="36"/>
      <c r="E468" s="73"/>
      <c r="F468" s="36"/>
      <c r="G468" s="36"/>
      <c r="H468" s="36"/>
      <c r="I468" s="36"/>
      <c r="J468" s="36"/>
      <c r="K468" s="36"/>
      <c r="L468" s="36"/>
      <c r="M468" s="36"/>
      <c r="N468" s="36"/>
      <c r="O468" s="36"/>
      <c r="P468" s="36"/>
      <c r="Q468" s="36"/>
      <c r="R468" s="36"/>
      <c r="S468" s="36"/>
      <c r="T468" s="36"/>
      <c r="U468" s="36"/>
      <c r="V468" s="74"/>
      <c r="W468" s="36"/>
      <c r="X468" s="36"/>
      <c r="Y468" s="36"/>
      <c r="Z468" s="36"/>
      <c r="AA468" s="36"/>
      <c r="AB468" s="36"/>
      <c r="AC468" s="36"/>
      <c r="AD468" s="36"/>
      <c r="AE468" s="36"/>
      <c r="AF468" s="36"/>
      <c r="AG468" s="36"/>
      <c r="AH468" s="36"/>
      <c r="AI468" s="36"/>
    </row>
    <row r="469" spans="1:35" ht="14.25" customHeight="1" x14ac:dyDescent="0.25">
      <c r="A469" s="36"/>
      <c r="B469" s="36"/>
      <c r="C469" s="36"/>
      <c r="D469" s="36"/>
      <c r="E469" s="73"/>
      <c r="F469" s="36"/>
      <c r="G469" s="36"/>
      <c r="H469" s="36"/>
      <c r="I469" s="36"/>
      <c r="J469" s="36"/>
      <c r="K469" s="36"/>
      <c r="L469" s="36"/>
      <c r="M469" s="36"/>
      <c r="N469" s="36"/>
      <c r="O469" s="36"/>
      <c r="P469" s="36"/>
      <c r="Q469" s="36"/>
      <c r="R469" s="36"/>
      <c r="S469" s="36"/>
      <c r="T469" s="36"/>
      <c r="U469" s="36"/>
      <c r="V469" s="74"/>
      <c r="W469" s="36"/>
      <c r="X469" s="36"/>
      <c r="Y469" s="36"/>
      <c r="Z469" s="36"/>
      <c r="AA469" s="36"/>
      <c r="AB469" s="36"/>
      <c r="AC469" s="36"/>
      <c r="AD469" s="36"/>
      <c r="AE469" s="36"/>
      <c r="AF469" s="36"/>
      <c r="AG469" s="36"/>
      <c r="AH469" s="36"/>
      <c r="AI469" s="36"/>
    </row>
    <row r="470" spans="1:35" ht="14.25" customHeight="1" x14ac:dyDescent="0.25">
      <c r="A470" s="36"/>
      <c r="B470" s="36"/>
      <c r="C470" s="36"/>
      <c r="D470" s="36"/>
      <c r="E470" s="73"/>
      <c r="F470" s="36"/>
      <c r="G470" s="36"/>
      <c r="H470" s="36"/>
      <c r="I470" s="36"/>
      <c r="J470" s="36"/>
      <c r="K470" s="36"/>
      <c r="L470" s="36"/>
      <c r="M470" s="36"/>
      <c r="N470" s="36"/>
      <c r="O470" s="36"/>
      <c r="P470" s="36"/>
      <c r="Q470" s="36"/>
      <c r="R470" s="36"/>
      <c r="S470" s="36"/>
      <c r="T470" s="36"/>
      <c r="U470" s="36"/>
      <c r="V470" s="74"/>
      <c r="W470" s="36"/>
      <c r="X470" s="36"/>
      <c r="Y470" s="36"/>
      <c r="Z470" s="36"/>
      <c r="AA470" s="36"/>
      <c r="AB470" s="36"/>
      <c r="AC470" s="36"/>
      <c r="AD470" s="36"/>
      <c r="AE470" s="36"/>
      <c r="AF470" s="36"/>
      <c r="AG470" s="36"/>
      <c r="AH470" s="36"/>
      <c r="AI470" s="36"/>
    </row>
    <row r="471" spans="1:35" ht="14.25" customHeight="1" x14ac:dyDescent="0.25">
      <c r="A471" s="36"/>
      <c r="B471" s="36"/>
      <c r="C471" s="36"/>
      <c r="D471" s="36"/>
      <c r="E471" s="73"/>
      <c r="F471" s="36"/>
      <c r="G471" s="36"/>
      <c r="H471" s="36"/>
      <c r="I471" s="36"/>
      <c r="J471" s="36"/>
      <c r="K471" s="36"/>
      <c r="L471" s="36"/>
      <c r="M471" s="36"/>
      <c r="N471" s="36"/>
      <c r="O471" s="36"/>
      <c r="P471" s="36"/>
      <c r="Q471" s="36"/>
      <c r="R471" s="36"/>
      <c r="S471" s="36"/>
      <c r="T471" s="36"/>
      <c r="U471" s="36"/>
      <c r="V471" s="74"/>
      <c r="W471" s="36"/>
      <c r="X471" s="36"/>
      <c r="Y471" s="36"/>
      <c r="Z471" s="36"/>
      <c r="AA471" s="36"/>
      <c r="AB471" s="36"/>
      <c r="AC471" s="36"/>
      <c r="AD471" s="36"/>
      <c r="AE471" s="36"/>
      <c r="AF471" s="36"/>
      <c r="AG471" s="36"/>
      <c r="AH471" s="36"/>
      <c r="AI471" s="36"/>
    </row>
    <row r="472" spans="1:35" ht="14.25" customHeight="1" x14ac:dyDescent="0.25">
      <c r="A472" s="36"/>
      <c r="B472" s="36"/>
      <c r="C472" s="36"/>
      <c r="D472" s="36"/>
      <c r="E472" s="73"/>
      <c r="F472" s="36"/>
      <c r="G472" s="36"/>
      <c r="H472" s="36"/>
      <c r="I472" s="36"/>
      <c r="J472" s="36"/>
      <c r="K472" s="36"/>
      <c r="L472" s="36"/>
      <c r="M472" s="36"/>
      <c r="N472" s="36"/>
      <c r="O472" s="36"/>
      <c r="P472" s="36"/>
      <c r="Q472" s="36"/>
      <c r="R472" s="36"/>
      <c r="S472" s="36"/>
      <c r="T472" s="36"/>
      <c r="U472" s="36"/>
      <c r="V472" s="74"/>
      <c r="W472" s="36"/>
      <c r="X472" s="36"/>
      <c r="Y472" s="36"/>
      <c r="Z472" s="36"/>
      <c r="AA472" s="36"/>
      <c r="AB472" s="36"/>
      <c r="AC472" s="36"/>
      <c r="AD472" s="36"/>
      <c r="AE472" s="36"/>
      <c r="AF472" s="36"/>
      <c r="AG472" s="36"/>
      <c r="AH472" s="36"/>
      <c r="AI472" s="36"/>
    </row>
    <row r="473" spans="1:35" ht="14.25" customHeight="1" x14ac:dyDescent="0.25">
      <c r="A473" s="36"/>
      <c r="B473" s="36"/>
      <c r="C473" s="36"/>
      <c r="D473" s="36"/>
      <c r="E473" s="73"/>
      <c r="F473" s="36"/>
      <c r="G473" s="36"/>
      <c r="H473" s="36"/>
      <c r="I473" s="36"/>
      <c r="J473" s="36"/>
      <c r="K473" s="36"/>
      <c r="L473" s="36"/>
      <c r="M473" s="36"/>
      <c r="N473" s="36"/>
      <c r="O473" s="36"/>
      <c r="P473" s="36"/>
      <c r="Q473" s="36"/>
      <c r="R473" s="36"/>
      <c r="S473" s="36"/>
      <c r="T473" s="36"/>
      <c r="U473" s="36"/>
      <c r="V473" s="74"/>
      <c r="W473" s="36"/>
      <c r="X473" s="36"/>
      <c r="Y473" s="36"/>
      <c r="Z473" s="36"/>
      <c r="AA473" s="36"/>
      <c r="AB473" s="36"/>
      <c r="AC473" s="36"/>
      <c r="AD473" s="36"/>
      <c r="AE473" s="36"/>
      <c r="AF473" s="36"/>
      <c r="AG473" s="36"/>
      <c r="AH473" s="36"/>
      <c r="AI473" s="36"/>
    </row>
    <row r="474" spans="1:35" ht="14.25" customHeight="1" x14ac:dyDescent="0.25">
      <c r="A474" s="36"/>
      <c r="B474" s="36"/>
      <c r="C474" s="36"/>
      <c r="D474" s="36"/>
      <c r="E474" s="73"/>
      <c r="F474" s="36"/>
      <c r="G474" s="36"/>
      <c r="H474" s="36"/>
      <c r="I474" s="36"/>
      <c r="J474" s="36"/>
      <c r="K474" s="36"/>
      <c r="L474" s="36"/>
      <c r="M474" s="36"/>
      <c r="N474" s="36"/>
      <c r="O474" s="36"/>
      <c r="P474" s="36"/>
      <c r="Q474" s="36"/>
      <c r="R474" s="36"/>
      <c r="S474" s="36"/>
      <c r="T474" s="36"/>
      <c r="U474" s="36"/>
      <c r="V474" s="74"/>
      <c r="W474" s="36"/>
      <c r="X474" s="36"/>
      <c r="Y474" s="36"/>
      <c r="Z474" s="36"/>
      <c r="AA474" s="36"/>
      <c r="AB474" s="36"/>
      <c r="AC474" s="36"/>
      <c r="AD474" s="36"/>
      <c r="AE474" s="36"/>
      <c r="AF474" s="36"/>
      <c r="AG474" s="36"/>
      <c r="AH474" s="36"/>
      <c r="AI474" s="36"/>
    </row>
    <row r="475" spans="1:35" ht="14.25" customHeight="1" x14ac:dyDescent="0.25">
      <c r="A475" s="36"/>
      <c r="B475" s="36"/>
      <c r="C475" s="36"/>
      <c r="D475" s="36"/>
      <c r="E475" s="73"/>
      <c r="F475" s="36"/>
      <c r="G475" s="36"/>
      <c r="H475" s="36"/>
      <c r="I475" s="36"/>
      <c r="J475" s="36"/>
      <c r="K475" s="36"/>
      <c r="L475" s="36"/>
      <c r="M475" s="36"/>
      <c r="N475" s="36"/>
      <c r="O475" s="36"/>
      <c r="P475" s="36"/>
      <c r="Q475" s="36"/>
      <c r="R475" s="36"/>
      <c r="S475" s="36"/>
      <c r="T475" s="36"/>
      <c r="U475" s="36"/>
      <c r="V475" s="74"/>
      <c r="W475" s="36"/>
      <c r="X475" s="36"/>
      <c r="Y475" s="36"/>
      <c r="Z475" s="36"/>
      <c r="AA475" s="36"/>
      <c r="AB475" s="36"/>
      <c r="AC475" s="36"/>
      <c r="AD475" s="36"/>
      <c r="AE475" s="36"/>
      <c r="AF475" s="36"/>
      <c r="AG475" s="36"/>
      <c r="AH475" s="36"/>
      <c r="AI475" s="36"/>
    </row>
    <row r="476" spans="1:35" ht="14.25" customHeight="1" x14ac:dyDescent="0.25">
      <c r="A476" s="36"/>
      <c r="B476" s="36"/>
      <c r="C476" s="36"/>
      <c r="D476" s="36"/>
      <c r="E476" s="73"/>
      <c r="F476" s="36"/>
      <c r="G476" s="36"/>
      <c r="H476" s="36"/>
      <c r="I476" s="36"/>
      <c r="J476" s="36"/>
      <c r="K476" s="36"/>
      <c r="L476" s="36"/>
      <c r="M476" s="36"/>
      <c r="N476" s="36"/>
      <c r="O476" s="36"/>
      <c r="P476" s="36"/>
      <c r="Q476" s="36"/>
      <c r="R476" s="36"/>
      <c r="S476" s="36"/>
      <c r="T476" s="36"/>
      <c r="U476" s="36"/>
      <c r="V476" s="74"/>
      <c r="W476" s="36"/>
      <c r="X476" s="36"/>
      <c r="Y476" s="36"/>
      <c r="Z476" s="36"/>
      <c r="AA476" s="36"/>
      <c r="AB476" s="36"/>
      <c r="AC476" s="36"/>
      <c r="AD476" s="36"/>
      <c r="AE476" s="36"/>
      <c r="AF476" s="36"/>
      <c r="AG476" s="36"/>
      <c r="AH476" s="36"/>
      <c r="AI476" s="36"/>
    </row>
    <row r="477" spans="1:35" ht="14.25" customHeight="1" x14ac:dyDescent="0.25">
      <c r="A477" s="36"/>
      <c r="B477" s="36"/>
      <c r="C477" s="36"/>
      <c r="D477" s="36"/>
      <c r="E477" s="73"/>
      <c r="F477" s="36"/>
      <c r="G477" s="36"/>
      <c r="H477" s="36"/>
      <c r="I477" s="36"/>
      <c r="J477" s="36"/>
      <c r="K477" s="36"/>
      <c r="L477" s="36"/>
      <c r="M477" s="36"/>
      <c r="N477" s="36"/>
      <c r="O477" s="36"/>
      <c r="P477" s="36"/>
      <c r="Q477" s="36"/>
      <c r="R477" s="36"/>
      <c r="S477" s="36"/>
      <c r="T477" s="36"/>
      <c r="U477" s="36"/>
      <c r="V477" s="74"/>
      <c r="W477" s="36"/>
      <c r="X477" s="36"/>
      <c r="Y477" s="36"/>
      <c r="Z477" s="36"/>
      <c r="AA477" s="36"/>
      <c r="AB477" s="36"/>
      <c r="AC477" s="36"/>
      <c r="AD477" s="36"/>
      <c r="AE477" s="36"/>
      <c r="AF477" s="36"/>
      <c r="AG477" s="36"/>
      <c r="AH477" s="36"/>
      <c r="AI477" s="36"/>
    </row>
    <row r="478" spans="1:35" ht="14.25" customHeight="1" x14ac:dyDescent="0.25">
      <c r="A478" s="36"/>
      <c r="B478" s="36"/>
      <c r="C478" s="36"/>
      <c r="D478" s="36"/>
      <c r="E478" s="73"/>
      <c r="F478" s="36"/>
      <c r="G478" s="36"/>
      <c r="H478" s="36"/>
      <c r="I478" s="36"/>
      <c r="J478" s="36"/>
      <c r="K478" s="36"/>
      <c r="L478" s="36"/>
      <c r="M478" s="36"/>
      <c r="N478" s="36"/>
      <c r="O478" s="36"/>
      <c r="P478" s="36"/>
      <c r="Q478" s="36"/>
      <c r="R478" s="36"/>
      <c r="S478" s="36"/>
      <c r="T478" s="36"/>
      <c r="U478" s="36"/>
      <c r="V478" s="74"/>
      <c r="W478" s="36"/>
      <c r="X478" s="36"/>
      <c r="Y478" s="36"/>
      <c r="Z478" s="36"/>
      <c r="AA478" s="36"/>
      <c r="AB478" s="36"/>
      <c r="AC478" s="36"/>
      <c r="AD478" s="36"/>
      <c r="AE478" s="36"/>
      <c r="AF478" s="36"/>
      <c r="AG478" s="36"/>
      <c r="AH478" s="36"/>
      <c r="AI478" s="36"/>
    </row>
    <row r="479" spans="1:35" ht="14.25" customHeight="1" x14ac:dyDescent="0.25">
      <c r="A479" s="36"/>
      <c r="B479" s="36"/>
      <c r="C479" s="36"/>
      <c r="D479" s="36"/>
      <c r="E479" s="73"/>
      <c r="F479" s="36"/>
      <c r="G479" s="36"/>
      <c r="H479" s="36"/>
      <c r="I479" s="36"/>
      <c r="J479" s="36"/>
      <c r="K479" s="36"/>
      <c r="L479" s="36"/>
      <c r="M479" s="36"/>
      <c r="N479" s="36"/>
      <c r="O479" s="36"/>
      <c r="P479" s="36"/>
      <c r="Q479" s="36"/>
      <c r="R479" s="36"/>
      <c r="S479" s="36"/>
      <c r="T479" s="36"/>
      <c r="U479" s="36"/>
      <c r="V479" s="74"/>
      <c r="W479" s="36"/>
      <c r="X479" s="36"/>
      <c r="Y479" s="36"/>
      <c r="Z479" s="36"/>
      <c r="AA479" s="36"/>
      <c r="AB479" s="36"/>
      <c r="AC479" s="36"/>
      <c r="AD479" s="36"/>
      <c r="AE479" s="36"/>
      <c r="AF479" s="36"/>
      <c r="AG479" s="36"/>
      <c r="AH479" s="36"/>
      <c r="AI479" s="36"/>
    </row>
    <row r="480" spans="1:35" ht="14.25" customHeight="1" x14ac:dyDescent="0.25">
      <c r="A480" s="36"/>
      <c r="B480" s="36"/>
      <c r="C480" s="36"/>
      <c r="D480" s="36"/>
      <c r="E480" s="73"/>
      <c r="F480" s="36"/>
      <c r="G480" s="36"/>
      <c r="H480" s="36"/>
      <c r="I480" s="36"/>
      <c r="J480" s="36"/>
      <c r="K480" s="36"/>
      <c r="L480" s="36"/>
      <c r="M480" s="36"/>
      <c r="N480" s="36"/>
      <c r="O480" s="36"/>
      <c r="P480" s="36"/>
      <c r="Q480" s="36"/>
      <c r="R480" s="36"/>
      <c r="S480" s="36"/>
      <c r="T480" s="36"/>
      <c r="U480" s="36"/>
      <c r="V480" s="74"/>
      <c r="W480" s="36"/>
      <c r="X480" s="36"/>
      <c r="Y480" s="36"/>
      <c r="Z480" s="36"/>
      <c r="AA480" s="36"/>
      <c r="AB480" s="36"/>
      <c r="AC480" s="36"/>
      <c r="AD480" s="36"/>
      <c r="AE480" s="36"/>
      <c r="AF480" s="36"/>
      <c r="AG480" s="36"/>
      <c r="AH480" s="36"/>
      <c r="AI480" s="36"/>
    </row>
    <row r="481" spans="1:35" ht="14.25" customHeight="1" x14ac:dyDescent="0.25">
      <c r="A481" s="36"/>
      <c r="B481" s="36"/>
      <c r="C481" s="36"/>
      <c r="D481" s="36"/>
      <c r="E481" s="73"/>
      <c r="F481" s="36"/>
      <c r="G481" s="36"/>
      <c r="H481" s="36"/>
      <c r="I481" s="36"/>
      <c r="J481" s="36"/>
      <c r="K481" s="36"/>
      <c r="L481" s="36"/>
      <c r="M481" s="36"/>
      <c r="N481" s="36"/>
      <c r="O481" s="36"/>
      <c r="P481" s="36"/>
      <c r="Q481" s="36"/>
      <c r="R481" s="36"/>
      <c r="S481" s="36"/>
      <c r="T481" s="36"/>
      <c r="U481" s="36"/>
      <c r="V481" s="74"/>
      <c r="W481" s="36"/>
      <c r="X481" s="36"/>
      <c r="Y481" s="36"/>
      <c r="Z481" s="36"/>
      <c r="AA481" s="36"/>
      <c r="AB481" s="36"/>
      <c r="AC481" s="36"/>
      <c r="AD481" s="36"/>
      <c r="AE481" s="36"/>
      <c r="AF481" s="36"/>
      <c r="AG481" s="36"/>
      <c r="AH481" s="36"/>
      <c r="AI481" s="36"/>
    </row>
    <row r="482" spans="1:35" ht="14.25" customHeight="1" x14ac:dyDescent="0.25">
      <c r="A482" s="36"/>
      <c r="B482" s="36"/>
      <c r="C482" s="36"/>
      <c r="D482" s="36"/>
      <c r="E482" s="73"/>
      <c r="F482" s="36"/>
      <c r="G482" s="36"/>
      <c r="H482" s="36"/>
      <c r="I482" s="36"/>
      <c r="J482" s="36"/>
      <c r="K482" s="36"/>
      <c r="L482" s="36"/>
      <c r="M482" s="36"/>
      <c r="N482" s="36"/>
      <c r="O482" s="36"/>
      <c r="P482" s="36"/>
      <c r="Q482" s="36"/>
      <c r="R482" s="36"/>
      <c r="S482" s="36"/>
      <c r="T482" s="36"/>
      <c r="U482" s="36"/>
      <c r="V482" s="74"/>
      <c r="W482" s="36"/>
      <c r="X482" s="36"/>
      <c r="Y482" s="36"/>
      <c r="Z482" s="36"/>
      <c r="AA482" s="36"/>
      <c r="AB482" s="36"/>
      <c r="AC482" s="36"/>
      <c r="AD482" s="36"/>
      <c r="AE482" s="36"/>
      <c r="AF482" s="36"/>
      <c r="AG482" s="36"/>
      <c r="AH482" s="36"/>
      <c r="AI482" s="36"/>
    </row>
    <row r="483" spans="1:35" ht="14.25" customHeight="1" x14ac:dyDescent="0.25">
      <c r="A483" s="36"/>
      <c r="B483" s="36"/>
      <c r="C483" s="36"/>
      <c r="D483" s="36"/>
      <c r="E483" s="73"/>
      <c r="F483" s="36"/>
      <c r="G483" s="36"/>
      <c r="H483" s="36"/>
      <c r="I483" s="36"/>
      <c r="J483" s="36"/>
      <c r="K483" s="36"/>
      <c r="L483" s="36"/>
      <c r="M483" s="36"/>
      <c r="N483" s="36"/>
      <c r="O483" s="36"/>
      <c r="P483" s="36"/>
      <c r="Q483" s="36"/>
      <c r="R483" s="36"/>
      <c r="S483" s="36"/>
      <c r="T483" s="36"/>
      <c r="U483" s="36"/>
      <c r="V483" s="74"/>
      <c r="W483" s="36"/>
      <c r="X483" s="36"/>
      <c r="Y483" s="36"/>
      <c r="Z483" s="36"/>
      <c r="AA483" s="36"/>
      <c r="AB483" s="36"/>
      <c r="AC483" s="36"/>
      <c r="AD483" s="36"/>
      <c r="AE483" s="36"/>
      <c r="AF483" s="36"/>
      <c r="AG483" s="36"/>
      <c r="AH483" s="36"/>
      <c r="AI483" s="36"/>
    </row>
    <row r="484" spans="1:35" ht="14.25" customHeight="1" x14ac:dyDescent="0.25">
      <c r="A484" s="36"/>
      <c r="B484" s="36"/>
      <c r="C484" s="36"/>
      <c r="D484" s="36"/>
      <c r="E484" s="73"/>
      <c r="F484" s="36"/>
      <c r="G484" s="36"/>
      <c r="H484" s="36"/>
      <c r="I484" s="36"/>
      <c r="J484" s="36"/>
      <c r="K484" s="36"/>
      <c r="L484" s="36"/>
      <c r="M484" s="36"/>
      <c r="N484" s="36"/>
      <c r="O484" s="36"/>
      <c r="P484" s="36"/>
      <c r="Q484" s="36"/>
      <c r="R484" s="36"/>
      <c r="S484" s="36"/>
      <c r="T484" s="36"/>
      <c r="U484" s="36"/>
      <c r="V484" s="74"/>
      <c r="W484" s="36"/>
      <c r="X484" s="36"/>
      <c r="Y484" s="36"/>
      <c r="Z484" s="36"/>
      <c r="AA484" s="36"/>
      <c r="AB484" s="36"/>
      <c r="AC484" s="36"/>
      <c r="AD484" s="36"/>
      <c r="AE484" s="36"/>
      <c r="AF484" s="36"/>
      <c r="AG484" s="36"/>
      <c r="AH484" s="36"/>
      <c r="AI484" s="36"/>
    </row>
    <row r="485" spans="1:35" ht="14.25" customHeight="1" x14ac:dyDescent="0.25">
      <c r="A485" s="36"/>
      <c r="B485" s="36"/>
      <c r="C485" s="36"/>
      <c r="D485" s="36"/>
      <c r="E485" s="73"/>
      <c r="F485" s="36"/>
      <c r="G485" s="36"/>
      <c r="H485" s="36"/>
      <c r="I485" s="36"/>
      <c r="J485" s="36"/>
      <c r="K485" s="36"/>
      <c r="L485" s="36"/>
      <c r="M485" s="36"/>
      <c r="N485" s="36"/>
      <c r="O485" s="36"/>
      <c r="P485" s="36"/>
      <c r="Q485" s="36"/>
      <c r="R485" s="36"/>
      <c r="S485" s="36"/>
      <c r="T485" s="36"/>
      <c r="U485" s="36"/>
      <c r="V485" s="74"/>
      <c r="W485" s="36"/>
      <c r="X485" s="36"/>
      <c r="Y485" s="36"/>
      <c r="Z485" s="36"/>
      <c r="AA485" s="36"/>
      <c r="AB485" s="36"/>
      <c r="AC485" s="36"/>
      <c r="AD485" s="36"/>
      <c r="AE485" s="36"/>
      <c r="AF485" s="36"/>
      <c r="AG485" s="36"/>
      <c r="AH485" s="36"/>
      <c r="AI485" s="36"/>
    </row>
    <row r="486" spans="1:35" ht="14.25" customHeight="1" x14ac:dyDescent="0.25">
      <c r="A486" s="36"/>
      <c r="B486" s="36"/>
      <c r="C486" s="36"/>
      <c r="D486" s="36"/>
      <c r="E486" s="73"/>
      <c r="F486" s="36"/>
      <c r="G486" s="36"/>
      <c r="H486" s="36"/>
      <c r="I486" s="36"/>
      <c r="J486" s="36"/>
      <c r="K486" s="36"/>
      <c r="L486" s="36"/>
      <c r="M486" s="36"/>
      <c r="N486" s="36"/>
      <c r="O486" s="36"/>
      <c r="P486" s="36"/>
      <c r="Q486" s="36"/>
      <c r="R486" s="36"/>
      <c r="S486" s="36"/>
      <c r="T486" s="36"/>
      <c r="U486" s="36"/>
      <c r="V486" s="74"/>
      <c r="W486" s="36"/>
      <c r="X486" s="36"/>
      <c r="Y486" s="36"/>
      <c r="Z486" s="36"/>
      <c r="AA486" s="36"/>
      <c r="AB486" s="36"/>
      <c r="AC486" s="36"/>
      <c r="AD486" s="36"/>
      <c r="AE486" s="36"/>
      <c r="AF486" s="36"/>
      <c r="AG486" s="36"/>
      <c r="AH486" s="36"/>
      <c r="AI486" s="36"/>
    </row>
    <row r="487" spans="1:35" ht="14.25" customHeight="1" x14ac:dyDescent="0.25">
      <c r="A487" s="36"/>
      <c r="B487" s="36"/>
      <c r="C487" s="36"/>
      <c r="D487" s="36"/>
      <c r="E487" s="73"/>
      <c r="F487" s="36"/>
      <c r="G487" s="36"/>
      <c r="H487" s="36"/>
      <c r="I487" s="36"/>
      <c r="J487" s="36"/>
      <c r="K487" s="36"/>
      <c r="L487" s="36"/>
      <c r="M487" s="36"/>
      <c r="N487" s="36"/>
      <c r="O487" s="36"/>
      <c r="P487" s="36"/>
      <c r="Q487" s="36"/>
      <c r="R487" s="36"/>
      <c r="S487" s="36"/>
      <c r="T487" s="36"/>
      <c r="U487" s="36"/>
      <c r="V487" s="74"/>
      <c r="W487" s="36"/>
      <c r="X487" s="36"/>
      <c r="Y487" s="36"/>
      <c r="Z487" s="36"/>
      <c r="AA487" s="36"/>
      <c r="AB487" s="36"/>
      <c r="AC487" s="36"/>
      <c r="AD487" s="36"/>
      <c r="AE487" s="36"/>
      <c r="AF487" s="36"/>
      <c r="AG487" s="36"/>
      <c r="AH487" s="36"/>
      <c r="AI487" s="36"/>
    </row>
    <row r="488" spans="1:35" ht="14.25" customHeight="1" x14ac:dyDescent="0.25">
      <c r="A488" s="36"/>
      <c r="B488" s="36"/>
      <c r="C488" s="36"/>
      <c r="D488" s="36"/>
      <c r="E488" s="73"/>
      <c r="F488" s="36"/>
      <c r="G488" s="36"/>
      <c r="H488" s="36"/>
      <c r="I488" s="36"/>
      <c r="J488" s="36"/>
      <c r="K488" s="36"/>
      <c r="L488" s="36"/>
      <c r="M488" s="36"/>
      <c r="N488" s="36"/>
      <c r="O488" s="36"/>
      <c r="P488" s="36"/>
      <c r="Q488" s="36"/>
      <c r="R488" s="36"/>
      <c r="S488" s="36"/>
      <c r="T488" s="36"/>
      <c r="U488" s="36"/>
      <c r="V488" s="74"/>
      <c r="W488" s="36"/>
      <c r="X488" s="36"/>
      <c r="Y488" s="36"/>
      <c r="Z488" s="36"/>
      <c r="AA488" s="36"/>
      <c r="AB488" s="36"/>
      <c r="AC488" s="36"/>
      <c r="AD488" s="36"/>
      <c r="AE488" s="36"/>
      <c r="AF488" s="36"/>
      <c r="AG488" s="36"/>
      <c r="AH488" s="36"/>
      <c r="AI488" s="36"/>
    </row>
    <row r="489" spans="1:35" ht="14.25" customHeight="1" x14ac:dyDescent="0.25">
      <c r="A489" s="36"/>
      <c r="B489" s="36"/>
      <c r="C489" s="36"/>
      <c r="D489" s="36"/>
      <c r="E489" s="73"/>
      <c r="F489" s="36"/>
      <c r="G489" s="36"/>
      <c r="H489" s="36"/>
      <c r="I489" s="36"/>
      <c r="J489" s="36"/>
      <c r="K489" s="36"/>
      <c r="L489" s="36"/>
      <c r="M489" s="36"/>
      <c r="N489" s="36"/>
      <c r="O489" s="36"/>
      <c r="P489" s="36"/>
      <c r="Q489" s="36"/>
      <c r="R489" s="36"/>
      <c r="S489" s="36"/>
      <c r="T489" s="36"/>
      <c r="U489" s="36"/>
      <c r="V489" s="74"/>
      <c r="W489" s="36"/>
      <c r="X489" s="36"/>
      <c r="Y489" s="36"/>
      <c r="Z489" s="36"/>
      <c r="AA489" s="36"/>
      <c r="AB489" s="36"/>
      <c r="AC489" s="36"/>
      <c r="AD489" s="36"/>
      <c r="AE489" s="36"/>
      <c r="AF489" s="36"/>
      <c r="AG489" s="36"/>
      <c r="AH489" s="36"/>
      <c r="AI489" s="36"/>
    </row>
    <row r="490" spans="1:35" ht="14.25" customHeight="1" x14ac:dyDescent="0.25">
      <c r="A490" s="36"/>
      <c r="B490" s="36"/>
      <c r="C490" s="36"/>
      <c r="D490" s="36"/>
      <c r="E490" s="73"/>
      <c r="F490" s="36"/>
      <c r="G490" s="36"/>
      <c r="H490" s="36"/>
      <c r="I490" s="36"/>
      <c r="J490" s="36"/>
      <c r="K490" s="36"/>
      <c r="L490" s="36"/>
      <c r="M490" s="36"/>
      <c r="N490" s="36"/>
      <c r="O490" s="36"/>
      <c r="P490" s="36"/>
      <c r="Q490" s="36"/>
      <c r="R490" s="36"/>
      <c r="S490" s="36"/>
      <c r="T490" s="36"/>
      <c r="U490" s="36"/>
      <c r="V490" s="74"/>
      <c r="W490" s="36"/>
      <c r="X490" s="36"/>
      <c r="Y490" s="36"/>
      <c r="Z490" s="36"/>
      <c r="AA490" s="36"/>
      <c r="AB490" s="36"/>
      <c r="AC490" s="36"/>
      <c r="AD490" s="36"/>
      <c r="AE490" s="36"/>
      <c r="AF490" s="36"/>
      <c r="AG490" s="36"/>
      <c r="AH490" s="36"/>
      <c r="AI490" s="36"/>
    </row>
    <row r="491" spans="1:35" ht="14.25" customHeight="1" x14ac:dyDescent="0.25">
      <c r="A491" s="36"/>
      <c r="B491" s="36"/>
      <c r="C491" s="36"/>
      <c r="D491" s="36"/>
      <c r="E491" s="73"/>
      <c r="F491" s="36"/>
      <c r="G491" s="36"/>
      <c r="H491" s="36"/>
      <c r="I491" s="36"/>
      <c r="J491" s="36"/>
      <c r="K491" s="36"/>
      <c r="L491" s="36"/>
      <c r="M491" s="36"/>
      <c r="N491" s="36"/>
      <c r="O491" s="36"/>
      <c r="P491" s="36"/>
      <c r="Q491" s="36"/>
      <c r="R491" s="36"/>
      <c r="S491" s="36"/>
      <c r="T491" s="36"/>
      <c r="U491" s="36"/>
      <c r="V491" s="74"/>
      <c r="W491" s="36"/>
      <c r="X491" s="36"/>
      <c r="Y491" s="36"/>
      <c r="Z491" s="36"/>
      <c r="AA491" s="36"/>
      <c r="AB491" s="36"/>
      <c r="AC491" s="36"/>
      <c r="AD491" s="36"/>
      <c r="AE491" s="36"/>
      <c r="AF491" s="36"/>
      <c r="AG491" s="36"/>
      <c r="AH491" s="36"/>
      <c r="AI491" s="36"/>
    </row>
    <row r="492" spans="1:35" ht="14.25" customHeight="1" x14ac:dyDescent="0.25">
      <c r="A492" s="36"/>
      <c r="B492" s="36"/>
      <c r="C492" s="36"/>
      <c r="D492" s="36"/>
      <c r="E492" s="73"/>
      <c r="F492" s="36"/>
      <c r="G492" s="36"/>
      <c r="H492" s="36"/>
      <c r="I492" s="36"/>
      <c r="J492" s="36"/>
      <c r="K492" s="36"/>
      <c r="L492" s="36"/>
      <c r="M492" s="36"/>
      <c r="N492" s="36"/>
      <c r="O492" s="36"/>
      <c r="P492" s="36"/>
      <c r="Q492" s="36"/>
      <c r="R492" s="36"/>
      <c r="S492" s="36"/>
      <c r="T492" s="36"/>
      <c r="U492" s="36"/>
      <c r="V492" s="74"/>
      <c r="W492" s="36"/>
      <c r="X492" s="36"/>
      <c r="Y492" s="36"/>
      <c r="Z492" s="36"/>
      <c r="AA492" s="36"/>
      <c r="AB492" s="36"/>
      <c r="AC492" s="36"/>
      <c r="AD492" s="36"/>
      <c r="AE492" s="36"/>
      <c r="AF492" s="36"/>
      <c r="AG492" s="36"/>
      <c r="AH492" s="36"/>
      <c r="AI492" s="36"/>
    </row>
    <row r="493" spans="1:35" ht="14.25" customHeight="1" x14ac:dyDescent="0.25">
      <c r="A493" s="36"/>
      <c r="B493" s="36"/>
      <c r="C493" s="36"/>
      <c r="D493" s="36"/>
      <c r="E493" s="73"/>
      <c r="F493" s="36"/>
      <c r="G493" s="36"/>
      <c r="H493" s="36"/>
      <c r="I493" s="36"/>
      <c r="J493" s="36"/>
      <c r="K493" s="36"/>
      <c r="L493" s="36"/>
      <c r="M493" s="36"/>
      <c r="N493" s="36"/>
      <c r="O493" s="36"/>
      <c r="P493" s="36"/>
      <c r="Q493" s="36"/>
      <c r="R493" s="36"/>
      <c r="S493" s="36"/>
      <c r="T493" s="36"/>
      <c r="U493" s="36"/>
      <c r="V493" s="74"/>
      <c r="W493" s="36"/>
      <c r="X493" s="36"/>
      <c r="Y493" s="36"/>
      <c r="Z493" s="36"/>
      <c r="AA493" s="36"/>
      <c r="AB493" s="36"/>
      <c r="AC493" s="36"/>
      <c r="AD493" s="36"/>
      <c r="AE493" s="36"/>
      <c r="AF493" s="36"/>
      <c r="AG493" s="36"/>
      <c r="AH493" s="36"/>
      <c r="AI493" s="36"/>
    </row>
    <row r="494" spans="1:35" ht="14.25" customHeight="1" x14ac:dyDescent="0.25">
      <c r="A494" s="36"/>
      <c r="B494" s="36"/>
      <c r="C494" s="36"/>
      <c r="D494" s="36"/>
      <c r="E494" s="73"/>
      <c r="F494" s="36"/>
      <c r="G494" s="36"/>
      <c r="H494" s="36"/>
      <c r="I494" s="36"/>
      <c r="J494" s="36"/>
      <c r="K494" s="36"/>
      <c r="L494" s="36"/>
      <c r="M494" s="36"/>
      <c r="N494" s="36"/>
      <c r="O494" s="36"/>
      <c r="P494" s="36"/>
      <c r="Q494" s="36"/>
      <c r="R494" s="36"/>
      <c r="S494" s="36"/>
      <c r="T494" s="36"/>
      <c r="U494" s="36"/>
      <c r="V494" s="74"/>
      <c r="W494" s="36"/>
      <c r="X494" s="36"/>
      <c r="Y494" s="36"/>
      <c r="Z494" s="36"/>
      <c r="AA494" s="36"/>
      <c r="AB494" s="36"/>
      <c r="AC494" s="36"/>
      <c r="AD494" s="36"/>
      <c r="AE494" s="36"/>
      <c r="AF494" s="36"/>
      <c r="AG494" s="36"/>
      <c r="AH494" s="36"/>
      <c r="AI494" s="36"/>
    </row>
    <row r="495" spans="1:35" ht="14.25" customHeight="1" x14ac:dyDescent="0.25">
      <c r="A495" s="36"/>
      <c r="B495" s="36"/>
      <c r="C495" s="36"/>
      <c r="D495" s="36"/>
      <c r="E495" s="73"/>
      <c r="F495" s="36"/>
      <c r="G495" s="36"/>
      <c r="H495" s="36"/>
      <c r="I495" s="36"/>
      <c r="J495" s="36"/>
      <c r="K495" s="36"/>
      <c r="L495" s="36"/>
      <c r="M495" s="36"/>
      <c r="N495" s="36"/>
      <c r="O495" s="36"/>
      <c r="P495" s="36"/>
      <c r="Q495" s="36"/>
      <c r="R495" s="36"/>
      <c r="S495" s="36"/>
      <c r="T495" s="36"/>
      <c r="U495" s="36"/>
      <c r="V495" s="74"/>
      <c r="W495" s="36"/>
      <c r="X495" s="36"/>
      <c r="Y495" s="36"/>
      <c r="Z495" s="36"/>
      <c r="AA495" s="36"/>
      <c r="AB495" s="36"/>
      <c r="AC495" s="36"/>
      <c r="AD495" s="36"/>
      <c r="AE495" s="36"/>
      <c r="AF495" s="36"/>
      <c r="AG495" s="36"/>
      <c r="AH495" s="36"/>
      <c r="AI495" s="36"/>
    </row>
    <row r="496" spans="1:35" ht="14.25" customHeight="1" x14ac:dyDescent="0.25">
      <c r="A496" s="36"/>
      <c r="B496" s="36"/>
      <c r="C496" s="36"/>
      <c r="D496" s="36"/>
      <c r="E496" s="73"/>
      <c r="F496" s="36"/>
      <c r="G496" s="36"/>
      <c r="H496" s="36"/>
      <c r="I496" s="36"/>
      <c r="J496" s="36"/>
      <c r="K496" s="36"/>
      <c r="L496" s="36"/>
      <c r="M496" s="36"/>
      <c r="N496" s="36"/>
      <c r="O496" s="36"/>
      <c r="P496" s="36"/>
      <c r="Q496" s="36"/>
      <c r="R496" s="36"/>
      <c r="S496" s="36"/>
      <c r="T496" s="36"/>
      <c r="U496" s="36"/>
      <c r="V496" s="74"/>
      <c r="W496" s="36"/>
      <c r="X496" s="36"/>
      <c r="Y496" s="36"/>
      <c r="Z496" s="36"/>
      <c r="AA496" s="36"/>
      <c r="AB496" s="36"/>
      <c r="AC496" s="36"/>
      <c r="AD496" s="36"/>
      <c r="AE496" s="36"/>
      <c r="AF496" s="36"/>
      <c r="AG496" s="36"/>
      <c r="AH496" s="36"/>
      <c r="AI496" s="36"/>
    </row>
    <row r="497" spans="1:35" ht="14.25" customHeight="1" x14ac:dyDescent="0.25">
      <c r="A497" s="36"/>
      <c r="B497" s="36"/>
      <c r="C497" s="36"/>
      <c r="D497" s="36"/>
      <c r="E497" s="73"/>
      <c r="F497" s="36"/>
      <c r="G497" s="36"/>
      <c r="H497" s="36"/>
      <c r="I497" s="36"/>
      <c r="J497" s="36"/>
      <c r="K497" s="36"/>
      <c r="L497" s="36"/>
      <c r="M497" s="36"/>
      <c r="N497" s="36"/>
      <c r="O497" s="36"/>
      <c r="P497" s="36"/>
      <c r="Q497" s="36"/>
      <c r="R497" s="36"/>
      <c r="S497" s="36"/>
      <c r="T497" s="36"/>
      <c r="U497" s="36"/>
      <c r="V497" s="74"/>
      <c r="W497" s="36"/>
      <c r="X497" s="36"/>
      <c r="Y497" s="36"/>
      <c r="Z497" s="36"/>
      <c r="AA497" s="36"/>
      <c r="AB497" s="36"/>
      <c r="AC497" s="36"/>
      <c r="AD497" s="36"/>
      <c r="AE497" s="36"/>
      <c r="AF497" s="36"/>
      <c r="AG497" s="36"/>
      <c r="AH497" s="36"/>
      <c r="AI497" s="36"/>
    </row>
    <row r="498" spans="1:35" ht="14.25" customHeight="1" x14ac:dyDescent="0.25">
      <c r="A498" s="36"/>
      <c r="B498" s="36"/>
      <c r="C498" s="36"/>
      <c r="D498" s="36"/>
      <c r="E498" s="73"/>
      <c r="F498" s="36"/>
      <c r="G498" s="36"/>
      <c r="H498" s="36"/>
      <c r="I498" s="36"/>
      <c r="J498" s="36"/>
      <c r="K498" s="36"/>
      <c r="L498" s="36"/>
      <c r="M498" s="36"/>
      <c r="N498" s="36"/>
      <c r="O498" s="36"/>
      <c r="P498" s="36"/>
      <c r="Q498" s="36"/>
      <c r="R498" s="36"/>
      <c r="S498" s="36"/>
      <c r="T498" s="36"/>
      <c r="U498" s="36"/>
      <c r="V498" s="74"/>
      <c r="W498" s="36"/>
      <c r="X498" s="36"/>
      <c r="Y498" s="36"/>
      <c r="Z498" s="36"/>
      <c r="AA498" s="36"/>
      <c r="AB498" s="36"/>
      <c r="AC498" s="36"/>
      <c r="AD498" s="36"/>
      <c r="AE498" s="36"/>
      <c r="AF498" s="36"/>
      <c r="AG498" s="36"/>
      <c r="AH498" s="36"/>
      <c r="AI498" s="36"/>
    </row>
    <row r="499" spans="1:35" ht="14.25" customHeight="1" x14ac:dyDescent="0.25">
      <c r="A499" s="36"/>
      <c r="B499" s="36"/>
      <c r="C499" s="36"/>
      <c r="D499" s="36"/>
      <c r="E499" s="73"/>
      <c r="F499" s="36"/>
      <c r="G499" s="36"/>
      <c r="H499" s="36"/>
      <c r="I499" s="36"/>
      <c r="J499" s="36"/>
      <c r="K499" s="36"/>
      <c r="L499" s="36"/>
      <c r="M499" s="36"/>
      <c r="N499" s="36"/>
      <c r="O499" s="36"/>
      <c r="P499" s="36"/>
      <c r="Q499" s="36"/>
      <c r="R499" s="36"/>
      <c r="S499" s="36"/>
      <c r="T499" s="36"/>
      <c r="U499" s="36"/>
      <c r="V499" s="74"/>
      <c r="W499" s="36"/>
      <c r="X499" s="36"/>
      <c r="Y499" s="36"/>
      <c r="Z499" s="36"/>
      <c r="AA499" s="36"/>
      <c r="AB499" s="36"/>
      <c r="AC499" s="36"/>
      <c r="AD499" s="36"/>
      <c r="AE499" s="36"/>
      <c r="AF499" s="36"/>
      <c r="AG499" s="36"/>
      <c r="AH499" s="36"/>
      <c r="AI499" s="36"/>
    </row>
    <row r="500" spans="1:35" ht="14.25" customHeight="1" x14ac:dyDescent="0.25">
      <c r="A500" s="36"/>
      <c r="B500" s="36"/>
      <c r="C500" s="36"/>
      <c r="D500" s="36"/>
      <c r="E500" s="73"/>
      <c r="F500" s="36"/>
      <c r="G500" s="36"/>
      <c r="H500" s="36"/>
      <c r="I500" s="36"/>
      <c r="J500" s="36"/>
      <c r="K500" s="36"/>
      <c r="L500" s="36"/>
      <c r="M500" s="36"/>
      <c r="N500" s="36"/>
      <c r="O500" s="36"/>
      <c r="P500" s="36"/>
      <c r="Q500" s="36"/>
      <c r="R500" s="36"/>
      <c r="S500" s="36"/>
      <c r="T500" s="36"/>
      <c r="U500" s="36"/>
      <c r="V500" s="74"/>
      <c r="W500" s="36"/>
      <c r="X500" s="36"/>
      <c r="Y500" s="36"/>
      <c r="Z500" s="36"/>
      <c r="AA500" s="36"/>
      <c r="AB500" s="36"/>
      <c r="AC500" s="36"/>
      <c r="AD500" s="36"/>
      <c r="AE500" s="36"/>
      <c r="AF500" s="36"/>
      <c r="AG500" s="36"/>
      <c r="AH500" s="36"/>
      <c r="AI500" s="36"/>
    </row>
    <row r="501" spans="1:35" ht="14.25" customHeight="1" x14ac:dyDescent="0.25">
      <c r="A501" s="36"/>
      <c r="B501" s="36"/>
      <c r="C501" s="36"/>
      <c r="D501" s="36"/>
      <c r="E501" s="73"/>
      <c r="F501" s="36"/>
      <c r="G501" s="36"/>
      <c r="H501" s="36"/>
      <c r="I501" s="36"/>
      <c r="J501" s="36"/>
      <c r="K501" s="36"/>
      <c r="L501" s="36"/>
      <c r="M501" s="36"/>
      <c r="N501" s="36"/>
      <c r="O501" s="36"/>
      <c r="P501" s="36"/>
      <c r="Q501" s="36"/>
      <c r="R501" s="36"/>
      <c r="S501" s="36"/>
      <c r="T501" s="36"/>
      <c r="U501" s="36"/>
      <c r="V501" s="74"/>
      <c r="W501" s="36"/>
      <c r="X501" s="36"/>
      <c r="Y501" s="36"/>
      <c r="Z501" s="36"/>
      <c r="AA501" s="36"/>
      <c r="AB501" s="36"/>
      <c r="AC501" s="36"/>
      <c r="AD501" s="36"/>
      <c r="AE501" s="36"/>
      <c r="AF501" s="36"/>
      <c r="AG501" s="36"/>
      <c r="AH501" s="36"/>
      <c r="AI501" s="36"/>
    </row>
    <row r="502" spans="1:35" ht="14.25" customHeight="1" x14ac:dyDescent="0.25">
      <c r="A502" s="36"/>
      <c r="B502" s="36"/>
      <c r="C502" s="36"/>
      <c r="D502" s="36"/>
      <c r="E502" s="73"/>
      <c r="F502" s="36"/>
      <c r="G502" s="36"/>
      <c r="H502" s="36"/>
      <c r="I502" s="36"/>
      <c r="J502" s="36"/>
      <c r="K502" s="36"/>
      <c r="L502" s="36"/>
      <c r="M502" s="36"/>
      <c r="N502" s="36"/>
      <c r="O502" s="36"/>
      <c r="P502" s="36"/>
      <c r="Q502" s="36"/>
      <c r="R502" s="36"/>
      <c r="S502" s="36"/>
      <c r="T502" s="36"/>
      <c r="U502" s="36"/>
      <c r="V502" s="74"/>
      <c r="W502" s="36"/>
      <c r="X502" s="36"/>
      <c r="Y502" s="36"/>
      <c r="Z502" s="36"/>
      <c r="AA502" s="36"/>
      <c r="AB502" s="36"/>
      <c r="AC502" s="36"/>
      <c r="AD502" s="36"/>
      <c r="AE502" s="36"/>
      <c r="AF502" s="36"/>
      <c r="AG502" s="36"/>
      <c r="AH502" s="36"/>
      <c r="AI502" s="36"/>
    </row>
    <row r="503" spans="1:35" ht="14.25" customHeight="1" x14ac:dyDescent="0.25">
      <c r="A503" s="36"/>
      <c r="B503" s="36"/>
      <c r="C503" s="36"/>
      <c r="D503" s="36"/>
      <c r="E503" s="73"/>
      <c r="F503" s="36"/>
      <c r="G503" s="36"/>
      <c r="H503" s="36"/>
      <c r="I503" s="36"/>
      <c r="J503" s="36"/>
      <c r="K503" s="36"/>
      <c r="L503" s="36"/>
      <c r="M503" s="36"/>
      <c r="N503" s="36"/>
      <c r="O503" s="36"/>
      <c r="P503" s="36"/>
      <c r="Q503" s="36"/>
      <c r="R503" s="36"/>
      <c r="S503" s="36"/>
      <c r="T503" s="36"/>
      <c r="U503" s="36"/>
      <c r="V503" s="74"/>
      <c r="W503" s="36"/>
      <c r="X503" s="36"/>
      <c r="Y503" s="36"/>
      <c r="Z503" s="36"/>
      <c r="AA503" s="36"/>
      <c r="AB503" s="36"/>
      <c r="AC503" s="36"/>
      <c r="AD503" s="36"/>
      <c r="AE503" s="36"/>
      <c r="AF503" s="36"/>
      <c r="AG503" s="36"/>
      <c r="AH503" s="36"/>
      <c r="AI503" s="36"/>
    </row>
    <row r="504" spans="1:35" ht="14.25" customHeight="1" x14ac:dyDescent="0.25">
      <c r="A504" s="36"/>
      <c r="B504" s="36"/>
      <c r="C504" s="36"/>
      <c r="D504" s="36"/>
      <c r="E504" s="73"/>
      <c r="F504" s="36"/>
      <c r="G504" s="36"/>
      <c r="H504" s="36"/>
      <c r="I504" s="36"/>
      <c r="J504" s="36"/>
      <c r="K504" s="36"/>
      <c r="L504" s="36"/>
      <c r="M504" s="36"/>
      <c r="N504" s="36"/>
      <c r="O504" s="36"/>
      <c r="P504" s="36"/>
      <c r="Q504" s="36"/>
      <c r="R504" s="36"/>
      <c r="S504" s="36"/>
      <c r="T504" s="36"/>
      <c r="U504" s="36"/>
      <c r="V504" s="74"/>
      <c r="W504" s="36"/>
      <c r="X504" s="36"/>
      <c r="Y504" s="36"/>
      <c r="Z504" s="36"/>
      <c r="AA504" s="36"/>
      <c r="AB504" s="36"/>
      <c r="AC504" s="36"/>
      <c r="AD504" s="36"/>
      <c r="AE504" s="36"/>
      <c r="AF504" s="36"/>
      <c r="AG504" s="36"/>
      <c r="AH504" s="36"/>
      <c r="AI504" s="36"/>
    </row>
    <row r="505" spans="1:35" ht="14.25" customHeight="1" x14ac:dyDescent="0.25">
      <c r="A505" s="36"/>
      <c r="B505" s="36"/>
      <c r="C505" s="36"/>
      <c r="D505" s="36"/>
      <c r="E505" s="73"/>
      <c r="F505" s="36"/>
      <c r="G505" s="36"/>
      <c r="H505" s="36"/>
      <c r="I505" s="36"/>
      <c r="J505" s="36"/>
      <c r="K505" s="36"/>
      <c r="L505" s="36"/>
      <c r="M505" s="36"/>
      <c r="N505" s="36"/>
      <c r="O505" s="36"/>
      <c r="P505" s="36"/>
      <c r="Q505" s="36"/>
      <c r="R505" s="36"/>
      <c r="S505" s="36"/>
      <c r="T505" s="36"/>
      <c r="U505" s="36"/>
      <c r="V505" s="74"/>
      <c r="W505" s="36"/>
      <c r="X505" s="36"/>
      <c r="Y505" s="36"/>
      <c r="Z505" s="36"/>
      <c r="AA505" s="36"/>
      <c r="AB505" s="36"/>
      <c r="AC505" s="36"/>
      <c r="AD505" s="36"/>
      <c r="AE505" s="36"/>
      <c r="AF505" s="36"/>
      <c r="AG505" s="36"/>
      <c r="AH505" s="36"/>
      <c r="AI505" s="36"/>
    </row>
    <row r="506" spans="1:35" ht="14.25" customHeight="1" x14ac:dyDescent="0.25">
      <c r="A506" s="36"/>
      <c r="B506" s="36"/>
      <c r="C506" s="36"/>
      <c r="D506" s="36"/>
      <c r="E506" s="73"/>
      <c r="F506" s="36"/>
      <c r="G506" s="36"/>
      <c r="H506" s="36"/>
      <c r="I506" s="36"/>
      <c r="J506" s="36"/>
      <c r="K506" s="36"/>
      <c r="L506" s="36"/>
      <c r="M506" s="36"/>
      <c r="N506" s="36"/>
      <c r="O506" s="36"/>
      <c r="P506" s="36"/>
      <c r="Q506" s="36"/>
      <c r="R506" s="36"/>
      <c r="S506" s="36"/>
      <c r="T506" s="36"/>
      <c r="U506" s="36"/>
      <c r="V506" s="74"/>
      <c r="W506" s="36"/>
      <c r="X506" s="36"/>
      <c r="Y506" s="36"/>
      <c r="Z506" s="36"/>
      <c r="AA506" s="36"/>
      <c r="AB506" s="36"/>
      <c r="AC506" s="36"/>
      <c r="AD506" s="36"/>
      <c r="AE506" s="36"/>
      <c r="AF506" s="36"/>
      <c r="AG506" s="36"/>
      <c r="AH506" s="36"/>
      <c r="AI506" s="36"/>
    </row>
    <row r="507" spans="1:35" ht="14.25" customHeight="1" x14ac:dyDescent="0.25">
      <c r="A507" s="36"/>
      <c r="B507" s="36"/>
      <c r="C507" s="36"/>
      <c r="D507" s="36"/>
      <c r="E507" s="73"/>
      <c r="F507" s="36"/>
      <c r="G507" s="36"/>
      <c r="H507" s="36"/>
      <c r="I507" s="36"/>
      <c r="J507" s="36"/>
      <c r="K507" s="36"/>
      <c r="L507" s="36"/>
      <c r="M507" s="36"/>
      <c r="N507" s="36"/>
      <c r="O507" s="36"/>
      <c r="P507" s="36"/>
      <c r="Q507" s="36"/>
      <c r="R507" s="36"/>
      <c r="S507" s="36"/>
      <c r="T507" s="36"/>
      <c r="U507" s="36"/>
      <c r="V507" s="74"/>
      <c r="W507" s="36"/>
      <c r="X507" s="36"/>
      <c r="Y507" s="36"/>
      <c r="Z507" s="36"/>
      <c r="AA507" s="36"/>
      <c r="AB507" s="36"/>
      <c r="AC507" s="36"/>
      <c r="AD507" s="36"/>
      <c r="AE507" s="36"/>
      <c r="AF507" s="36"/>
      <c r="AG507" s="36"/>
      <c r="AH507" s="36"/>
      <c r="AI507" s="36"/>
    </row>
    <row r="508" spans="1:35" ht="14.25" customHeight="1" x14ac:dyDescent="0.25">
      <c r="A508" s="36"/>
      <c r="B508" s="36"/>
      <c r="C508" s="36"/>
      <c r="D508" s="36"/>
      <c r="E508" s="73"/>
      <c r="F508" s="36"/>
      <c r="G508" s="36"/>
      <c r="H508" s="36"/>
      <c r="I508" s="36"/>
      <c r="J508" s="36"/>
      <c r="K508" s="36"/>
      <c r="L508" s="36"/>
      <c r="M508" s="36"/>
      <c r="N508" s="36"/>
      <c r="O508" s="36"/>
      <c r="P508" s="36"/>
      <c r="Q508" s="36"/>
      <c r="R508" s="36"/>
      <c r="S508" s="36"/>
      <c r="T508" s="36"/>
      <c r="U508" s="36"/>
      <c r="V508" s="74"/>
      <c r="W508" s="36"/>
      <c r="X508" s="36"/>
      <c r="Y508" s="36"/>
      <c r="Z508" s="36"/>
      <c r="AA508" s="36"/>
      <c r="AB508" s="36"/>
      <c r="AC508" s="36"/>
      <c r="AD508" s="36"/>
      <c r="AE508" s="36"/>
      <c r="AF508" s="36"/>
      <c r="AG508" s="36"/>
      <c r="AH508" s="36"/>
      <c r="AI508" s="36"/>
    </row>
    <row r="509" spans="1:35" ht="14.25" customHeight="1" x14ac:dyDescent="0.25">
      <c r="A509" s="36"/>
      <c r="B509" s="36"/>
      <c r="C509" s="36"/>
      <c r="D509" s="36"/>
      <c r="E509" s="73"/>
      <c r="F509" s="36"/>
      <c r="G509" s="36"/>
      <c r="H509" s="36"/>
      <c r="I509" s="36"/>
      <c r="J509" s="36"/>
      <c r="K509" s="36"/>
      <c r="L509" s="36"/>
      <c r="M509" s="36"/>
      <c r="N509" s="36"/>
      <c r="O509" s="36"/>
      <c r="P509" s="36"/>
      <c r="Q509" s="36"/>
      <c r="R509" s="36"/>
      <c r="S509" s="36"/>
      <c r="T509" s="36"/>
      <c r="U509" s="36"/>
      <c r="V509" s="74"/>
      <c r="W509" s="36"/>
      <c r="X509" s="36"/>
      <c r="Y509" s="36"/>
      <c r="Z509" s="36"/>
      <c r="AA509" s="36"/>
      <c r="AB509" s="36"/>
      <c r="AC509" s="36"/>
      <c r="AD509" s="36"/>
      <c r="AE509" s="36"/>
      <c r="AF509" s="36"/>
      <c r="AG509" s="36"/>
      <c r="AH509" s="36"/>
      <c r="AI509" s="36"/>
    </row>
    <row r="510" spans="1:35" ht="14.25" customHeight="1" x14ac:dyDescent="0.25">
      <c r="A510" s="36"/>
      <c r="B510" s="36"/>
      <c r="C510" s="36"/>
      <c r="D510" s="36"/>
      <c r="E510" s="73"/>
      <c r="F510" s="36"/>
      <c r="G510" s="36"/>
      <c r="H510" s="36"/>
      <c r="I510" s="36"/>
      <c r="J510" s="36"/>
      <c r="K510" s="36"/>
      <c r="L510" s="36"/>
      <c r="M510" s="36"/>
      <c r="N510" s="36"/>
      <c r="O510" s="36"/>
      <c r="P510" s="36"/>
      <c r="Q510" s="36"/>
      <c r="R510" s="36"/>
      <c r="S510" s="36"/>
      <c r="T510" s="36"/>
      <c r="U510" s="36"/>
      <c r="V510" s="74"/>
      <c r="W510" s="36"/>
      <c r="X510" s="36"/>
      <c r="Y510" s="36"/>
      <c r="Z510" s="36"/>
      <c r="AA510" s="36"/>
      <c r="AB510" s="36"/>
      <c r="AC510" s="36"/>
      <c r="AD510" s="36"/>
      <c r="AE510" s="36"/>
      <c r="AF510" s="36"/>
      <c r="AG510" s="36"/>
      <c r="AH510" s="36"/>
      <c r="AI510" s="36"/>
    </row>
    <row r="511" spans="1:35" ht="14.25" customHeight="1" x14ac:dyDescent="0.25">
      <c r="A511" s="36"/>
      <c r="B511" s="36"/>
      <c r="C511" s="36"/>
      <c r="D511" s="36"/>
      <c r="E511" s="73"/>
      <c r="F511" s="36"/>
      <c r="G511" s="36"/>
      <c r="H511" s="36"/>
      <c r="I511" s="36"/>
      <c r="J511" s="36"/>
      <c r="K511" s="36"/>
      <c r="L511" s="36"/>
      <c r="M511" s="36"/>
      <c r="N511" s="36"/>
      <c r="O511" s="36"/>
      <c r="P511" s="36"/>
      <c r="Q511" s="36"/>
      <c r="R511" s="36"/>
      <c r="S511" s="36"/>
      <c r="T511" s="36"/>
      <c r="U511" s="36"/>
      <c r="V511" s="74"/>
      <c r="W511" s="36"/>
      <c r="X511" s="36"/>
      <c r="Y511" s="36"/>
      <c r="Z511" s="36"/>
      <c r="AA511" s="36"/>
      <c r="AB511" s="36"/>
      <c r="AC511" s="36"/>
      <c r="AD511" s="36"/>
      <c r="AE511" s="36"/>
      <c r="AF511" s="36"/>
      <c r="AG511" s="36"/>
      <c r="AH511" s="36"/>
      <c r="AI511" s="36"/>
    </row>
    <row r="512" spans="1:35" ht="14.25" customHeight="1" x14ac:dyDescent="0.25">
      <c r="A512" s="36"/>
      <c r="B512" s="36"/>
      <c r="C512" s="36"/>
      <c r="D512" s="36"/>
      <c r="E512" s="73"/>
      <c r="F512" s="36"/>
      <c r="G512" s="36"/>
      <c r="H512" s="36"/>
      <c r="I512" s="36"/>
      <c r="J512" s="36"/>
      <c r="K512" s="36"/>
      <c r="L512" s="36"/>
      <c r="M512" s="36"/>
      <c r="N512" s="36"/>
      <c r="O512" s="36"/>
      <c r="P512" s="36"/>
      <c r="Q512" s="36"/>
      <c r="R512" s="36"/>
      <c r="S512" s="36"/>
      <c r="T512" s="36"/>
      <c r="U512" s="36"/>
      <c r="V512" s="74"/>
      <c r="W512" s="36"/>
      <c r="X512" s="36"/>
      <c r="Y512" s="36"/>
      <c r="Z512" s="36"/>
      <c r="AA512" s="36"/>
      <c r="AB512" s="36"/>
      <c r="AC512" s="36"/>
      <c r="AD512" s="36"/>
      <c r="AE512" s="36"/>
      <c r="AF512" s="36"/>
      <c r="AG512" s="36"/>
      <c r="AH512" s="36"/>
      <c r="AI512" s="36"/>
    </row>
    <row r="513" spans="1:35" ht="14.25" customHeight="1" x14ac:dyDescent="0.25">
      <c r="A513" s="36"/>
      <c r="B513" s="36"/>
      <c r="C513" s="36"/>
      <c r="D513" s="36"/>
      <c r="E513" s="73"/>
      <c r="F513" s="36"/>
      <c r="G513" s="36"/>
      <c r="H513" s="36"/>
      <c r="I513" s="36"/>
      <c r="J513" s="36"/>
      <c r="K513" s="36"/>
      <c r="L513" s="36"/>
      <c r="M513" s="36"/>
      <c r="N513" s="36"/>
      <c r="O513" s="36"/>
      <c r="P513" s="36"/>
      <c r="Q513" s="36"/>
      <c r="R513" s="36"/>
      <c r="S513" s="36"/>
      <c r="T513" s="36"/>
      <c r="U513" s="36"/>
      <c r="V513" s="74"/>
      <c r="W513" s="36"/>
      <c r="X513" s="36"/>
      <c r="Y513" s="36"/>
      <c r="Z513" s="36"/>
      <c r="AA513" s="36"/>
      <c r="AB513" s="36"/>
      <c r="AC513" s="36"/>
      <c r="AD513" s="36"/>
      <c r="AE513" s="36"/>
      <c r="AF513" s="36"/>
      <c r="AG513" s="36"/>
      <c r="AH513" s="36"/>
      <c r="AI513" s="36"/>
    </row>
    <row r="514" spans="1:35" ht="14.25" customHeight="1" x14ac:dyDescent="0.25">
      <c r="A514" s="36"/>
      <c r="B514" s="36"/>
      <c r="C514" s="36"/>
      <c r="D514" s="36"/>
      <c r="E514" s="73"/>
      <c r="F514" s="36"/>
      <c r="G514" s="36"/>
      <c r="H514" s="36"/>
      <c r="I514" s="36"/>
      <c r="J514" s="36"/>
      <c r="K514" s="36"/>
      <c r="L514" s="36"/>
      <c r="M514" s="36"/>
      <c r="N514" s="36"/>
      <c r="O514" s="36"/>
      <c r="P514" s="36"/>
      <c r="Q514" s="36"/>
      <c r="R514" s="36"/>
      <c r="S514" s="36"/>
      <c r="T514" s="36"/>
      <c r="U514" s="36"/>
      <c r="V514" s="74"/>
      <c r="W514" s="36"/>
      <c r="X514" s="36"/>
      <c r="Y514" s="36"/>
      <c r="Z514" s="36"/>
      <c r="AA514" s="36"/>
      <c r="AB514" s="36"/>
      <c r="AC514" s="36"/>
      <c r="AD514" s="36"/>
      <c r="AE514" s="36"/>
      <c r="AF514" s="36"/>
      <c r="AG514" s="36"/>
      <c r="AH514" s="36"/>
      <c r="AI514" s="36"/>
    </row>
    <row r="515" spans="1:35" ht="14.25" customHeight="1" x14ac:dyDescent="0.25">
      <c r="A515" s="36"/>
      <c r="B515" s="36"/>
      <c r="C515" s="36"/>
      <c r="D515" s="36"/>
      <c r="E515" s="73"/>
      <c r="F515" s="36"/>
      <c r="G515" s="36"/>
      <c r="H515" s="36"/>
      <c r="I515" s="36"/>
      <c r="J515" s="36"/>
      <c r="K515" s="36"/>
      <c r="L515" s="36"/>
      <c r="M515" s="36"/>
      <c r="N515" s="36"/>
      <c r="O515" s="36"/>
      <c r="P515" s="36"/>
      <c r="Q515" s="36"/>
      <c r="R515" s="36"/>
      <c r="S515" s="36"/>
      <c r="T515" s="36"/>
      <c r="U515" s="36"/>
      <c r="V515" s="74"/>
      <c r="W515" s="36"/>
      <c r="X515" s="36"/>
      <c r="Y515" s="36"/>
      <c r="Z515" s="36"/>
      <c r="AA515" s="36"/>
      <c r="AB515" s="36"/>
      <c r="AC515" s="36"/>
      <c r="AD515" s="36"/>
      <c r="AE515" s="36"/>
      <c r="AF515" s="36"/>
      <c r="AG515" s="36"/>
      <c r="AH515" s="36"/>
      <c r="AI515" s="36"/>
    </row>
    <row r="516" spans="1:35" ht="14.25" customHeight="1" x14ac:dyDescent="0.25">
      <c r="A516" s="36"/>
      <c r="B516" s="36"/>
      <c r="C516" s="36"/>
      <c r="D516" s="36"/>
      <c r="E516" s="73"/>
      <c r="F516" s="36"/>
      <c r="G516" s="36"/>
      <c r="H516" s="36"/>
      <c r="I516" s="36"/>
      <c r="J516" s="36"/>
      <c r="K516" s="36"/>
      <c r="L516" s="36"/>
      <c r="M516" s="36"/>
      <c r="N516" s="36"/>
      <c r="O516" s="36"/>
      <c r="P516" s="36"/>
      <c r="Q516" s="36"/>
      <c r="R516" s="36"/>
      <c r="S516" s="36"/>
      <c r="T516" s="36"/>
      <c r="U516" s="36"/>
      <c r="V516" s="74"/>
      <c r="W516" s="36"/>
      <c r="X516" s="36"/>
      <c r="Y516" s="36"/>
      <c r="Z516" s="36"/>
      <c r="AA516" s="36"/>
      <c r="AB516" s="36"/>
      <c r="AC516" s="36"/>
      <c r="AD516" s="36"/>
      <c r="AE516" s="36"/>
      <c r="AF516" s="36"/>
      <c r="AG516" s="36"/>
      <c r="AH516" s="36"/>
      <c r="AI516" s="36"/>
    </row>
    <row r="517" spans="1:35" ht="14.25" customHeight="1" x14ac:dyDescent="0.25">
      <c r="A517" s="36"/>
      <c r="B517" s="36"/>
      <c r="C517" s="36"/>
      <c r="D517" s="36"/>
      <c r="E517" s="73"/>
      <c r="F517" s="36"/>
      <c r="G517" s="36"/>
      <c r="H517" s="36"/>
      <c r="I517" s="36"/>
      <c r="J517" s="36"/>
      <c r="K517" s="36"/>
      <c r="L517" s="36"/>
      <c r="M517" s="36"/>
      <c r="N517" s="36"/>
      <c r="O517" s="36"/>
      <c r="P517" s="36"/>
      <c r="Q517" s="36"/>
      <c r="R517" s="36"/>
      <c r="S517" s="36"/>
      <c r="T517" s="36"/>
      <c r="U517" s="36"/>
      <c r="V517" s="74"/>
      <c r="W517" s="36"/>
      <c r="X517" s="36"/>
      <c r="Y517" s="36"/>
      <c r="Z517" s="36"/>
      <c r="AA517" s="36"/>
      <c r="AB517" s="36"/>
      <c r="AC517" s="36"/>
      <c r="AD517" s="36"/>
      <c r="AE517" s="36"/>
      <c r="AF517" s="36"/>
      <c r="AG517" s="36"/>
      <c r="AH517" s="36"/>
      <c r="AI517" s="36"/>
    </row>
    <row r="518" spans="1:35" ht="14.25" customHeight="1" x14ac:dyDescent="0.25">
      <c r="A518" s="36"/>
      <c r="B518" s="36"/>
      <c r="C518" s="36"/>
      <c r="D518" s="36"/>
      <c r="E518" s="73"/>
      <c r="F518" s="36"/>
      <c r="G518" s="36"/>
      <c r="H518" s="36"/>
      <c r="I518" s="36"/>
      <c r="J518" s="36"/>
      <c r="K518" s="36"/>
      <c r="L518" s="36"/>
      <c r="M518" s="36"/>
      <c r="N518" s="36"/>
      <c r="O518" s="36"/>
      <c r="P518" s="36"/>
      <c r="Q518" s="36"/>
      <c r="R518" s="36"/>
      <c r="S518" s="36"/>
      <c r="T518" s="36"/>
      <c r="U518" s="36"/>
      <c r="V518" s="74"/>
      <c r="W518" s="36"/>
      <c r="X518" s="36"/>
      <c r="Y518" s="36"/>
      <c r="Z518" s="36"/>
      <c r="AA518" s="36"/>
      <c r="AB518" s="36"/>
      <c r="AC518" s="36"/>
      <c r="AD518" s="36"/>
      <c r="AE518" s="36"/>
      <c r="AF518" s="36"/>
      <c r="AG518" s="36"/>
      <c r="AH518" s="36"/>
      <c r="AI518" s="36"/>
    </row>
    <row r="519" spans="1:35" ht="14.25" customHeight="1" x14ac:dyDescent="0.25">
      <c r="A519" s="36"/>
      <c r="B519" s="36"/>
      <c r="C519" s="36"/>
      <c r="D519" s="36"/>
      <c r="E519" s="73"/>
      <c r="F519" s="36"/>
      <c r="G519" s="36"/>
      <c r="H519" s="36"/>
      <c r="I519" s="36"/>
      <c r="J519" s="36"/>
      <c r="K519" s="36"/>
      <c r="L519" s="36"/>
      <c r="M519" s="36"/>
      <c r="N519" s="36"/>
      <c r="O519" s="36"/>
      <c r="P519" s="36"/>
      <c r="Q519" s="36"/>
      <c r="R519" s="36"/>
      <c r="S519" s="36"/>
      <c r="T519" s="36"/>
      <c r="U519" s="36"/>
      <c r="V519" s="74"/>
      <c r="W519" s="36"/>
      <c r="X519" s="36"/>
      <c r="Y519" s="36"/>
      <c r="Z519" s="36"/>
      <c r="AA519" s="36"/>
      <c r="AB519" s="36"/>
      <c r="AC519" s="36"/>
      <c r="AD519" s="36"/>
      <c r="AE519" s="36"/>
      <c r="AF519" s="36"/>
      <c r="AG519" s="36"/>
      <c r="AH519" s="36"/>
      <c r="AI519" s="36"/>
    </row>
    <row r="520" spans="1:35" ht="14.25" customHeight="1" x14ac:dyDescent="0.25">
      <c r="A520" s="36"/>
      <c r="B520" s="36"/>
      <c r="C520" s="36"/>
      <c r="D520" s="36"/>
      <c r="E520" s="73"/>
      <c r="F520" s="36"/>
      <c r="G520" s="36"/>
      <c r="H520" s="36"/>
      <c r="I520" s="36"/>
      <c r="J520" s="36"/>
      <c r="K520" s="36"/>
      <c r="L520" s="36"/>
      <c r="M520" s="36"/>
      <c r="N520" s="36"/>
      <c r="O520" s="36"/>
      <c r="P520" s="36"/>
      <c r="Q520" s="36"/>
      <c r="R520" s="36"/>
      <c r="S520" s="36"/>
      <c r="T520" s="36"/>
      <c r="U520" s="36"/>
      <c r="V520" s="74"/>
      <c r="W520" s="36"/>
      <c r="X520" s="36"/>
      <c r="Y520" s="36"/>
      <c r="Z520" s="36"/>
      <c r="AA520" s="36"/>
      <c r="AB520" s="36"/>
      <c r="AC520" s="36"/>
      <c r="AD520" s="36"/>
      <c r="AE520" s="36"/>
      <c r="AF520" s="36"/>
      <c r="AG520" s="36"/>
      <c r="AH520" s="36"/>
      <c r="AI520" s="36"/>
    </row>
    <row r="521" spans="1:35" ht="14.25" customHeight="1" x14ac:dyDescent="0.25">
      <c r="A521" s="36"/>
      <c r="B521" s="36"/>
      <c r="C521" s="36"/>
      <c r="D521" s="36"/>
      <c r="E521" s="73"/>
      <c r="F521" s="36"/>
      <c r="G521" s="36"/>
      <c r="H521" s="36"/>
      <c r="I521" s="36"/>
      <c r="J521" s="36"/>
      <c r="K521" s="36"/>
      <c r="L521" s="36"/>
      <c r="M521" s="36"/>
      <c r="N521" s="36"/>
      <c r="O521" s="36"/>
      <c r="P521" s="36"/>
      <c r="Q521" s="36"/>
      <c r="R521" s="36"/>
      <c r="S521" s="36"/>
      <c r="T521" s="36"/>
      <c r="U521" s="36"/>
      <c r="V521" s="74"/>
      <c r="W521" s="36"/>
      <c r="X521" s="36"/>
      <c r="Y521" s="36"/>
      <c r="Z521" s="36"/>
      <c r="AA521" s="36"/>
      <c r="AB521" s="36"/>
      <c r="AC521" s="36"/>
      <c r="AD521" s="36"/>
      <c r="AE521" s="36"/>
      <c r="AF521" s="36"/>
      <c r="AG521" s="36"/>
      <c r="AH521" s="36"/>
      <c r="AI521" s="36"/>
    </row>
    <row r="522" spans="1:35" ht="14.25" customHeight="1" x14ac:dyDescent="0.25">
      <c r="A522" s="36"/>
      <c r="B522" s="36"/>
      <c r="C522" s="36"/>
      <c r="D522" s="36"/>
      <c r="E522" s="73"/>
      <c r="F522" s="36"/>
      <c r="G522" s="36"/>
      <c r="H522" s="36"/>
      <c r="I522" s="36"/>
      <c r="J522" s="36"/>
      <c r="K522" s="36"/>
      <c r="L522" s="36"/>
      <c r="M522" s="36"/>
      <c r="N522" s="36"/>
      <c r="O522" s="36"/>
      <c r="P522" s="36"/>
      <c r="Q522" s="36"/>
      <c r="R522" s="36"/>
      <c r="S522" s="36"/>
      <c r="T522" s="36"/>
      <c r="U522" s="36"/>
      <c r="V522" s="74"/>
      <c r="W522" s="36"/>
      <c r="X522" s="36"/>
      <c r="Y522" s="36"/>
      <c r="Z522" s="36"/>
      <c r="AA522" s="36"/>
      <c r="AB522" s="36"/>
      <c r="AC522" s="36"/>
      <c r="AD522" s="36"/>
      <c r="AE522" s="36"/>
      <c r="AF522" s="36"/>
      <c r="AG522" s="36"/>
      <c r="AH522" s="36"/>
      <c r="AI522" s="36"/>
    </row>
    <row r="523" spans="1:35" ht="14.25" customHeight="1" x14ac:dyDescent="0.25">
      <c r="A523" s="36"/>
      <c r="B523" s="36"/>
      <c r="C523" s="36"/>
      <c r="D523" s="36"/>
      <c r="E523" s="73"/>
      <c r="F523" s="36"/>
      <c r="G523" s="36"/>
      <c r="H523" s="36"/>
      <c r="I523" s="36"/>
      <c r="J523" s="36"/>
      <c r="K523" s="36"/>
      <c r="L523" s="36"/>
      <c r="M523" s="36"/>
      <c r="N523" s="36"/>
      <c r="O523" s="36"/>
      <c r="P523" s="36"/>
      <c r="Q523" s="36"/>
      <c r="R523" s="36"/>
      <c r="S523" s="36"/>
      <c r="T523" s="36"/>
      <c r="U523" s="36"/>
      <c r="V523" s="74"/>
      <c r="W523" s="36"/>
      <c r="X523" s="36"/>
      <c r="Y523" s="36"/>
      <c r="Z523" s="36"/>
      <c r="AA523" s="36"/>
      <c r="AB523" s="36"/>
      <c r="AC523" s="36"/>
      <c r="AD523" s="36"/>
      <c r="AE523" s="36"/>
      <c r="AF523" s="36"/>
      <c r="AG523" s="36"/>
      <c r="AH523" s="36"/>
      <c r="AI523" s="36"/>
    </row>
    <row r="524" spans="1:35" ht="14.25" customHeight="1" x14ac:dyDescent="0.25">
      <c r="A524" s="36"/>
      <c r="B524" s="36"/>
      <c r="C524" s="36"/>
      <c r="D524" s="36"/>
      <c r="E524" s="73"/>
      <c r="F524" s="36"/>
      <c r="G524" s="36"/>
      <c r="H524" s="36"/>
      <c r="I524" s="36"/>
      <c r="J524" s="36"/>
      <c r="K524" s="36"/>
      <c r="L524" s="36"/>
      <c r="M524" s="36"/>
      <c r="N524" s="36"/>
      <c r="O524" s="36"/>
      <c r="P524" s="36"/>
      <c r="Q524" s="36"/>
      <c r="R524" s="36"/>
      <c r="S524" s="36"/>
      <c r="T524" s="36"/>
      <c r="U524" s="36"/>
      <c r="V524" s="74"/>
      <c r="W524" s="36"/>
      <c r="X524" s="36"/>
      <c r="Y524" s="36"/>
      <c r="Z524" s="36"/>
      <c r="AA524" s="36"/>
      <c r="AB524" s="36"/>
      <c r="AC524" s="36"/>
      <c r="AD524" s="36"/>
      <c r="AE524" s="36"/>
      <c r="AF524" s="36"/>
      <c r="AG524" s="36"/>
      <c r="AH524" s="36"/>
      <c r="AI524" s="36"/>
    </row>
    <row r="525" spans="1:35" ht="14.25" customHeight="1" x14ac:dyDescent="0.25">
      <c r="A525" s="36"/>
      <c r="B525" s="36"/>
      <c r="C525" s="36"/>
      <c r="D525" s="36"/>
      <c r="E525" s="73"/>
      <c r="F525" s="36"/>
      <c r="G525" s="36"/>
      <c r="H525" s="36"/>
      <c r="I525" s="36"/>
      <c r="J525" s="36"/>
      <c r="K525" s="36"/>
      <c r="L525" s="36"/>
      <c r="M525" s="36"/>
      <c r="N525" s="36"/>
      <c r="O525" s="36"/>
      <c r="P525" s="36"/>
      <c r="Q525" s="36"/>
      <c r="R525" s="36"/>
      <c r="S525" s="36"/>
      <c r="T525" s="36"/>
      <c r="U525" s="36"/>
      <c r="V525" s="74"/>
      <c r="W525" s="36"/>
      <c r="X525" s="36"/>
      <c r="Y525" s="36"/>
      <c r="Z525" s="36"/>
      <c r="AA525" s="36"/>
      <c r="AB525" s="36"/>
      <c r="AC525" s="36"/>
      <c r="AD525" s="36"/>
      <c r="AE525" s="36"/>
      <c r="AF525" s="36"/>
      <c r="AG525" s="36"/>
      <c r="AH525" s="36"/>
      <c r="AI525" s="36"/>
    </row>
    <row r="526" spans="1:35" ht="14.25" customHeight="1" x14ac:dyDescent="0.25">
      <c r="A526" s="36"/>
      <c r="B526" s="36"/>
      <c r="C526" s="36"/>
      <c r="D526" s="36"/>
      <c r="E526" s="73"/>
      <c r="F526" s="36"/>
      <c r="G526" s="36"/>
      <c r="H526" s="36"/>
      <c r="I526" s="36"/>
      <c r="J526" s="36"/>
      <c r="K526" s="36"/>
      <c r="L526" s="36"/>
      <c r="M526" s="36"/>
      <c r="N526" s="36"/>
      <c r="O526" s="36"/>
      <c r="P526" s="36"/>
      <c r="Q526" s="36"/>
      <c r="R526" s="36"/>
      <c r="S526" s="36"/>
      <c r="T526" s="36"/>
      <c r="U526" s="36"/>
      <c r="V526" s="74"/>
      <c r="W526" s="36"/>
      <c r="X526" s="36"/>
      <c r="Y526" s="36"/>
      <c r="Z526" s="36"/>
      <c r="AA526" s="36"/>
      <c r="AB526" s="36"/>
      <c r="AC526" s="36"/>
      <c r="AD526" s="36"/>
      <c r="AE526" s="36"/>
      <c r="AF526" s="36"/>
      <c r="AG526" s="36"/>
      <c r="AH526" s="36"/>
      <c r="AI526" s="36"/>
    </row>
    <row r="527" spans="1:35" ht="14.25" customHeight="1" x14ac:dyDescent="0.25">
      <c r="A527" s="36"/>
      <c r="B527" s="36"/>
      <c r="C527" s="36"/>
      <c r="D527" s="36"/>
      <c r="E527" s="73"/>
      <c r="F527" s="36"/>
      <c r="G527" s="36"/>
      <c r="H527" s="36"/>
      <c r="I527" s="36"/>
      <c r="J527" s="36"/>
      <c r="K527" s="36"/>
      <c r="L527" s="36"/>
      <c r="M527" s="36"/>
      <c r="N527" s="36"/>
      <c r="O527" s="36"/>
      <c r="P527" s="36"/>
      <c r="Q527" s="36"/>
      <c r="R527" s="36"/>
      <c r="S527" s="36"/>
      <c r="T527" s="36"/>
      <c r="U527" s="36"/>
      <c r="V527" s="74"/>
      <c r="W527" s="36"/>
      <c r="X527" s="36"/>
      <c r="Y527" s="36"/>
      <c r="Z527" s="36"/>
      <c r="AA527" s="36"/>
      <c r="AB527" s="36"/>
      <c r="AC527" s="36"/>
      <c r="AD527" s="36"/>
      <c r="AE527" s="36"/>
      <c r="AF527" s="36"/>
      <c r="AG527" s="36"/>
      <c r="AH527" s="36"/>
      <c r="AI527" s="36"/>
    </row>
    <row r="528" spans="1:35" ht="14.25" customHeight="1" x14ac:dyDescent="0.25">
      <c r="A528" s="36"/>
      <c r="B528" s="36"/>
      <c r="C528" s="36"/>
      <c r="D528" s="36"/>
      <c r="E528" s="73"/>
      <c r="F528" s="36"/>
      <c r="G528" s="36"/>
      <c r="H528" s="36"/>
      <c r="I528" s="36"/>
      <c r="J528" s="36"/>
      <c r="K528" s="36"/>
      <c r="L528" s="36"/>
      <c r="M528" s="36"/>
      <c r="N528" s="36"/>
      <c r="O528" s="36"/>
      <c r="P528" s="36"/>
      <c r="Q528" s="36"/>
      <c r="R528" s="36"/>
      <c r="S528" s="36"/>
      <c r="T528" s="36"/>
      <c r="U528" s="36"/>
      <c r="V528" s="74"/>
      <c r="W528" s="36"/>
      <c r="X528" s="36"/>
      <c r="Y528" s="36"/>
      <c r="Z528" s="36"/>
      <c r="AA528" s="36"/>
      <c r="AB528" s="36"/>
      <c r="AC528" s="36"/>
      <c r="AD528" s="36"/>
      <c r="AE528" s="36"/>
      <c r="AF528" s="36"/>
      <c r="AG528" s="36"/>
      <c r="AH528" s="36"/>
      <c r="AI528" s="36"/>
    </row>
    <row r="529" spans="1:35" ht="14.25" customHeight="1" x14ac:dyDescent="0.25">
      <c r="A529" s="36"/>
      <c r="B529" s="36"/>
      <c r="C529" s="36"/>
      <c r="D529" s="36"/>
      <c r="E529" s="73"/>
      <c r="F529" s="36"/>
      <c r="G529" s="36"/>
      <c r="H529" s="36"/>
      <c r="I529" s="36"/>
      <c r="J529" s="36"/>
      <c r="K529" s="36"/>
      <c r="L529" s="36"/>
      <c r="M529" s="36"/>
      <c r="N529" s="36"/>
      <c r="O529" s="36"/>
      <c r="P529" s="36"/>
      <c r="Q529" s="36"/>
      <c r="R529" s="36"/>
      <c r="S529" s="36"/>
      <c r="T529" s="36"/>
      <c r="U529" s="36"/>
      <c r="V529" s="74"/>
      <c r="W529" s="36"/>
      <c r="X529" s="36"/>
      <c r="Y529" s="36"/>
      <c r="Z529" s="36"/>
      <c r="AA529" s="36"/>
      <c r="AB529" s="36"/>
      <c r="AC529" s="36"/>
      <c r="AD529" s="36"/>
      <c r="AE529" s="36"/>
      <c r="AF529" s="36"/>
      <c r="AG529" s="36"/>
      <c r="AH529" s="36"/>
      <c r="AI529" s="36"/>
    </row>
    <row r="530" spans="1:35" ht="14.25" customHeight="1" x14ac:dyDescent="0.25">
      <c r="A530" s="36"/>
      <c r="B530" s="36"/>
      <c r="C530" s="36"/>
      <c r="D530" s="36"/>
      <c r="E530" s="73"/>
      <c r="F530" s="36"/>
      <c r="G530" s="36"/>
      <c r="H530" s="36"/>
      <c r="I530" s="36"/>
      <c r="J530" s="36"/>
      <c r="K530" s="36"/>
      <c r="L530" s="36"/>
      <c r="M530" s="36"/>
      <c r="N530" s="36"/>
      <c r="O530" s="36"/>
      <c r="P530" s="36"/>
      <c r="Q530" s="36"/>
      <c r="R530" s="36"/>
      <c r="S530" s="36"/>
      <c r="T530" s="36"/>
      <c r="U530" s="36"/>
      <c r="V530" s="74"/>
      <c r="W530" s="36"/>
      <c r="X530" s="36"/>
      <c r="Y530" s="36"/>
      <c r="Z530" s="36"/>
      <c r="AA530" s="36"/>
      <c r="AB530" s="36"/>
      <c r="AC530" s="36"/>
      <c r="AD530" s="36"/>
      <c r="AE530" s="36"/>
      <c r="AF530" s="36"/>
      <c r="AG530" s="36"/>
      <c r="AH530" s="36"/>
      <c r="AI530" s="36"/>
    </row>
    <row r="531" spans="1:35" ht="14.25" customHeight="1" x14ac:dyDescent="0.25">
      <c r="A531" s="36"/>
      <c r="B531" s="36"/>
      <c r="C531" s="36"/>
      <c r="D531" s="36"/>
      <c r="E531" s="73"/>
      <c r="F531" s="36"/>
      <c r="G531" s="36"/>
      <c r="H531" s="36"/>
      <c r="I531" s="36"/>
      <c r="J531" s="36"/>
      <c r="K531" s="36"/>
      <c r="L531" s="36"/>
      <c r="M531" s="36"/>
      <c r="N531" s="36"/>
      <c r="O531" s="36"/>
      <c r="P531" s="36"/>
      <c r="Q531" s="36"/>
      <c r="R531" s="36"/>
      <c r="S531" s="36"/>
      <c r="T531" s="36"/>
      <c r="U531" s="36"/>
      <c r="V531" s="74"/>
      <c r="W531" s="36"/>
      <c r="X531" s="36"/>
      <c r="Y531" s="36"/>
      <c r="Z531" s="36"/>
      <c r="AA531" s="36"/>
      <c r="AB531" s="36"/>
      <c r="AC531" s="36"/>
      <c r="AD531" s="36"/>
      <c r="AE531" s="36"/>
      <c r="AF531" s="36"/>
      <c r="AG531" s="36"/>
      <c r="AH531" s="36"/>
      <c r="AI531" s="36"/>
    </row>
    <row r="532" spans="1:35" ht="14.25" customHeight="1" x14ac:dyDescent="0.25">
      <c r="A532" s="36"/>
      <c r="B532" s="36"/>
      <c r="C532" s="36"/>
      <c r="D532" s="36"/>
      <c r="E532" s="73"/>
      <c r="F532" s="36"/>
      <c r="G532" s="36"/>
      <c r="H532" s="36"/>
      <c r="I532" s="36"/>
      <c r="J532" s="36"/>
      <c r="K532" s="36"/>
      <c r="L532" s="36"/>
      <c r="M532" s="36"/>
      <c r="N532" s="36"/>
      <c r="O532" s="36"/>
      <c r="P532" s="36"/>
      <c r="Q532" s="36"/>
      <c r="R532" s="36"/>
      <c r="S532" s="36"/>
      <c r="T532" s="36"/>
      <c r="U532" s="36"/>
      <c r="V532" s="74"/>
      <c r="W532" s="36"/>
      <c r="X532" s="36"/>
      <c r="Y532" s="36"/>
      <c r="Z532" s="36"/>
      <c r="AA532" s="36"/>
      <c r="AB532" s="36"/>
      <c r="AC532" s="36"/>
      <c r="AD532" s="36"/>
      <c r="AE532" s="36"/>
      <c r="AF532" s="36"/>
      <c r="AG532" s="36"/>
      <c r="AH532" s="36"/>
      <c r="AI532" s="36"/>
    </row>
    <row r="533" spans="1:35" ht="14.25" customHeight="1" x14ac:dyDescent="0.25">
      <c r="A533" s="36"/>
      <c r="B533" s="36"/>
      <c r="C533" s="36"/>
      <c r="D533" s="36"/>
      <c r="E533" s="73"/>
      <c r="F533" s="36"/>
      <c r="G533" s="36"/>
      <c r="H533" s="36"/>
      <c r="I533" s="36"/>
      <c r="J533" s="36"/>
      <c r="K533" s="36"/>
      <c r="L533" s="36"/>
      <c r="M533" s="36"/>
      <c r="N533" s="36"/>
      <c r="O533" s="36"/>
      <c r="P533" s="36"/>
      <c r="Q533" s="36"/>
      <c r="R533" s="36"/>
      <c r="S533" s="36"/>
      <c r="T533" s="36"/>
      <c r="U533" s="36"/>
      <c r="V533" s="74"/>
      <c r="W533" s="36"/>
      <c r="X533" s="36"/>
      <c r="Y533" s="36"/>
      <c r="Z533" s="36"/>
      <c r="AA533" s="36"/>
      <c r="AB533" s="36"/>
      <c r="AC533" s="36"/>
      <c r="AD533" s="36"/>
      <c r="AE533" s="36"/>
      <c r="AF533" s="36"/>
      <c r="AG533" s="36"/>
      <c r="AH533" s="36"/>
      <c r="AI533" s="36"/>
    </row>
    <row r="534" spans="1:35" ht="14.25" customHeight="1" x14ac:dyDescent="0.25">
      <c r="A534" s="36"/>
      <c r="B534" s="36"/>
      <c r="C534" s="36"/>
      <c r="D534" s="36"/>
      <c r="E534" s="73"/>
      <c r="F534" s="36"/>
      <c r="G534" s="36"/>
      <c r="H534" s="36"/>
      <c r="I534" s="36"/>
      <c r="J534" s="36"/>
      <c r="K534" s="36"/>
      <c r="L534" s="36"/>
      <c r="M534" s="36"/>
      <c r="N534" s="36"/>
      <c r="O534" s="36"/>
      <c r="P534" s="36"/>
      <c r="Q534" s="36"/>
      <c r="R534" s="36"/>
      <c r="S534" s="36"/>
      <c r="T534" s="36"/>
      <c r="U534" s="36"/>
      <c r="V534" s="74"/>
      <c r="W534" s="36"/>
      <c r="X534" s="36"/>
      <c r="Y534" s="36"/>
      <c r="Z534" s="36"/>
      <c r="AA534" s="36"/>
      <c r="AB534" s="36"/>
      <c r="AC534" s="36"/>
      <c r="AD534" s="36"/>
      <c r="AE534" s="36"/>
      <c r="AF534" s="36"/>
      <c r="AG534" s="36"/>
      <c r="AH534" s="36"/>
      <c r="AI534" s="36"/>
    </row>
    <row r="535" spans="1:35" ht="14.25" customHeight="1" x14ac:dyDescent="0.25">
      <c r="A535" s="36"/>
      <c r="B535" s="36"/>
      <c r="C535" s="36"/>
      <c r="D535" s="36"/>
      <c r="E535" s="73"/>
      <c r="F535" s="36"/>
      <c r="G535" s="36"/>
      <c r="H535" s="36"/>
      <c r="I535" s="36"/>
      <c r="J535" s="36"/>
      <c r="K535" s="36"/>
      <c r="L535" s="36"/>
      <c r="M535" s="36"/>
      <c r="N535" s="36"/>
      <c r="O535" s="36"/>
      <c r="P535" s="36"/>
      <c r="Q535" s="36"/>
      <c r="R535" s="36"/>
      <c r="S535" s="36"/>
      <c r="T535" s="36"/>
      <c r="U535" s="36"/>
      <c r="V535" s="74"/>
      <c r="W535" s="36"/>
      <c r="X535" s="36"/>
      <c r="Y535" s="36"/>
      <c r="Z535" s="36"/>
      <c r="AA535" s="36"/>
      <c r="AB535" s="36"/>
      <c r="AC535" s="36"/>
      <c r="AD535" s="36"/>
      <c r="AE535" s="36"/>
      <c r="AF535" s="36"/>
      <c r="AG535" s="36"/>
      <c r="AH535" s="36"/>
      <c r="AI535" s="36"/>
    </row>
    <row r="536" spans="1:35" ht="14.25" customHeight="1" x14ac:dyDescent="0.25">
      <c r="A536" s="36"/>
      <c r="B536" s="36"/>
      <c r="C536" s="36"/>
      <c r="D536" s="36"/>
      <c r="E536" s="73"/>
      <c r="F536" s="36"/>
      <c r="G536" s="36"/>
      <c r="H536" s="36"/>
      <c r="I536" s="36"/>
      <c r="J536" s="36"/>
      <c r="K536" s="36"/>
      <c r="L536" s="36"/>
      <c r="M536" s="36"/>
      <c r="N536" s="36"/>
      <c r="O536" s="36"/>
      <c r="P536" s="36"/>
      <c r="Q536" s="36"/>
      <c r="R536" s="36"/>
      <c r="S536" s="36"/>
      <c r="T536" s="36"/>
      <c r="U536" s="36"/>
      <c r="V536" s="74"/>
      <c r="W536" s="36"/>
      <c r="X536" s="36"/>
      <c r="Y536" s="36"/>
      <c r="Z536" s="36"/>
      <c r="AA536" s="36"/>
      <c r="AB536" s="36"/>
      <c r="AC536" s="36"/>
      <c r="AD536" s="36"/>
      <c r="AE536" s="36"/>
      <c r="AF536" s="36"/>
      <c r="AG536" s="36"/>
      <c r="AH536" s="36"/>
      <c r="AI536" s="36"/>
    </row>
    <row r="537" spans="1:35" ht="14.25" customHeight="1" x14ac:dyDescent="0.25">
      <c r="A537" s="36"/>
      <c r="B537" s="36"/>
      <c r="C537" s="36"/>
      <c r="D537" s="36"/>
      <c r="E537" s="73"/>
      <c r="F537" s="36"/>
      <c r="G537" s="36"/>
      <c r="H537" s="36"/>
      <c r="I537" s="36"/>
      <c r="J537" s="36"/>
      <c r="K537" s="36"/>
      <c r="L537" s="36"/>
      <c r="M537" s="36"/>
      <c r="N537" s="36"/>
      <c r="O537" s="36"/>
      <c r="P537" s="36"/>
      <c r="Q537" s="36"/>
      <c r="R537" s="36"/>
      <c r="S537" s="36"/>
      <c r="T537" s="36"/>
      <c r="U537" s="36"/>
      <c r="V537" s="74"/>
      <c r="W537" s="36"/>
      <c r="X537" s="36"/>
      <c r="Y537" s="36"/>
      <c r="Z537" s="36"/>
      <c r="AA537" s="36"/>
      <c r="AB537" s="36"/>
      <c r="AC537" s="36"/>
      <c r="AD537" s="36"/>
      <c r="AE537" s="36"/>
      <c r="AF537" s="36"/>
      <c r="AG537" s="36"/>
      <c r="AH537" s="36"/>
      <c r="AI537" s="36"/>
    </row>
    <row r="538" spans="1:35" ht="14.25" customHeight="1" x14ac:dyDescent="0.25">
      <c r="A538" s="36"/>
      <c r="B538" s="36"/>
      <c r="C538" s="36"/>
      <c r="D538" s="36"/>
      <c r="E538" s="73"/>
      <c r="F538" s="36"/>
      <c r="G538" s="36"/>
      <c r="H538" s="36"/>
      <c r="I538" s="36"/>
      <c r="J538" s="36"/>
      <c r="K538" s="36"/>
      <c r="L538" s="36"/>
      <c r="M538" s="36"/>
      <c r="N538" s="36"/>
      <c r="O538" s="36"/>
      <c r="P538" s="36"/>
      <c r="Q538" s="36"/>
      <c r="R538" s="36"/>
      <c r="S538" s="36"/>
      <c r="T538" s="36"/>
      <c r="U538" s="36"/>
      <c r="V538" s="74"/>
      <c r="W538" s="36"/>
      <c r="X538" s="36"/>
      <c r="Y538" s="36"/>
      <c r="Z538" s="36"/>
      <c r="AA538" s="36"/>
      <c r="AB538" s="36"/>
      <c r="AC538" s="36"/>
      <c r="AD538" s="36"/>
      <c r="AE538" s="36"/>
      <c r="AF538" s="36"/>
      <c r="AG538" s="36"/>
      <c r="AH538" s="36"/>
      <c r="AI538" s="36"/>
    </row>
    <row r="539" spans="1:35" ht="14.25" customHeight="1" x14ac:dyDescent="0.25">
      <c r="A539" s="36"/>
      <c r="B539" s="36"/>
      <c r="C539" s="36"/>
      <c r="D539" s="36"/>
      <c r="E539" s="73"/>
      <c r="F539" s="36"/>
      <c r="G539" s="36"/>
      <c r="H539" s="36"/>
      <c r="I539" s="36"/>
      <c r="J539" s="36"/>
      <c r="K539" s="36"/>
      <c r="L539" s="36"/>
      <c r="M539" s="36"/>
      <c r="N539" s="36"/>
      <c r="O539" s="36"/>
      <c r="P539" s="36"/>
      <c r="Q539" s="36"/>
      <c r="R539" s="36"/>
      <c r="S539" s="36"/>
      <c r="T539" s="36"/>
      <c r="U539" s="36"/>
      <c r="V539" s="74"/>
      <c r="W539" s="36"/>
      <c r="X539" s="36"/>
      <c r="Y539" s="36"/>
      <c r="Z539" s="36"/>
      <c r="AA539" s="36"/>
      <c r="AB539" s="36"/>
      <c r="AC539" s="36"/>
      <c r="AD539" s="36"/>
      <c r="AE539" s="36"/>
      <c r="AF539" s="36"/>
      <c r="AG539" s="36"/>
      <c r="AH539" s="36"/>
      <c r="AI539" s="36"/>
    </row>
    <row r="540" spans="1:35" ht="14.25" customHeight="1" x14ac:dyDescent="0.25">
      <c r="A540" s="36"/>
      <c r="B540" s="36"/>
      <c r="C540" s="36"/>
      <c r="D540" s="36"/>
      <c r="E540" s="73"/>
      <c r="F540" s="36"/>
      <c r="G540" s="36"/>
      <c r="H540" s="36"/>
      <c r="I540" s="36"/>
      <c r="J540" s="36"/>
      <c r="K540" s="36"/>
      <c r="L540" s="36"/>
      <c r="M540" s="36"/>
      <c r="N540" s="36"/>
      <c r="O540" s="36"/>
      <c r="P540" s="36"/>
      <c r="Q540" s="36"/>
      <c r="R540" s="36"/>
      <c r="S540" s="36"/>
      <c r="T540" s="36"/>
      <c r="U540" s="36"/>
      <c r="V540" s="74"/>
      <c r="W540" s="36"/>
      <c r="X540" s="36"/>
      <c r="Y540" s="36"/>
      <c r="Z540" s="36"/>
      <c r="AA540" s="36"/>
      <c r="AB540" s="36"/>
      <c r="AC540" s="36"/>
      <c r="AD540" s="36"/>
      <c r="AE540" s="36"/>
      <c r="AF540" s="36"/>
      <c r="AG540" s="36"/>
      <c r="AH540" s="36"/>
      <c r="AI540" s="36"/>
    </row>
    <row r="541" spans="1:35" ht="14.25" customHeight="1" x14ac:dyDescent="0.25">
      <c r="A541" s="36"/>
      <c r="B541" s="36"/>
      <c r="C541" s="36"/>
      <c r="D541" s="36"/>
      <c r="E541" s="73"/>
      <c r="F541" s="36"/>
      <c r="G541" s="36"/>
      <c r="H541" s="36"/>
      <c r="I541" s="36"/>
      <c r="J541" s="36"/>
      <c r="K541" s="36"/>
      <c r="L541" s="36"/>
      <c r="M541" s="36"/>
      <c r="N541" s="36"/>
      <c r="O541" s="36"/>
      <c r="P541" s="36"/>
      <c r="Q541" s="36"/>
      <c r="R541" s="36"/>
      <c r="S541" s="36"/>
      <c r="T541" s="36"/>
      <c r="U541" s="36"/>
      <c r="V541" s="74"/>
      <c r="W541" s="36"/>
      <c r="X541" s="36"/>
      <c r="Y541" s="36"/>
      <c r="Z541" s="36"/>
      <c r="AA541" s="36"/>
      <c r="AB541" s="36"/>
      <c r="AC541" s="36"/>
      <c r="AD541" s="36"/>
      <c r="AE541" s="36"/>
      <c r="AF541" s="36"/>
      <c r="AG541" s="36"/>
      <c r="AH541" s="36"/>
      <c r="AI541" s="36"/>
    </row>
    <row r="542" spans="1:35" ht="14.25" customHeight="1" x14ac:dyDescent="0.25">
      <c r="A542" s="36"/>
      <c r="B542" s="36"/>
      <c r="C542" s="36"/>
      <c r="D542" s="36"/>
      <c r="E542" s="73"/>
      <c r="F542" s="36"/>
      <c r="G542" s="36"/>
      <c r="H542" s="36"/>
      <c r="I542" s="36"/>
      <c r="J542" s="36"/>
      <c r="K542" s="36"/>
      <c r="L542" s="36"/>
      <c r="M542" s="36"/>
      <c r="N542" s="36"/>
      <c r="O542" s="36"/>
      <c r="P542" s="36"/>
      <c r="Q542" s="36"/>
      <c r="R542" s="36"/>
      <c r="S542" s="36"/>
      <c r="T542" s="36"/>
      <c r="U542" s="36"/>
      <c r="V542" s="74"/>
      <c r="W542" s="36"/>
      <c r="X542" s="36"/>
      <c r="Y542" s="36"/>
      <c r="Z542" s="36"/>
      <c r="AA542" s="36"/>
      <c r="AB542" s="36"/>
      <c r="AC542" s="36"/>
      <c r="AD542" s="36"/>
      <c r="AE542" s="36"/>
      <c r="AF542" s="36"/>
      <c r="AG542" s="36"/>
      <c r="AH542" s="36"/>
      <c r="AI542" s="36"/>
    </row>
    <row r="543" spans="1:35" ht="14.25" customHeight="1" x14ac:dyDescent="0.25">
      <c r="A543" s="36"/>
      <c r="B543" s="36"/>
      <c r="C543" s="36"/>
      <c r="D543" s="36"/>
      <c r="E543" s="73"/>
      <c r="F543" s="36"/>
      <c r="G543" s="36"/>
      <c r="H543" s="36"/>
      <c r="I543" s="36"/>
      <c r="J543" s="36"/>
      <c r="K543" s="36"/>
      <c r="L543" s="36"/>
      <c r="M543" s="36"/>
      <c r="N543" s="36"/>
      <c r="O543" s="36"/>
      <c r="P543" s="36"/>
      <c r="Q543" s="36"/>
      <c r="R543" s="36"/>
      <c r="S543" s="36"/>
      <c r="T543" s="36"/>
      <c r="U543" s="36"/>
      <c r="V543" s="74"/>
      <c r="W543" s="36"/>
      <c r="X543" s="36"/>
      <c r="Y543" s="36"/>
      <c r="Z543" s="36"/>
      <c r="AA543" s="36"/>
      <c r="AB543" s="36"/>
      <c r="AC543" s="36"/>
      <c r="AD543" s="36"/>
      <c r="AE543" s="36"/>
      <c r="AF543" s="36"/>
      <c r="AG543" s="36"/>
      <c r="AH543" s="36"/>
      <c r="AI543" s="36"/>
    </row>
    <row r="544" spans="1:35" ht="14.25" customHeight="1" x14ac:dyDescent="0.25">
      <c r="A544" s="36"/>
      <c r="B544" s="36"/>
      <c r="C544" s="36"/>
      <c r="D544" s="36"/>
      <c r="E544" s="73"/>
      <c r="F544" s="36"/>
      <c r="G544" s="36"/>
      <c r="H544" s="36"/>
      <c r="I544" s="36"/>
      <c r="J544" s="36"/>
      <c r="K544" s="36"/>
      <c r="L544" s="36"/>
      <c r="M544" s="36"/>
      <c r="N544" s="36"/>
      <c r="O544" s="36"/>
      <c r="P544" s="36"/>
      <c r="Q544" s="36"/>
      <c r="R544" s="36"/>
      <c r="S544" s="36"/>
      <c r="T544" s="36"/>
      <c r="U544" s="36"/>
      <c r="V544" s="74"/>
      <c r="W544" s="36"/>
      <c r="X544" s="36"/>
      <c r="Y544" s="36"/>
      <c r="Z544" s="36"/>
      <c r="AA544" s="36"/>
      <c r="AB544" s="36"/>
      <c r="AC544" s="36"/>
      <c r="AD544" s="36"/>
      <c r="AE544" s="36"/>
      <c r="AF544" s="36"/>
      <c r="AG544" s="36"/>
      <c r="AH544" s="36"/>
      <c r="AI544" s="36"/>
    </row>
    <row r="545" spans="1:35" ht="14.25" customHeight="1" x14ac:dyDescent="0.25">
      <c r="A545" s="36"/>
      <c r="B545" s="36"/>
      <c r="C545" s="36"/>
      <c r="D545" s="36"/>
      <c r="E545" s="73"/>
      <c r="F545" s="36"/>
      <c r="G545" s="36"/>
      <c r="H545" s="36"/>
      <c r="I545" s="36"/>
      <c r="J545" s="36"/>
      <c r="K545" s="36"/>
      <c r="L545" s="36"/>
      <c r="M545" s="36"/>
      <c r="N545" s="36"/>
      <c r="O545" s="36"/>
      <c r="P545" s="36"/>
      <c r="Q545" s="36"/>
      <c r="R545" s="36"/>
      <c r="S545" s="36"/>
      <c r="T545" s="36"/>
      <c r="U545" s="36"/>
      <c r="V545" s="74"/>
      <c r="W545" s="36"/>
      <c r="X545" s="36"/>
      <c r="Y545" s="36"/>
      <c r="Z545" s="36"/>
      <c r="AA545" s="36"/>
      <c r="AB545" s="36"/>
      <c r="AC545" s="36"/>
      <c r="AD545" s="36"/>
      <c r="AE545" s="36"/>
      <c r="AF545" s="36"/>
      <c r="AG545" s="36"/>
      <c r="AH545" s="36"/>
      <c r="AI545" s="36"/>
    </row>
    <row r="546" spans="1:35" ht="14.25" customHeight="1" x14ac:dyDescent="0.25">
      <c r="A546" s="36"/>
      <c r="B546" s="36"/>
      <c r="C546" s="36"/>
      <c r="D546" s="36"/>
      <c r="E546" s="73"/>
      <c r="F546" s="36"/>
      <c r="G546" s="36"/>
      <c r="H546" s="36"/>
      <c r="I546" s="36"/>
      <c r="J546" s="36"/>
      <c r="K546" s="36"/>
      <c r="L546" s="36"/>
      <c r="M546" s="36"/>
      <c r="N546" s="36"/>
      <c r="O546" s="36"/>
      <c r="P546" s="36"/>
      <c r="Q546" s="36"/>
      <c r="R546" s="36"/>
      <c r="S546" s="36"/>
      <c r="T546" s="36"/>
      <c r="U546" s="36"/>
      <c r="V546" s="74"/>
      <c r="W546" s="36"/>
      <c r="X546" s="36"/>
      <c r="Y546" s="36"/>
      <c r="Z546" s="36"/>
      <c r="AA546" s="36"/>
      <c r="AB546" s="36"/>
      <c r="AC546" s="36"/>
      <c r="AD546" s="36"/>
      <c r="AE546" s="36"/>
      <c r="AF546" s="36"/>
      <c r="AG546" s="36"/>
      <c r="AH546" s="36"/>
      <c r="AI546" s="36"/>
    </row>
    <row r="547" spans="1:35" ht="14.25" customHeight="1" x14ac:dyDescent="0.25">
      <c r="A547" s="36"/>
      <c r="B547" s="36"/>
      <c r="C547" s="36"/>
      <c r="D547" s="36"/>
      <c r="E547" s="73"/>
      <c r="F547" s="36"/>
      <c r="G547" s="36"/>
      <c r="H547" s="36"/>
      <c r="I547" s="36"/>
      <c r="J547" s="36"/>
      <c r="K547" s="36"/>
      <c r="L547" s="36"/>
      <c r="M547" s="36"/>
      <c r="N547" s="36"/>
      <c r="O547" s="36"/>
      <c r="P547" s="36"/>
      <c r="Q547" s="36"/>
      <c r="R547" s="36"/>
      <c r="S547" s="36"/>
      <c r="T547" s="36"/>
      <c r="U547" s="36"/>
      <c r="V547" s="74"/>
      <c r="W547" s="36"/>
      <c r="X547" s="36"/>
      <c r="Y547" s="36"/>
      <c r="Z547" s="36"/>
      <c r="AA547" s="36"/>
      <c r="AB547" s="36"/>
      <c r="AC547" s="36"/>
      <c r="AD547" s="36"/>
      <c r="AE547" s="36"/>
      <c r="AF547" s="36"/>
      <c r="AG547" s="36"/>
      <c r="AH547" s="36"/>
      <c r="AI547" s="36"/>
    </row>
    <row r="548" spans="1:35" ht="14.25" customHeight="1" x14ac:dyDescent="0.25">
      <c r="A548" s="36"/>
      <c r="B548" s="36"/>
      <c r="C548" s="36"/>
      <c r="D548" s="36"/>
      <c r="E548" s="73"/>
      <c r="F548" s="36"/>
      <c r="G548" s="36"/>
      <c r="H548" s="36"/>
      <c r="I548" s="36"/>
      <c r="J548" s="36"/>
      <c r="K548" s="36"/>
      <c r="L548" s="36"/>
      <c r="M548" s="36"/>
      <c r="N548" s="36"/>
      <c r="O548" s="36"/>
      <c r="P548" s="36"/>
      <c r="Q548" s="36"/>
      <c r="R548" s="36"/>
      <c r="S548" s="36"/>
      <c r="T548" s="36"/>
      <c r="U548" s="36"/>
      <c r="V548" s="74"/>
      <c r="W548" s="36"/>
      <c r="X548" s="36"/>
      <c r="Y548" s="36"/>
      <c r="Z548" s="36"/>
      <c r="AA548" s="36"/>
      <c r="AB548" s="36"/>
      <c r="AC548" s="36"/>
      <c r="AD548" s="36"/>
      <c r="AE548" s="36"/>
      <c r="AF548" s="36"/>
      <c r="AG548" s="36"/>
      <c r="AH548" s="36"/>
      <c r="AI548" s="36"/>
    </row>
    <row r="549" spans="1:35" ht="14.25" customHeight="1" x14ac:dyDescent="0.25">
      <c r="A549" s="36"/>
      <c r="B549" s="36"/>
      <c r="C549" s="36"/>
      <c r="D549" s="36"/>
      <c r="E549" s="73"/>
      <c r="F549" s="36"/>
      <c r="G549" s="36"/>
      <c r="H549" s="36"/>
      <c r="I549" s="36"/>
      <c r="J549" s="36"/>
      <c r="K549" s="36"/>
      <c r="L549" s="36"/>
      <c r="M549" s="36"/>
      <c r="N549" s="36"/>
      <c r="O549" s="36"/>
      <c r="P549" s="36"/>
      <c r="Q549" s="36"/>
      <c r="R549" s="36"/>
      <c r="S549" s="36"/>
      <c r="T549" s="36"/>
      <c r="U549" s="36"/>
      <c r="V549" s="74"/>
      <c r="W549" s="36"/>
      <c r="X549" s="36"/>
      <c r="Y549" s="36"/>
      <c r="Z549" s="36"/>
      <c r="AA549" s="36"/>
      <c r="AB549" s="36"/>
      <c r="AC549" s="36"/>
      <c r="AD549" s="36"/>
      <c r="AE549" s="36"/>
      <c r="AF549" s="36"/>
      <c r="AG549" s="36"/>
      <c r="AH549" s="36"/>
      <c r="AI549" s="36"/>
    </row>
    <row r="550" spans="1:35" ht="14.25" customHeight="1" x14ac:dyDescent="0.25">
      <c r="A550" s="36"/>
      <c r="B550" s="36"/>
      <c r="C550" s="36"/>
      <c r="D550" s="36"/>
      <c r="E550" s="73"/>
      <c r="F550" s="36"/>
      <c r="G550" s="36"/>
      <c r="H550" s="36"/>
      <c r="I550" s="36"/>
      <c r="J550" s="36"/>
      <c r="K550" s="36"/>
      <c r="L550" s="36"/>
      <c r="M550" s="36"/>
      <c r="N550" s="36"/>
      <c r="O550" s="36"/>
      <c r="P550" s="36"/>
      <c r="Q550" s="36"/>
      <c r="R550" s="36"/>
      <c r="S550" s="36"/>
      <c r="T550" s="36"/>
      <c r="U550" s="36"/>
      <c r="V550" s="74"/>
      <c r="W550" s="36"/>
      <c r="X550" s="36"/>
      <c r="Y550" s="36"/>
      <c r="Z550" s="36"/>
      <c r="AA550" s="36"/>
      <c r="AB550" s="36"/>
      <c r="AC550" s="36"/>
      <c r="AD550" s="36"/>
      <c r="AE550" s="36"/>
      <c r="AF550" s="36"/>
      <c r="AG550" s="36"/>
      <c r="AH550" s="36"/>
      <c r="AI550" s="36"/>
    </row>
    <row r="551" spans="1:35" ht="14.25" customHeight="1" x14ac:dyDescent="0.25">
      <c r="A551" s="36"/>
      <c r="B551" s="36"/>
      <c r="C551" s="36"/>
      <c r="D551" s="36"/>
      <c r="E551" s="73"/>
      <c r="F551" s="36"/>
      <c r="G551" s="36"/>
      <c r="H551" s="36"/>
      <c r="I551" s="36"/>
      <c r="J551" s="36"/>
      <c r="K551" s="36"/>
      <c r="L551" s="36"/>
      <c r="M551" s="36"/>
      <c r="N551" s="36"/>
      <c r="O551" s="36"/>
      <c r="P551" s="36"/>
      <c r="Q551" s="36"/>
      <c r="R551" s="36"/>
      <c r="S551" s="36"/>
      <c r="T551" s="36"/>
      <c r="U551" s="36"/>
      <c r="V551" s="74"/>
      <c r="W551" s="36"/>
      <c r="X551" s="36"/>
      <c r="Y551" s="36"/>
      <c r="Z551" s="36"/>
      <c r="AA551" s="36"/>
      <c r="AB551" s="36"/>
      <c r="AC551" s="36"/>
      <c r="AD551" s="36"/>
      <c r="AE551" s="36"/>
      <c r="AF551" s="36"/>
      <c r="AG551" s="36"/>
      <c r="AH551" s="36"/>
      <c r="AI551" s="36"/>
    </row>
    <row r="552" spans="1:35" ht="14.25" customHeight="1" x14ac:dyDescent="0.25">
      <c r="A552" s="36"/>
      <c r="B552" s="36"/>
      <c r="C552" s="36"/>
      <c r="D552" s="36"/>
      <c r="E552" s="73"/>
      <c r="F552" s="36"/>
      <c r="G552" s="36"/>
      <c r="H552" s="36"/>
      <c r="I552" s="36"/>
      <c r="J552" s="36"/>
      <c r="K552" s="36"/>
      <c r="L552" s="36"/>
      <c r="M552" s="36"/>
      <c r="N552" s="36"/>
      <c r="O552" s="36"/>
      <c r="P552" s="36"/>
      <c r="Q552" s="36"/>
      <c r="R552" s="36"/>
      <c r="S552" s="36"/>
      <c r="T552" s="36"/>
      <c r="U552" s="36"/>
      <c r="V552" s="74"/>
      <c r="W552" s="36"/>
      <c r="X552" s="36"/>
      <c r="Y552" s="36"/>
      <c r="Z552" s="36"/>
      <c r="AA552" s="36"/>
      <c r="AB552" s="36"/>
      <c r="AC552" s="36"/>
      <c r="AD552" s="36"/>
      <c r="AE552" s="36"/>
      <c r="AF552" s="36"/>
      <c r="AG552" s="36"/>
      <c r="AH552" s="36"/>
      <c r="AI552" s="36"/>
    </row>
    <row r="553" spans="1:35" ht="14.25" customHeight="1" x14ac:dyDescent="0.25">
      <c r="A553" s="36"/>
      <c r="B553" s="36"/>
      <c r="C553" s="36"/>
      <c r="D553" s="36"/>
      <c r="E553" s="73"/>
      <c r="F553" s="36"/>
      <c r="G553" s="36"/>
      <c r="H553" s="36"/>
      <c r="I553" s="36"/>
      <c r="J553" s="36"/>
      <c r="K553" s="36"/>
      <c r="L553" s="36"/>
      <c r="M553" s="36"/>
      <c r="N553" s="36"/>
      <c r="O553" s="36"/>
      <c r="P553" s="36"/>
      <c r="Q553" s="36"/>
      <c r="R553" s="36"/>
      <c r="S553" s="36"/>
      <c r="T553" s="36"/>
      <c r="U553" s="36"/>
      <c r="V553" s="74"/>
      <c r="W553" s="36"/>
      <c r="X553" s="36"/>
      <c r="Y553" s="36"/>
      <c r="Z553" s="36"/>
      <c r="AA553" s="36"/>
      <c r="AB553" s="36"/>
      <c r="AC553" s="36"/>
      <c r="AD553" s="36"/>
      <c r="AE553" s="36"/>
      <c r="AF553" s="36"/>
      <c r="AG553" s="36"/>
      <c r="AH553" s="36"/>
      <c r="AI553" s="36"/>
    </row>
    <row r="554" spans="1:35" ht="14.25" customHeight="1" x14ac:dyDescent="0.25">
      <c r="A554" s="36"/>
      <c r="B554" s="36"/>
      <c r="C554" s="36"/>
      <c r="D554" s="36"/>
      <c r="E554" s="73"/>
      <c r="F554" s="36"/>
      <c r="G554" s="36"/>
      <c r="H554" s="36"/>
      <c r="I554" s="36"/>
      <c r="J554" s="36"/>
      <c r="K554" s="36"/>
      <c r="L554" s="36"/>
      <c r="M554" s="36"/>
      <c r="N554" s="36"/>
      <c r="O554" s="36"/>
      <c r="P554" s="36"/>
      <c r="Q554" s="36"/>
      <c r="R554" s="36"/>
      <c r="S554" s="36"/>
      <c r="T554" s="36"/>
      <c r="U554" s="36"/>
      <c r="V554" s="74"/>
      <c r="W554" s="36"/>
      <c r="X554" s="36"/>
      <c r="Y554" s="36"/>
      <c r="Z554" s="36"/>
      <c r="AA554" s="36"/>
      <c r="AB554" s="36"/>
      <c r="AC554" s="36"/>
      <c r="AD554" s="36"/>
      <c r="AE554" s="36"/>
      <c r="AF554" s="36"/>
      <c r="AG554" s="36"/>
      <c r="AH554" s="36"/>
      <c r="AI554" s="36"/>
    </row>
    <row r="555" spans="1:35" ht="14.25" customHeight="1" x14ac:dyDescent="0.25">
      <c r="A555" s="36"/>
      <c r="B555" s="36"/>
      <c r="C555" s="36"/>
      <c r="D555" s="36"/>
      <c r="E555" s="73"/>
      <c r="F555" s="36"/>
      <c r="G555" s="36"/>
      <c r="H555" s="36"/>
      <c r="I555" s="36"/>
      <c r="J555" s="36"/>
      <c r="K555" s="36"/>
      <c r="L555" s="36"/>
      <c r="M555" s="36"/>
      <c r="N555" s="36"/>
      <c r="O555" s="36"/>
      <c r="P555" s="36"/>
      <c r="Q555" s="36"/>
      <c r="R555" s="36"/>
      <c r="S555" s="36"/>
      <c r="T555" s="36"/>
      <c r="U555" s="36"/>
      <c r="V555" s="74"/>
      <c r="W555" s="36"/>
      <c r="X555" s="36"/>
      <c r="Y555" s="36"/>
      <c r="Z555" s="36"/>
      <c r="AA555" s="36"/>
      <c r="AB555" s="36"/>
      <c r="AC555" s="36"/>
      <c r="AD555" s="36"/>
      <c r="AE555" s="36"/>
      <c r="AF555" s="36"/>
      <c r="AG555" s="36"/>
      <c r="AH555" s="36"/>
      <c r="AI555" s="36"/>
    </row>
    <row r="556" spans="1:35" ht="14.25" customHeight="1" x14ac:dyDescent="0.25">
      <c r="A556" s="36"/>
      <c r="B556" s="36"/>
      <c r="C556" s="36"/>
      <c r="D556" s="36"/>
      <c r="E556" s="73"/>
      <c r="F556" s="36"/>
      <c r="G556" s="36"/>
      <c r="H556" s="36"/>
      <c r="I556" s="36"/>
      <c r="J556" s="36"/>
      <c r="K556" s="36"/>
      <c r="L556" s="36"/>
      <c r="M556" s="36"/>
      <c r="N556" s="36"/>
      <c r="O556" s="36"/>
      <c r="P556" s="36"/>
      <c r="Q556" s="36"/>
      <c r="R556" s="36"/>
      <c r="S556" s="36"/>
      <c r="T556" s="36"/>
      <c r="U556" s="36"/>
      <c r="V556" s="74"/>
      <c r="W556" s="36"/>
      <c r="X556" s="36"/>
      <c r="Y556" s="36"/>
      <c r="Z556" s="36"/>
      <c r="AA556" s="36"/>
      <c r="AB556" s="36"/>
      <c r="AC556" s="36"/>
      <c r="AD556" s="36"/>
      <c r="AE556" s="36"/>
      <c r="AF556" s="36"/>
      <c r="AG556" s="36"/>
      <c r="AH556" s="36"/>
      <c r="AI556" s="36"/>
    </row>
    <row r="557" spans="1:35" ht="14.25" customHeight="1" x14ac:dyDescent="0.25">
      <c r="A557" s="36"/>
      <c r="B557" s="36"/>
      <c r="C557" s="36"/>
      <c r="D557" s="36"/>
      <c r="E557" s="73"/>
      <c r="F557" s="36"/>
      <c r="G557" s="36"/>
      <c r="H557" s="36"/>
      <c r="I557" s="36"/>
      <c r="J557" s="36"/>
      <c r="K557" s="36"/>
      <c r="L557" s="36"/>
      <c r="M557" s="36"/>
      <c r="N557" s="36"/>
      <c r="O557" s="36"/>
      <c r="P557" s="36"/>
      <c r="Q557" s="36"/>
      <c r="R557" s="36"/>
      <c r="S557" s="36"/>
      <c r="T557" s="36"/>
      <c r="U557" s="36"/>
      <c r="V557" s="74"/>
      <c r="W557" s="36"/>
      <c r="X557" s="36"/>
      <c r="Y557" s="36"/>
      <c r="Z557" s="36"/>
      <c r="AA557" s="36"/>
      <c r="AB557" s="36"/>
      <c r="AC557" s="36"/>
      <c r="AD557" s="36"/>
      <c r="AE557" s="36"/>
      <c r="AF557" s="36"/>
      <c r="AG557" s="36"/>
      <c r="AH557" s="36"/>
      <c r="AI557" s="36"/>
    </row>
    <row r="558" spans="1:35" ht="14.25" customHeight="1" x14ac:dyDescent="0.25">
      <c r="A558" s="36"/>
      <c r="B558" s="36"/>
      <c r="C558" s="36"/>
      <c r="D558" s="36"/>
      <c r="E558" s="73"/>
      <c r="F558" s="36"/>
      <c r="G558" s="36"/>
      <c r="H558" s="36"/>
      <c r="I558" s="36"/>
      <c r="J558" s="36"/>
      <c r="K558" s="36"/>
      <c r="L558" s="36"/>
      <c r="M558" s="36"/>
      <c r="N558" s="36"/>
      <c r="O558" s="36"/>
      <c r="P558" s="36"/>
      <c r="Q558" s="36"/>
      <c r="R558" s="36"/>
      <c r="S558" s="36"/>
      <c r="T558" s="36"/>
      <c r="U558" s="36"/>
      <c r="V558" s="74"/>
      <c r="W558" s="36"/>
      <c r="X558" s="36"/>
      <c r="Y558" s="36"/>
      <c r="Z558" s="36"/>
      <c r="AA558" s="36"/>
      <c r="AB558" s="36"/>
      <c r="AC558" s="36"/>
      <c r="AD558" s="36"/>
      <c r="AE558" s="36"/>
      <c r="AF558" s="36"/>
      <c r="AG558" s="36"/>
      <c r="AH558" s="36"/>
      <c r="AI558" s="36"/>
    </row>
    <row r="559" spans="1:35" ht="14.25" customHeight="1" x14ac:dyDescent="0.25">
      <c r="A559" s="36"/>
      <c r="B559" s="36"/>
      <c r="C559" s="36"/>
      <c r="D559" s="36"/>
      <c r="E559" s="73"/>
      <c r="F559" s="36"/>
      <c r="G559" s="36"/>
      <c r="H559" s="36"/>
      <c r="I559" s="36"/>
      <c r="J559" s="36"/>
      <c r="K559" s="36"/>
      <c r="L559" s="36"/>
      <c r="M559" s="36"/>
      <c r="N559" s="36"/>
      <c r="O559" s="36"/>
      <c r="P559" s="36"/>
      <c r="Q559" s="36"/>
      <c r="R559" s="36"/>
      <c r="S559" s="36"/>
      <c r="T559" s="36"/>
      <c r="U559" s="36"/>
      <c r="V559" s="74"/>
      <c r="W559" s="36"/>
      <c r="X559" s="36"/>
      <c r="Y559" s="36"/>
      <c r="Z559" s="36"/>
      <c r="AA559" s="36"/>
      <c r="AB559" s="36"/>
      <c r="AC559" s="36"/>
      <c r="AD559" s="36"/>
      <c r="AE559" s="36"/>
      <c r="AF559" s="36"/>
      <c r="AG559" s="36"/>
      <c r="AH559" s="36"/>
      <c r="AI559" s="36"/>
    </row>
    <row r="560" spans="1:35" ht="14.25" customHeight="1" x14ac:dyDescent="0.25">
      <c r="A560" s="36"/>
      <c r="B560" s="36"/>
      <c r="C560" s="36"/>
      <c r="D560" s="36"/>
      <c r="E560" s="73"/>
      <c r="F560" s="36"/>
      <c r="G560" s="36"/>
      <c r="H560" s="36"/>
      <c r="I560" s="36"/>
      <c r="J560" s="36"/>
      <c r="K560" s="36"/>
      <c r="L560" s="36"/>
      <c r="M560" s="36"/>
      <c r="N560" s="36"/>
      <c r="O560" s="36"/>
      <c r="P560" s="36"/>
      <c r="Q560" s="36"/>
      <c r="R560" s="36"/>
      <c r="S560" s="36"/>
      <c r="T560" s="36"/>
      <c r="U560" s="36"/>
      <c r="V560" s="74"/>
      <c r="W560" s="36"/>
      <c r="X560" s="36"/>
      <c r="Y560" s="36"/>
      <c r="Z560" s="36"/>
      <c r="AA560" s="36"/>
      <c r="AB560" s="36"/>
      <c r="AC560" s="36"/>
      <c r="AD560" s="36"/>
      <c r="AE560" s="36"/>
      <c r="AF560" s="36"/>
      <c r="AG560" s="36"/>
      <c r="AH560" s="36"/>
      <c r="AI560" s="36"/>
    </row>
    <row r="561" spans="1:35" ht="14.25" customHeight="1" x14ac:dyDescent="0.25">
      <c r="A561" s="36"/>
      <c r="B561" s="36"/>
      <c r="C561" s="36"/>
      <c r="D561" s="36"/>
      <c r="E561" s="73"/>
      <c r="F561" s="36"/>
      <c r="G561" s="36"/>
      <c r="H561" s="36"/>
      <c r="I561" s="36"/>
      <c r="J561" s="36"/>
      <c r="K561" s="36"/>
      <c r="L561" s="36"/>
      <c r="M561" s="36"/>
      <c r="N561" s="36"/>
      <c r="O561" s="36"/>
      <c r="P561" s="36"/>
      <c r="Q561" s="36"/>
      <c r="R561" s="36"/>
      <c r="S561" s="36"/>
      <c r="T561" s="36"/>
      <c r="U561" s="36"/>
      <c r="V561" s="74"/>
      <c r="W561" s="36"/>
      <c r="X561" s="36"/>
      <c r="Y561" s="36"/>
      <c r="Z561" s="36"/>
      <c r="AA561" s="36"/>
      <c r="AB561" s="36"/>
      <c r="AC561" s="36"/>
      <c r="AD561" s="36"/>
      <c r="AE561" s="36"/>
      <c r="AF561" s="36"/>
      <c r="AG561" s="36"/>
      <c r="AH561" s="36"/>
      <c r="AI561" s="36"/>
    </row>
    <row r="562" spans="1:35" ht="14.25" customHeight="1" x14ac:dyDescent="0.25">
      <c r="A562" s="36"/>
      <c r="B562" s="36"/>
      <c r="C562" s="36"/>
      <c r="D562" s="36"/>
      <c r="E562" s="73"/>
      <c r="F562" s="36"/>
      <c r="G562" s="36"/>
      <c r="H562" s="36"/>
      <c r="I562" s="36"/>
      <c r="J562" s="36"/>
      <c r="K562" s="36"/>
      <c r="L562" s="36"/>
      <c r="M562" s="36"/>
      <c r="N562" s="36"/>
      <c r="O562" s="36"/>
      <c r="P562" s="36"/>
      <c r="Q562" s="36"/>
      <c r="R562" s="36"/>
      <c r="S562" s="36"/>
      <c r="T562" s="36"/>
      <c r="U562" s="36"/>
      <c r="V562" s="74"/>
      <c r="W562" s="36"/>
      <c r="X562" s="36"/>
      <c r="Y562" s="36"/>
      <c r="Z562" s="36"/>
      <c r="AA562" s="36"/>
      <c r="AB562" s="36"/>
      <c r="AC562" s="36"/>
      <c r="AD562" s="36"/>
      <c r="AE562" s="36"/>
      <c r="AF562" s="36"/>
      <c r="AG562" s="36"/>
      <c r="AH562" s="36"/>
      <c r="AI562" s="36"/>
    </row>
    <row r="563" spans="1:35" ht="14.25" customHeight="1" x14ac:dyDescent="0.25">
      <c r="A563" s="36"/>
      <c r="B563" s="36"/>
      <c r="C563" s="36"/>
      <c r="D563" s="36"/>
      <c r="E563" s="73"/>
      <c r="F563" s="36"/>
      <c r="G563" s="36"/>
      <c r="H563" s="36"/>
      <c r="I563" s="36"/>
      <c r="J563" s="36"/>
      <c r="K563" s="36"/>
      <c r="L563" s="36"/>
      <c r="M563" s="36"/>
      <c r="N563" s="36"/>
      <c r="O563" s="36"/>
      <c r="P563" s="36"/>
      <c r="Q563" s="36"/>
      <c r="R563" s="36"/>
      <c r="S563" s="36"/>
      <c r="T563" s="36"/>
      <c r="U563" s="36"/>
      <c r="V563" s="74"/>
      <c r="W563" s="36"/>
      <c r="X563" s="36"/>
      <c r="Y563" s="36"/>
      <c r="Z563" s="36"/>
      <c r="AA563" s="36"/>
      <c r="AB563" s="36"/>
      <c r="AC563" s="36"/>
      <c r="AD563" s="36"/>
      <c r="AE563" s="36"/>
      <c r="AF563" s="36"/>
      <c r="AG563" s="36"/>
      <c r="AH563" s="36"/>
      <c r="AI563" s="36"/>
    </row>
    <row r="564" spans="1:35" ht="14.25" customHeight="1" x14ac:dyDescent="0.25">
      <c r="A564" s="36"/>
      <c r="B564" s="36"/>
      <c r="C564" s="36"/>
      <c r="D564" s="36"/>
      <c r="E564" s="73"/>
      <c r="F564" s="36"/>
      <c r="G564" s="36"/>
      <c r="H564" s="36"/>
      <c r="I564" s="36"/>
      <c r="J564" s="36"/>
      <c r="K564" s="36"/>
      <c r="L564" s="36"/>
      <c r="M564" s="36"/>
      <c r="N564" s="36"/>
      <c r="O564" s="36"/>
      <c r="P564" s="36"/>
      <c r="Q564" s="36"/>
      <c r="R564" s="36"/>
      <c r="S564" s="36"/>
      <c r="T564" s="36"/>
      <c r="U564" s="36"/>
      <c r="V564" s="74"/>
      <c r="W564" s="36"/>
      <c r="X564" s="36"/>
      <c r="Y564" s="36"/>
      <c r="Z564" s="36"/>
      <c r="AA564" s="36"/>
      <c r="AB564" s="36"/>
      <c r="AC564" s="36"/>
      <c r="AD564" s="36"/>
      <c r="AE564" s="36"/>
      <c r="AF564" s="36"/>
      <c r="AG564" s="36"/>
      <c r="AH564" s="36"/>
      <c r="AI564" s="36"/>
    </row>
    <row r="565" spans="1:35" ht="14.25" customHeight="1" x14ac:dyDescent="0.25">
      <c r="A565" s="36"/>
      <c r="B565" s="36"/>
      <c r="C565" s="36"/>
      <c r="D565" s="36"/>
      <c r="E565" s="73"/>
      <c r="F565" s="36"/>
      <c r="G565" s="36"/>
      <c r="H565" s="36"/>
      <c r="I565" s="36"/>
      <c r="J565" s="36"/>
      <c r="K565" s="36"/>
      <c r="L565" s="36"/>
      <c r="M565" s="36"/>
      <c r="N565" s="36"/>
      <c r="O565" s="36"/>
      <c r="P565" s="36"/>
      <c r="Q565" s="36"/>
      <c r="R565" s="36"/>
      <c r="S565" s="36"/>
      <c r="T565" s="36"/>
      <c r="U565" s="36"/>
      <c r="V565" s="74"/>
      <c r="W565" s="36"/>
      <c r="X565" s="36"/>
      <c r="Y565" s="36"/>
      <c r="Z565" s="36"/>
      <c r="AA565" s="36"/>
      <c r="AB565" s="36"/>
      <c r="AC565" s="36"/>
      <c r="AD565" s="36"/>
      <c r="AE565" s="36"/>
      <c r="AF565" s="36"/>
      <c r="AG565" s="36"/>
      <c r="AH565" s="36"/>
      <c r="AI565" s="36"/>
    </row>
    <row r="566" spans="1:35" ht="14.25" customHeight="1" x14ac:dyDescent="0.25">
      <c r="A566" s="36"/>
      <c r="B566" s="36"/>
      <c r="C566" s="36"/>
      <c r="D566" s="36"/>
      <c r="E566" s="73"/>
      <c r="F566" s="36"/>
      <c r="G566" s="36"/>
      <c r="H566" s="36"/>
      <c r="I566" s="36"/>
      <c r="J566" s="36"/>
      <c r="K566" s="36"/>
      <c r="L566" s="36"/>
      <c r="M566" s="36"/>
      <c r="N566" s="36"/>
      <c r="O566" s="36"/>
      <c r="P566" s="36"/>
      <c r="Q566" s="36"/>
      <c r="R566" s="36"/>
      <c r="S566" s="36"/>
      <c r="T566" s="36"/>
      <c r="U566" s="36"/>
      <c r="V566" s="74"/>
      <c r="W566" s="36"/>
      <c r="X566" s="36"/>
      <c r="Y566" s="36"/>
      <c r="Z566" s="36"/>
      <c r="AA566" s="36"/>
      <c r="AB566" s="36"/>
      <c r="AC566" s="36"/>
      <c r="AD566" s="36"/>
      <c r="AE566" s="36"/>
      <c r="AF566" s="36"/>
      <c r="AG566" s="36"/>
      <c r="AH566" s="36"/>
      <c r="AI566" s="36"/>
    </row>
    <row r="567" spans="1:35" ht="14.25" customHeight="1" x14ac:dyDescent="0.25">
      <c r="A567" s="36"/>
      <c r="B567" s="36"/>
      <c r="C567" s="36"/>
      <c r="D567" s="36"/>
      <c r="E567" s="73"/>
      <c r="F567" s="36"/>
      <c r="G567" s="36"/>
      <c r="H567" s="36"/>
      <c r="I567" s="36"/>
      <c r="J567" s="36"/>
      <c r="K567" s="36"/>
      <c r="L567" s="36"/>
      <c r="M567" s="36"/>
      <c r="N567" s="36"/>
      <c r="O567" s="36"/>
      <c r="P567" s="36"/>
      <c r="Q567" s="36"/>
      <c r="R567" s="36"/>
      <c r="S567" s="36"/>
      <c r="T567" s="36"/>
      <c r="U567" s="36"/>
      <c r="V567" s="74"/>
      <c r="W567" s="36"/>
      <c r="X567" s="36"/>
      <c r="Y567" s="36"/>
      <c r="Z567" s="36"/>
      <c r="AA567" s="36"/>
      <c r="AB567" s="36"/>
      <c r="AC567" s="36"/>
      <c r="AD567" s="36"/>
      <c r="AE567" s="36"/>
      <c r="AF567" s="36"/>
      <c r="AG567" s="36"/>
      <c r="AH567" s="36"/>
      <c r="AI567" s="36"/>
    </row>
    <row r="568" spans="1:35" ht="14.25" customHeight="1" x14ac:dyDescent="0.25">
      <c r="A568" s="36"/>
      <c r="B568" s="36"/>
      <c r="C568" s="36"/>
      <c r="D568" s="36"/>
      <c r="E568" s="73"/>
      <c r="F568" s="36"/>
      <c r="G568" s="36"/>
      <c r="H568" s="36"/>
      <c r="I568" s="36"/>
      <c r="J568" s="36"/>
      <c r="K568" s="36"/>
      <c r="L568" s="36"/>
      <c r="M568" s="36"/>
      <c r="N568" s="36"/>
      <c r="O568" s="36"/>
      <c r="P568" s="36"/>
      <c r="Q568" s="36"/>
      <c r="R568" s="36"/>
      <c r="S568" s="36"/>
      <c r="T568" s="36"/>
      <c r="U568" s="36"/>
      <c r="V568" s="74"/>
      <c r="W568" s="36"/>
      <c r="X568" s="36"/>
      <c r="Y568" s="36"/>
      <c r="Z568" s="36"/>
      <c r="AA568" s="36"/>
      <c r="AB568" s="36"/>
      <c r="AC568" s="36"/>
      <c r="AD568" s="36"/>
      <c r="AE568" s="36"/>
      <c r="AF568" s="36"/>
      <c r="AG568" s="36"/>
      <c r="AH568" s="36"/>
      <c r="AI568" s="36"/>
    </row>
    <row r="569" spans="1:35" ht="14.25" customHeight="1" x14ac:dyDescent="0.25">
      <c r="A569" s="36"/>
      <c r="B569" s="36"/>
      <c r="C569" s="36"/>
      <c r="D569" s="36"/>
      <c r="E569" s="73"/>
      <c r="F569" s="36"/>
      <c r="G569" s="36"/>
      <c r="H569" s="36"/>
      <c r="I569" s="36"/>
      <c r="J569" s="36"/>
      <c r="K569" s="36"/>
      <c r="L569" s="36"/>
      <c r="M569" s="36"/>
      <c r="N569" s="36"/>
      <c r="O569" s="36"/>
      <c r="P569" s="36"/>
      <c r="Q569" s="36"/>
      <c r="R569" s="36"/>
      <c r="S569" s="36"/>
      <c r="T569" s="36"/>
      <c r="U569" s="36"/>
      <c r="V569" s="74"/>
      <c r="W569" s="36"/>
      <c r="X569" s="36"/>
      <c r="Y569" s="36"/>
      <c r="Z569" s="36"/>
      <c r="AA569" s="36"/>
      <c r="AB569" s="36"/>
      <c r="AC569" s="36"/>
      <c r="AD569" s="36"/>
      <c r="AE569" s="36"/>
      <c r="AF569" s="36"/>
      <c r="AG569" s="36"/>
      <c r="AH569" s="36"/>
      <c r="AI569" s="36"/>
    </row>
    <row r="570" spans="1:35" ht="14.25" customHeight="1" x14ac:dyDescent="0.25">
      <c r="A570" s="36"/>
      <c r="B570" s="36"/>
      <c r="C570" s="36"/>
      <c r="D570" s="36"/>
      <c r="E570" s="73"/>
      <c r="F570" s="36"/>
      <c r="G570" s="36"/>
      <c r="H570" s="36"/>
      <c r="I570" s="36"/>
      <c r="J570" s="36"/>
      <c r="K570" s="36"/>
      <c r="L570" s="36"/>
      <c r="M570" s="36"/>
      <c r="N570" s="36"/>
      <c r="O570" s="36"/>
      <c r="P570" s="36"/>
      <c r="Q570" s="36"/>
      <c r="R570" s="36"/>
      <c r="S570" s="36"/>
      <c r="T570" s="36"/>
      <c r="U570" s="36"/>
      <c r="V570" s="74"/>
      <c r="W570" s="36"/>
      <c r="X570" s="36"/>
      <c r="Y570" s="36"/>
      <c r="Z570" s="36"/>
      <c r="AA570" s="36"/>
      <c r="AB570" s="36"/>
      <c r="AC570" s="36"/>
      <c r="AD570" s="36"/>
      <c r="AE570" s="36"/>
      <c r="AF570" s="36"/>
      <c r="AG570" s="36"/>
      <c r="AH570" s="36"/>
      <c r="AI570" s="36"/>
    </row>
    <row r="571" spans="1:35" ht="14.25" customHeight="1" x14ac:dyDescent="0.25">
      <c r="A571" s="36"/>
      <c r="B571" s="36"/>
      <c r="C571" s="36"/>
      <c r="D571" s="36"/>
      <c r="E571" s="73"/>
      <c r="F571" s="36"/>
      <c r="G571" s="36"/>
      <c r="H571" s="36"/>
      <c r="I571" s="36"/>
      <c r="J571" s="36"/>
      <c r="K571" s="36"/>
      <c r="L571" s="36"/>
      <c r="M571" s="36"/>
      <c r="N571" s="36"/>
      <c r="O571" s="36"/>
      <c r="P571" s="36"/>
      <c r="Q571" s="36"/>
      <c r="R571" s="36"/>
      <c r="S571" s="36"/>
      <c r="T571" s="36"/>
      <c r="U571" s="36"/>
      <c r="V571" s="74"/>
      <c r="W571" s="36"/>
      <c r="X571" s="36"/>
      <c r="Y571" s="36"/>
      <c r="Z571" s="36"/>
      <c r="AA571" s="36"/>
      <c r="AB571" s="36"/>
      <c r="AC571" s="36"/>
      <c r="AD571" s="36"/>
      <c r="AE571" s="36"/>
      <c r="AF571" s="36"/>
      <c r="AG571" s="36"/>
      <c r="AH571" s="36"/>
      <c r="AI571" s="36"/>
    </row>
    <row r="572" spans="1:35" ht="14.25" customHeight="1" x14ac:dyDescent="0.25">
      <c r="A572" s="36"/>
      <c r="B572" s="36"/>
      <c r="C572" s="36"/>
      <c r="D572" s="36"/>
      <c r="E572" s="73"/>
      <c r="F572" s="36"/>
      <c r="G572" s="36"/>
      <c r="H572" s="36"/>
      <c r="I572" s="36"/>
      <c r="J572" s="36"/>
      <c r="K572" s="36"/>
      <c r="L572" s="36"/>
      <c r="M572" s="36"/>
      <c r="N572" s="36"/>
      <c r="O572" s="36"/>
      <c r="P572" s="36"/>
      <c r="Q572" s="36"/>
      <c r="R572" s="36"/>
      <c r="S572" s="36"/>
      <c r="T572" s="36"/>
      <c r="U572" s="36"/>
      <c r="V572" s="74"/>
      <c r="W572" s="36"/>
      <c r="X572" s="36"/>
      <c r="Y572" s="36"/>
      <c r="Z572" s="36"/>
      <c r="AA572" s="36"/>
      <c r="AB572" s="36"/>
      <c r="AC572" s="36"/>
      <c r="AD572" s="36"/>
      <c r="AE572" s="36"/>
      <c r="AF572" s="36"/>
      <c r="AG572" s="36"/>
      <c r="AH572" s="36"/>
      <c r="AI572" s="36"/>
    </row>
    <row r="573" spans="1:35" ht="14.25" customHeight="1" x14ac:dyDescent="0.25">
      <c r="A573" s="36"/>
      <c r="B573" s="36"/>
      <c r="C573" s="36"/>
      <c r="D573" s="36"/>
      <c r="E573" s="73"/>
      <c r="F573" s="36"/>
      <c r="G573" s="36"/>
      <c r="H573" s="36"/>
      <c r="I573" s="36"/>
      <c r="J573" s="36"/>
      <c r="K573" s="36"/>
      <c r="L573" s="36"/>
      <c r="M573" s="36"/>
      <c r="N573" s="36"/>
      <c r="O573" s="36"/>
      <c r="P573" s="36"/>
      <c r="Q573" s="36"/>
      <c r="R573" s="36"/>
      <c r="S573" s="36"/>
      <c r="T573" s="36"/>
      <c r="U573" s="36"/>
      <c r="V573" s="74"/>
      <c r="W573" s="36"/>
      <c r="X573" s="36"/>
      <c r="Y573" s="36"/>
      <c r="Z573" s="36"/>
      <c r="AA573" s="36"/>
      <c r="AB573" s="36"/>
      <c r="AC573" s="36"/>
      <c r="AD573" s="36"/>
      <c r="AE573" s="36"/>
      <c r="AF573" s="36"/>
      <c r="AG573" s="36"/>
      <c r="AH573" s="36"/>
      <c r="AI573" s="36"/>
    </row>
    <row r="574" spans="1:35" ht="14.25" customHeight="1" x14ac:dyDescent="0.25">
      <c r="A574" s="36"/>
      <c r="B574" s="36"/>
      <c r="C574" s="36"/>
      <c r="D574" s="36"/>
      <c r="E574" s="73"/>
      <c r="F574" s="36"/>
      <c r="G574" s="36"/>
      <c r="H574" s="36"/>
      <c r="I574" s="36"/>
      <c r="J574" s="36"/>
      <c r="K574" s="36"/>
      <c r="L574" s="36"/>
      <c r="M574" s="36"/>
      <c r="N574" s="36"/>
      <c r="O574" s="36"/>
      <c r="P574" s="36"/>
      <c r="Q574" s="36"/>
      <c r="R574" s="36"/>
      <c r="S574" s="36"/>
      <c r="T574" s="36"/>
      <c r="U574" s="36"/>
      <c r="V574" s="74"/>
      <c r="W574" s="36"/>
      <c r="X574" s="36"/>
      <c r="Y574" s="36"/>
      <c r="Z574" s="36"/>
      <c r="AA574" s="36"/>
      <c r="AB574" s="36"/>
      <c r="AC574" s="36"/>
      <c r="AD574" s="36"/>
      <c r="AE574" s="36"/>
      <c r="AF574" s="36"/>
      <c r="AG574" s="36"/>
      <c r="AH574" s="36"/>
      <c r="AI574" s="36"/>
    </row>
    <row r="575" spans="1:35" ht="14.25" customHeight="1" x14ac:dyDescent="0.25">
      <c r="A575" s="36"/>
      <c r="B575" s="36"/>
      <c r="C575" s="36"/>
      <c r="D575" s="36"/>
      <c r="E575" s="73"/>
      <c r="F575" s="36"/>
      <c r="G575" s="36"/>
      <c r="H575" s="36"/>
      <c r="I575" s="36"/>
      <c r="J575" s="36"/>
      <c r="K575" s="36"/>
      <c r="L575" s="36"/>
      <c r="M575" s="36"/>
      <c r="N575" s="36"/>
      <c r="O575" s="36"/>
      <c r="P575" s="36"/>
      <c r="Q575" s="36"/>
      <c r="R575" s="36"/>
      <c r="S575" s="36"/>
      <c r="T575" s="36"/>
      <c r="U575" s="36"/>
      <c r="V575" s="74"/>
      <c r="W575" s="36"/>
      <c r="X575" s="36"/>
      <c r="Y575" s="36"/>
      <c r="Z575" s="36"/>
      <c r="AA575" s="36"/>
      <c r="AB575" s="36"/>
      <c r="AC575" s="36"/>
      <c r="AD575" s="36"/>
      <c r="AE575" s="36"/>
      <c r="AF575" s="36"/>
      <c r="AG575" s="36"/>
      <c r="AH575" s="36"/>
      <c r="AI575" s="36"/>
    </row>
    <row r="576" spans="1:35" ht="14.25" customHeight="1" x14ac:dyDescent="0.25">
      <c r="A576" s="36"/>
      <c r="B576" s="36"/>
      <c r="C576" s="36"/>
      <c r="D576" s="36"/>
      <c r="E576" s="73"/>
      <c r="F576" s="36"/>
      <c r="G576" s="36"/>
      <c r="H576" s="36"/>
      <c r="I576" s="36"/>
      <c r="J576" s="36"/>
      <c r="K576" s="36"/>
      <c r="L576" s="36"/>
      <c r="M576" s="36"/>
      <c r="N576" s="36"/>
      <c r="O576" s="36"/>
      <c r="P576" s="36"/>
      <c r="Q576" s="36"/>
      <c r="R576" s="36"/>
      <c r="S576" s="36"/>
      <c r="T576" s="36"/>
      <c r="U576" s="36"/>
      <c r="V576" s="74"/>
      <c r="W576" s="36"/>
      <c r="X576" s="36"/>
      <c r="Y576" s="36"/>
      <c r="Z576" s="36"/>
      <c r="AA576" s="36"/>
      <c r="AB576" s="36"/>
      <c r="AC576" s="36"/>
      <c r="AD576" s="36"/>
      <c r="AE576" s="36"/>
      <c r="AF576" s="36"/>
      <c r="AG576" s="36"/>
      <c r="AH576" s="36"/>
      <c r="AI576" s="36"/>
    </row>
    <row r="577" spans="1:35" ht="14.25" customHeight="1" x14ac:dyDescent="0.25">
      <c r="A577" s="36"/>
      <c r="B577" s="36"/>
      <c r="C577" s="36"/>
      <c r="D577" s="36"/>
      <c r="E577" s="73"/>
      <c r="F577" s="36"/>
      <c r="G577" s="36"/>
      <c r="H577" s="36"/>
      <c r="I577" s="36"/>
      <c r="J577" s="36"/>
      <c r="K577" s="36"/>
      <c r="L577" s="36"/>
      <c r="M577" s="36"/>
      <c r="N577" s="36"/>
      <c r="O577" s="36"/>
      <c r="P577" s="36"/>
      <c r="Q577" s="36"/>
      <c r="R577" s="36"/>
      <c r="S577" s="36"/>
      <c r="T577" s="36"/>
      <c r="U577" s="36"/>
      <c r="V577" s="74"/>
      <c r="W577" s="36"/>
      <c r="X577" s="36"/>
      <c r="Y577" s="36"/>
      <c r="Z577" s="36"/>
      <c r="AA577" s="36"/>
      <c r="AB577" s="36"/>
      <c r="AC577" s="36"/>
      <c r="AD577" s="36"/>
      <c r="AE577" s="36"/>
      <c r="AF577" s="36"/>
      <c r="AG577" s="36"/>
      <c r="AH577" s="36"/>
      <c r="AI577" s="36"/>
    </row>
    <row r="578" spans="1:35" ht="14.25" customHeight="1" x14ac:dyDescent="0.25">
      <c r="A578" s="36"/>
      <c r="B578" s="36"/>
      <c r="C578" s="36"/>
      <c r="D578" s="36"/>
      <c r="E578" s="73"/>
      <c r="F578" s="36"/>
      <c r="G578" s="36"/>
      <c r="H578" s="36"/>
      <c r="I578" s="36"/>
      <c r="J578" s="36"/>
      <c r="K578" s="36"/>
      <c r="L578" s="36"/>
      <c r="M578" s="36"/>
      <c r="N578" s="36"/>
      <c r="O578" s="36"/>
      <c r="P578" s="36"/>
      <c r="Q578" s="36"/>
      <c r="R578" s="36"/>
      <c r="S578" s="36"/>
      <c r="T578" s="36"/>
      <c r="U578" s="36"/>
      <c r="V578" s="74"/>
      <c r="W578" s="36"/>
      <c r="X578" s="36"/>
      <c r="Y578" s="36"/>
      <c r="Z578" s="36"/>
      <c r="AA578" s="36"/>
      <c r="AB578" s="36"/>
      <c r="AC578" s="36"/>
      <c r="AD578" s="36"/>
      <c r="AE578" s="36"/>
      <c r="AF578" s="36"/>
      <c r="AG578" s="36"/>
      <c r="AH578" s="36"/>
      <c r="AI578" s="36"/>
    </row>
    <row r="579" spans="1:35" ht="14.25" customHeight="1" x14ac:dyDescent="0.25">
      <c r="A579" s="36"/>
      <c r="B579" s="36"/>
      <c r="C579" s="36"/>
      <c r="D579" s="36"/>
      <c r="E579" s="73"/>
      <c r="F579" s="36"/>
      <c r="G579" s="36"/>
      <c r="H579" s="36"/>
      <c r="I579" s="36"/>
      <c r="J579" s="36"/>
      <c r="K579" s="36"/>
      <c r="L579" s="36"/>
      <c r="M579" s="36"/>
      <c r="N579" s="36"/>
      <c r="O579" s="36"/>
      <c r="P579" s="36"/>
      <c r="Q579" s="36"/>
      <c r="R579" s="36"/>
      <c r="S579" s="36"/>
      <c r="T579" s="36"/>
      <c r="U579" s="36"/>
      <c r="V579" s="74"/>
      <c r="W579" s="36"/>
      <c r="X579" s="36"/>
      <c r="Y579" s="36"/>
      <c r="Z579" s="36"/>
      <c r="AA579" s="36"/>
      <c r="AB579" s="36"/>
      <c r="AC579" s="36"/>
      <c r="AD579" s="36"/>
      <c r="AE579" s="36"/>
      <c r="AF579" s="36"/>
      <c r="AG579" s="36"/>
      <c r="AH579" s="36"/>
      <c r="AI579" s="36"/>
    </row>
    <row r="580" spans="1:35" ht="14.25" customHeight="1" x14ac:dyDescent="0.25">
      <c r="A580" s="36"/>
      <c r="B580" s="36"/>
      <c r="C580" s="36"/>
      <c r="D580" s="36"/>
      <c r="E580" s="73"/>
      <c r="F580" s="36"/>
      <c r="G580" s="36"/>
      <c r="H580" s="36"/>
      <c r="I580" s="36"/>
      <c r="J580" s="36"/>
      <c r="K580" s="36"/>
      <c r="L580" s="36"/>
      <c r="M580" s="36"/>
      <c r="N580" s="36"/>
      <c r="O580" s="36"/>
      <c r="P580" s="36"/>
      <c r="Q580" s="36"/>
      <c r="R580" s="36"/>
      <c r="S580" s="36"/>
      <c r="T580" s="36"/>
      <c r="U580" s="36"/>
      <c r="V580" s="74"/>
      <c r="W580" s="36"/>
      <c r="X580" s="36"/>
      <c r="Y580" s="36"/>
      <c r="Z580" s="36"/>
      <c r="AA580" s="36"/>
      <c r="AB580" s="36"/>
      <c r="AC580" s="36"/>
      <c r="AD580" s="36"/>
      <c r="AE580" s="36"/>
      <c r="AF580" s="36"/>
      <c r="AG580" s="36"/>
      <c r="AH580" s="36"/>
      <c r="AI580" s="36"/>
    </row>
    <row r="581" spans="1:35" ht="14.25" customHeight="1" x14ac:dyDescent="0.25">
      <c r="A581" s="36"/>
      <c r="B581" s="36"/>
      <c r="C581" s="36"/>
      <c r="D581" s="36"/>
      <c r="E581" s="73"/>
      <c r="F581" s="36"/>
      <c r="G581" s="36"/>
      <c r="H581" s="36"/>
      <c r="I581" s="36"/>
      <c r="J581" s="36"/>
      <c r="K581" s="36"/>
      <c r="L581" s="36"/>
      <c r="M581" s="36"/>
      <c r="N581" s="36"/>
      <c r="O581" s="36"/>
      <c r="P581" s="36"/>
      <c r="Q581" s="36"/>
      <c r="R581" s="36"/>
      <c r="S581" s="36"/>
      <c r="T581" s="36"/>
      <c r="U581" s="36"/>
      <c r="V581" s="74"/>
      <c r="W581" s="36"/>
      <c r="X581" s="36"/>
      <c r="Y581" s="36"/>
      <c r="Z581" s="36"/>
      <c r="AA581" s="36"/>
      <c r="AB581" s="36"/>
      <c r="AC581" s="36"/>
      <c r="AD581" s="36"/>
      <c r="AE581" s="36"/>
      <c r="AF581" s="36"/>
      <c r="AG581" s="36"/>
      <c r="AH581" s="36"/>
      <c r="AI581" s="36"/>
    </row>
    <row r="582" spans="1:35" ht="14.25" customHeight="1" x14ac:dyDescent="0.25">
      <c r="A582" s="36"/>
      <c r="B582" s="36"/>
      <c r="C582" s="36"/>
      <c r="D582" s="36"/>
      <c r="E582" s="73"/>
      <c r="F582" s="36"/>
      <c r="G582" s="36"/>
      <c r="H582" s="36"/>
      <c r="I582" s="36"/>
      <c r="J582" s="36"/>
      <c r="K582" s="36"/>
      <c r="L582" s="36"/>
      <c r="M582" s="36"/>
      <c r="N582" s="36"/>
      <c r="O582" s="36"/>
      <c r="P582" s="36"/>
      <c r="Q582" s="36"/>
      <c r="R582" s="36"/>
      <c r="S582" s="36"/>
      <c r="T582" s="36"/>
      <c r="U582" s="36"/>
      <c r="V582" s="74"/>
      <c r="W582" s="36"/>
      <c r="X582" s="36"/>
      <c r="Y582" s="36"/>
      <c r="Z582" s="36"/>
      <c r="AA582" s="36"/>
      <c r="AB582" s="36"/>
      <c r="AC582" s="36"/>
      <c r="AD582" s="36"/>
      <c r="AE582" s="36"/>
      <c r="AF582" s="36"/>
      <c r="AG582" s="36"/>
      <c r="AH582" s="36"/>
      <c r="AI582" s="36"/>
    </row>
    <row r="583" spans="1:35" ht="14.25" customHeight="1" x14ac:dyDescent="0.25">
      <c r="A583" s="36"/>
      <c r="B583" s="36"/>
      <c r="C583" s="36"/>
      <c r="D583" s="36"/>
      <c r="E583" s="73"/>
      <c r="F583" s="36"/>
      <c r="G583" s="36"/>
      <c r="H583" s="36"/>
      <c r="I583" s="36"/>
      <c r="J583" s="36"/>
      <c r="K583" s="36"/>
      <c r="L583" s="36"/>
      <c r="M583" s="36"/>
      <c r="N583" s="36"/>
      <c r="O583" s="36"/>
      <c r="P583" s="36"/>
      <c r="Q583" s="36"/>
      <c r="R583" s="36"/>
      <c r="S583" s="36"/>
      <c r="T583" s="36"/>
      <c r="U583" s="36"/>
      <c r="V583" s="74"/>
      <c r="W583" s="36"/>
      <c r="X583" s="36"/>
      <c r="Y583" s="36"/>
      <c r="Z583" s="36"/>
      <c r="AA583" s="36"/>
      <c r="AB583" s="36"/>
      <c r="AC583" s="36"/>
      <c r="AD583" s="36"/>
      <c r="AE583" s="36"/>
      <c r="AF583" s="36"/>
      <c r="AG583" s="36"/>
      <c r="AH583" s="36"/>
      <c r="AI583" s="36"/>
    </row>
    <row r="584" spans="1:35" ht="14.25" customHeight="1" x14ac:dyDescent="0.25">
      <c r="A584" s="36"/>
      <c r="B584" s="36"/>
      <c r="C584" s="36"/>
      <c r="D584" s="36"/>
      <c r="E584" s="73"/>
      <c r="F584" s="36"/>
      <c r="G584" s="36"/>
      <c r="H584" s="36"/>
      <c r="I584" s="36"/>
      <c r="J584" s="36"/>
      <c r="K584" s="36"/>
      <c r="L584" s="36"/>
      <c r="M584" s="36"/>
      <c r="N584" s="36"/>
      <c r="O584" s="36"/>
      <c r="P584" s="36"/>
      <c r="Q584" s="36"/>
      <c r="R584" s="36"/>
      <c r="S584" s="36"/>
      <c r="T584" s="36"/>
      <c r="U584" s="36"/>
      <c r="V584" s="74"/>
      <c r="W584" s="36"/>
      <c r="X584" s="36"/>
      <c r="Y584" s="36"/>
      <c r="Z584" s="36"/>
      <c r="AA584" s="36"/>
      <c r="AB584" s="36"/>
      <c r="AC584" s="36"/>
      <c r="AD584" s="36"/>
      <c r="AE584" s="36"/>
      <c r="AF584" s="36"/>
      <c r="AG584" s="36"/>
      <c r="AH584" s="36"/>
      <c r="AI584" s="36"/>
    </row>
    <row r="585" spans="1:35" ht="14.25" customHeight="1" x14ac:dyDescent="0.25">
      <c r="A585" s="36"/>
      <c r="B585" s="36"/>
      <c r="C585" s="36"/>
      <c r="D585" s="36"/>
      <c r="E585" s="73"/>
      <c r="F585" s="36"/>
      <c r="G585" s="36"/>
      <c r="H585" s="36"/>
      <c r="I585" s="36"/>
      <c r="J585" s="36"/>
      <c r="K585" s="36"/>
      <c r="L585" s="36"/>
      <c r="M585" s="36"/>
      <c r="N585" s="36"/>
      <c r="O585" s="36"/>
      <c r="P585" s="36"/>
      <c r="Q585" s="36"/>
      <c r="R585" s="36"/>
      <c r="S585" s="36"/>
      <c r="T585" s="36"/>
      <c r="U585" s="36"/>
      <c r="V585" s="74"/>
      <c r="W585" s="36"/>
      <c r="X585" s="36"/>
      <c r="Y585" s="36"/>
      <c r="Z585" s="36"/>
      <c r="AA585" s="36"/>
      <c r="AB585" s="36"/>
      <c r="AC585" s="36"/>
      <c r="AD585" s="36"/>
      <c r="AE585" s="36"/>
      <c r="AF585" s="36"/>
      <c r="AG585" s="36"/>
      <c r="AH585" s="36"/>
      <c r="AI585" s="36"/>
    </row>
    <row r="586" spans="1:35" ht="14.25" customHeight="1" x14ac:dyDescent="0.25">
      <c r="A586" s="36"/>
      <c r="B586" s="36"/>
      <c r="C586" s="36"/>
      <c r="D586" s="36"/>
      <c r="E586" s="73"/>
      <c r="F586" s="36"/>
      <c r="G586" s="36"/>
      <c r="H586" s="36"/>
      <c r="I586" s="36"/>
      <c r="J586" s="36"/>
      <c r="K586" s="36"/>
      <c r="L586" s="36"/>
      <c r="M586" s="36"/>
      <c r="N586" s="36"/>
      <c r="O586" s="36"/>
      <c r="P586" s="36"/>
      <c r="Q586" s="36"/>
      <c r="R586" s="36"/>
      <c r="S586" s="36"/>
      <c r="T586" s="36"/>
      <c r="U586" s="36"/>
      <c r="V586" s="74"/>
      <c r="W586" s="36"/>
      <c r="X586" s="36"/>
      <c r="Y586" s="36"/>
      <c r="Z586" s="36"/>
      <c r="AA586" s="36"/>
      <c r="AB586" s="36"/>
      <c r="AC586" s="36"/>
      <c r="AD586" s="36"/>
      <c r="AE586" s="36"/>
      <c r="AF586" s="36"/>
      <c r="AG586" s="36"/>
      <c r="AH586" s="36"/>
      <c r="AI586" s="36"/>
    </row>
    <row r="587" spans="1:35" ht="14.25" customHeight="1" x14ac:dyDescent="0.25">
      <c r="A587" s="36"/>
      <c r="B587" s="36"/>
      <c r="C587" s="36"/>
      <c r="D587" s="36"/>
      <c r="E587" s="73"/>
      <c r="F587" s="36"/>
      <c r="G587" s="36"/>
      <c r="H587" s="36"/>
      <c r="I587" s="36"/>
      <c r="J587" s="36"/>
      <c r="K587" s="36"/>
      <c r="L587" s="36"/>
      <c r="M587" s="36"/>
      <c r="N587" s="36"/>
      <c r="O587" s="36"/>
      <c r="P587" s="36"/>
      <c r="Q587" s="36"/>
      <c r="R587" s="36"/>
      <c r="S587" s="36"/>
      <c r="T587" s="36"/>
      <c r="U587" s="36"/>
      <c r="V587" s="74"/>
      <c r="W587" s="36"/>
      <c r="X587" s="36"/>
      <c r="Y587" s="36"/>
      <c r="Z587" s="36"/>
      <c r="AA587" s="36"/>
      <c r="AB587" s="36"/>
      <c r="AC587" s="36"/>
      <c r="AD587" s="36"/>
      <c r="AE587" s="36"/>
      <c r="AF587" s="36"/>
      <c r="AG587" s="36"/>
      <c r="AH587" s="36"/>
      <c r="AI587" s="36"/>
    </row>
    <row r="588" spans="1:35" ht="14.25" customHeight="1" x14ac:dyDescent="0.25">
      <c r="A588" s="36"/>
      <c r="B588" s="36"/>
      <c r="C588" s="36"/>
      <c r="D588" s="36"/>
      <c r="E588" s="73"/>
      <c r="F588" s="36"/>
      <c r="G588" s="36"/>
      <c r="H588" s="36"/>
      <c r="I588" s="36"/>
      <c r="J588" s="36"/>
      <c r="K588" s="36"/>
      <c r="L588" s="36"/>
      <c r="M588" s="36"/>
      <c r="N588" s="36"/>
      <c r="O588" s="36"/>
      <c r="P588" s="36"/>
      <c r="Q588" s="36"/>
      <c r="R588" s="36"/>
      <c r="S588" s="36"/>
      <c r="T588" s="36"/>
      <c r="U588" s="36"/>
      <c r="V588" s="74"/>
      <c r="W588" s="36"/>
      <c r="X588" s="36"/>
      <c r="Y588" s="36"/>
      <c r="Z588" s="36"/>
      <c r="AA588" s="36"/>
      <c r="AB588" s="36"/>
      <c r="AC588" s="36"/>
      <c r="AD588" s="36"/>
      <c r="AE588" s="36"/>
      <c r="AF588" s="36"/>
      <c r="AG588" s="36"/>
      <c r="AH588" s="36"/>
      <c r="AI588" s="36"/>
    </row>
    <row r="589" spans="1:35" ht="14.25" customHeight="1" x14ac:dyDescent="0.25">
      <c r="A589" s="36"/>
      <c r="B589" s="36"/>
      <c r="C589" s="36"/>
      <c r="D589" s="36"/>
      <c r="E589" s="73"/>
      <c r="F589" s="36"/>
      <c r="G589" s="36"/>
      <c r="H589" s="36"/>
      <c r="I589" s="36"/>
      <c r="J589" s="36"/>
      <c r="K589" s="36"/>
      <c r="L589" s="36"/>
      <c r="M589" s="36"/>
      <c r="N589" s="36"/>
      <c r="O589" s="36"/>
      <c r="P589" s="36"/>
      <c r="Q589" s="36"/>
      <c r="R589" s="36"/>
      <c r="S589" s="36"/>
      <c r="T589" s="36"/>
      <c r="U589" s="36"/>
      <c r="V589" s="74"/>
      <c r="W589" s="36"/>
      <c r="X589" s="36"/>
      <c r="Y589" s="36"/>
      <c r="Z589" s="36"/>
      <c r="AA589" s="36"/>
      <c r="AB589" s="36"/>
      <c r="AC589" s="36"/>
      <c r="AD589" s="36"/>
      <c r="AE589" s="36"/>
      <c r="AF589" s="36"/>
      <c r="AG589" s="36"/>
      <c r="AH589" s="36"/>
      <c r="AI589" s="36"/>
    </row>
    <row r="590" spans="1:35" ht="14.25" customHeight="1" x14ac:dyDescent="0.25">
      <c r="A590" s="36"/>
      <c r="B590" s="36"/>
      <c r="C590" s="36"/>
      <c r="D590" s="36"/>
      <c r="E590" s="73"/>
      <c r="F590" s="36"/>
      <c r="G590" s="36"/>
      <c r="H590" s="36"/>
      <c r="I590" s="36"/>
      <c r="J590" s="36"/>
      <c r="K590" s="36"/>
      <c r="L590" s="36"/>
      <c r="M590" s="36"/>
      <c r="N590" s="36"/>
      <c r="O590" s="36"/>
      <c r="P590" s="36"/>
      <c r="Q590" s="36"/>
      <c r="R590" s="36"/>
      <c r="S590" s="36"/>
      <c r="T590" s="36"/>
      <c r="U590" s="36"/>
      <c r="V590" s="74"/>
      <c r="W590" s="36"/>
      <c r="X590" s="36"/>
      <c r="Y590" s="36"/>
      <c r="Z590" s="36"/>
      <c r="AA590" s="36"/>
      <c r="AB590" s="36"/>
      <c r="AC590" s="36"/>
      <c r="AD590" s="36"/>
      <c r="AE590" s="36"/>
      <c r="AF590" s="36"/>
      <c r="AG590" s="36"/>
      <c r="AH590" s="36"/>
      <c r="AI590" s="36"/>
    </row>
    <row r="591" spans="1:35" ht="14.25" customHeight="1" x14ac:dyDescent="0.25">
      <c r="A591" s="36"/>
      <c r="B591" s="36"/>
      <c r="C591" s="36"/>
      <c r="D591" s="36"/>
      <c r="E591" s="73"/>
      <c r="F591" s="36"/>
      <c r="G591" s="36"/>
      <c r="H591" s="36"/>
      <c r="I591" s="36"/>
      <c r="J591" s="36"/>
      <c r="K591" s="36"/>
      <c r="L591" s="36"/>
      <c r="M591" s="36"/>
      <c r="N591" s="36"/>
      <c r="O591" s="36"/>
      <c r="P591" s="36"/>
      <c r="Q591" s="36"/>
      <c r="R591" s="36"/>
      <c r="S591" s="36"/>
      <c r="T591" s="36"/>
      <c r="U591" s="36"/>
      <c r="V591" s="74"/>
      <c r="W591" s="36"/>
      <c r="X591" s="36"/>
      <c r="Y591" s="36"/>
      <c r="Z591" s="36"/>
      <c r="AA591" s="36"/>
      <c r="AB591" s="36"/>
      <c r="AC591" s="36"/>
      <c r="AD591" s="36"/>
      <c r="AE591" s="36"/>
      <c r="AF591" s="36"/>
      <c r="AG591" s="36"/>
      <c r="AH591" s="36"/>
      <c r="AI591" s="36"/>
    </row>
    <row r="592" spans="1:35" ht="14.25" customHeight="1" x14ac:dyDescent="0.25">
      <c r="A592" s="36"/>
      <c r="B592" s="36"/>
      <c r="C592" s="36"/>
      <c r="D592" s="36"/>
      <c r="E592" s="73"/>
      <c r="F592" s="36"/>
      <c r="G592" s="36"/>
      <c r="H592" s="36"/>
      <c r="I592" s="36"/>
      <c r="J592" s="36"/>
      <c r="K592" s="36"/>
      <c r="L592" s="36"/>
      <c r="M592" s="36"/>
      <c r="N592" s="36"/>
      <c r="O592" s="36"/>
      <c r="P592" s="36"/>
      <c r="Q592" s="36"/>
      <c r="R592" s="36"/>
      <c r="S592" s="36"/>
      <c r="T592" s="36"/>
      <c r="U592" s="36"/>
      <c r="V592" s="74"/>
      <c r="W592" s="36"/>
      <c r="X592" s="36"/>
      <c r="Y592" s="36"/>
      <c r="Z592" s="36"/>
      <c r="AA592" s="36"/>
      <c r="AB592" s="36"/>
      <c r="AC592" s="36"/>
      <c r="AD592" s="36"/>
      <c r="AE592" s="36"/>
      <c r="AF592" s="36"/>
      <c r="AG592" s="36"/>
      <c r="AH592" s="36"/>
      <c r="AI592" s="36"/>
    </row>
    <row r="593" spans="1:35" ht="14.25" customHeight="1" x14ac:dyDescent="0.25">
      <c r="A593" s="36"/>
      <c r="B593" s="36"/>
      <c r="C593" s="36"/>
      <c r="D593" s="36"/>
      <c r="E593" s="73"/>
      <c r="F593" s="36"/>
      <c r="G593" s="36"/>
      <c r="H593" s="36"/>
      <c r="I593" s="36"/>
      <c r="J593" s="36"/>
      <c r="K593" s="36"/>
      <c r="L593" s="36"/>
      <c r="M593" s="36"/>
      <c r="N593" s="36"/>
      <c r="O593" s="36"/>
      <c r="P593" s="36"/>
      <c r="Q593" s="36"/>
      <c r="R593" s="36"/>
      <c r="S593" s="36"/>
      <c r="T593" s="36"/>
      <c r="U593" s="36"/>
      <c r="V593" s="74"/>
      <c r="W593" s="36"/>
      <c r="X593" s="36"/>
      <c r="Y593" s="36"/>
      <c r="Z593" s="36"/>
      <c r="AA593" s="36"/>
      <c r="AB593" s="36"/>
      <c r="AC593" s="36"/>
      <c r="AD593" s="36"/>
      <c r="AE593" s="36"/>
      <c r="AF593" s="36"/>
      <c r="AG593" s="36"/>
      <c r="AH593" s="36"/>
      <c r="AI593" s="36"/>
    </row>
    <row r="594" spans="1:35" ht="14.25" customHeight="1" x14ac:dyDescent="0.25">
      <c r="A594" s="36"/>
      <c r="B594" s="36"/>
      <c r="C594" s="36"/>
      <c r="D594" s="36"/>
      <c r="E594" s="73"/>
      <c r="F594" s="36"/>
      <c r="G594" s="36"/>
      <c r="H594" s="36"/>
      <c r="I594" s="36"/>
      <c r="J594" s="36"/>
      <c r="K594" s="36"/>
      <c r="L594" s="36"/>
      <c r="M594" s="36"/>
      <c r="N594" s="36"/>
      <c r="O594" s="36"/>
      <c r="P594" s="36"/>
      <c r="Q594" s="36"/>
      <c r="R594" s="36"/>
      <c r="S594" s="36"/>
      <c r="T594" s="36"/>
      <c r="U594" s="36"/>
      <c r="V594" s="74"/>
      <c r="W594" s="36"/>
      <c r="X594" s="36"/>
      <c r="Y594" s="36"/>
      <c r="Z594" s="36"/>
      <c r="AA594" s="36"/>
      <c r="AB594" s="36"/>
      <c r="AC594" s="36"/>
      <c r="AD594" s="36"/>
      <c r="AE594" s="36"/>
      <c r="AF594" s="36"/>
      <c r="AG594" s="36"/>
      <c r="AH594" s="36"/>
      <c r="AI594" s="36"/>
    </row>
    <row r="595" spans="1:35" ht="14.25" customHeight="1" x14ac:dyDescent="0.25">
      <c r="A595" s="36"/>
      <c r="B595" s="36"/>
      <c r="C595" s="36"/>
      <c r="D595" s="36"/>
      <c r="E595" s="73"/>
      <c r="F595" s="36"/>
      <c r="G595" s="36"/>
      <c r="H595" s="36"/>
      <c r="I595" s="36"/>
      <c r="J595" s="36"/>
      <c r="K595" s="36"/>
      <c r="L595" s="36"/>
      <c r="M595" s="36"/>
      <c r="N595" s="36"/>
      <c r="O595" s="36"/>
      <c r="P595" s="36"/>
      <c r="Q595" s="36"/>
      <c r="R595" s="36"/>
      <c r="S595" s="36"/>
      <c r="T595" s="36"/>
      <c r="U595" s="36"/>
      <c r="V595" s="74"/>
      <c r="W595" s="36"/>
      <c r="X595" s="36"/>
      <c r="Y595" s="36"/>
      <c r="Z595" s="36"/>
      <c r="AA595" s="36"/>
      <c r="AB595" s="36"/>
      <c r="AC595" s="36"/>
      <c r="AD595" s="36"/>
      <c r="AE595" s="36"/>
      <c r="AF595" s="36"/>
      <c r="AG595" s="36"/>
      <c r="AH595" s="36"/>
      <c r="AI595" s="36"/>
    </row>
    <row r="596" spans="1:35" ht="14.25" customHeight="1" x14ac:dyDescent="0.25">
      <c r="A596" s="36"/>
      <c r="B596" s="36"/>
      <c r="C596" s="36"/>
      <c r="D596" s="36"/>
      <c r="E596" s="73"/>
      <c r="F596" s="36"/>
      <c r="G596" s="36"/>
      <c r="H596" s="36"/>
      <c r="I596" s="36"/>
      <c r="J596" s="36"/>
      <c r="K596" s="36"/>
      <c r="L596" s="36"/>
      <c r="M596" s="36"/>
      <c r="N596" s="36"/>
      <c r="O596" s="36"/>
      <c r="P596" s="36"/>
      <c r="Q596" s="36"/>
      <c r="R596" s="36"/>
      <c r="S596" s="36"/>
      <c r="T596" s="36"/>
      <c r="U596" s="36"/>
      <c r="V596" s="74"/>
      <c r="W596" s="36"/>
      <c r="X596" s="36"/>
      <c r="Y596" s="36"/>
      <c r="Z596" s="36"/>
      <c r="AA596" s="36"/>
      <c r="AB596" s="36"/>
      <c r="AC596" s="36"/>
      <c r="AD596" s="36"/>
      <c r="AE596" s="36"/>
      <c r="AF596" s="36"/>
      <c r="AG596" s="36"/>
      <c r="AH596" s="36"/>
      <c r="AI596" s="36"/>
    </row>
    <row r="597" spans="1:35" ht="14.25" customHeight="1" x14ac:dyDescent="0.25">
      <c r="A597" s="36"/>
      <c r="B597" s="36"/>
      <c r="C597" s="36"/>
      <c r="D597" s="36"/>
      <c r="E597" s="73"/>
      <c r="F597" s="36"/>
      <c r="G597" s="36"/>
      <c r="H597" s="36"/>
      <c r="I597" s="36"/>
      <c r="J597" s="36"/>
      <c r="K597" s="36"/>
      <c r="L597" s="36"/>
      <c r="M597" s="36"/>
      <c r="N597" s="36"/>
      <c r="O597" s="36"/>
      <c r="P597" s="36"/>
      <c r="Q597" s="36"/>
      <c r="R597" s="36"/>
      <c r="S597" s="36"/>
      <c r="T597" s="36"/>
      <c r="U597" s="36"/>
      <c r="V597" s="74"/>
      <c r="W597" s="36"/>
      <c r="X597" s="36"/>
      <c r="Y597" s="36"/>
      <c r="Z597" s="36"/>
      <c r="AA597" s="36"/>
      <c r="AB597" s="36"/>
      <c r="AC597" s="36"/>
      <c r="AD597" s="36"/>
      <c r="AE597" s="36"/>
      <c r="AF597" s="36"/>
      <c r="AG597" s="36"/>
      <c r="AH597" s="36"/>
      <c r="AI597" s="36"/>
    </row>
    <row r="598" spans="1:35" ht="14.25" customHeight="1" x14ac:dyDescent="0.25">
      <c r="A598" s="36"/>
      <c r="B598" s="36"/>
      <c r="C598" s="36"/>
      <c r="D598" s="36"/>
      <c r="E598" s="73"/>
      <c r="F598" s="36"/>
      <c r="G598" s="36"/>
      <c r="H598" s="36"/>
      <c r="I598" s="36"/>
      <c r="J598" s="36"/>
      <c r="K598" s="36"/>
      <c r="L598" s="36"/>
      <c r="M598" s="36"/>
      <c r="N598" s="36"/>
      <c r="O598" s="36"/>
      <c r="P598" s="36"/>
      <c r="Q598" s="36"/>
      <c r="R598" s="36"/>
      <c r="S598" s="36"/>
      <c r="T598" s="36"/>
      <c r="U598" s="36"/>
      <c r="V598" s="74"/>
      <c r="W598" s="36"/>
      <c r="X598" s="36"/>
      <c r="Y598" s="36"/>
      <c r="Z598" s="36"/>
      <c r="AA598" s="36"/>
      <c r="AB598" s="36"/>
      <c r="AC598" s="36"/>
      <c r="AD598" s="36"/>
      <c r="AE598" s="36"/>
      <c r="AF598" s="36"/>
      <c r="AG598" s="36"/>
      <c r="AH598" s="36"/>
      <c r="AI598" s="36"/>
    </row>
    <row r="599" spans="1:35" ht="14.25" customHeight="1" x14ac:dyDescent="0.25">
      <c r="A599" s="36"/>
      <c r="B599" s="36"/>
      <c r="C599" s="36"/>
      <c r="D599" s="36"/>
      <c r="E599" s="73"/>
      <c r="F599" s="36"/>
      <c r="G599" s="36"/>
      <c r="H599" s="36"/>
      <c r="I599" s="36"/>
      <c r="J599" s="36"/>
      <c r="K599" s="36"/>
      <c r="L599" s="36"/>
      <c r="M599" s="36"/>
      <c r="N599" s="36"/>
      <c r="O599" s="36"/>
      <c r="P599" s="36"/>
      <c r="Q599" s="36"/>
      <c r="R599" s="36"/>
      <c r="S599" s="36"/>
      <c r="T599" s="36"/>
      <c r="U599" s="36"/>
      <c r="V599" s="74"/>
      <c r="W599" s="36"/>
      <c r="X599" s="36"/>
      <c r="Y599" s="36"/>
      <c r="Z599" s="36"/>
      <c r="AA599" s="36"/>
      <c r="AB599" s="36"/>
      <c r="AC599" s="36"/>
      <c r="AD599" s="36"/>
      <c r="AE599" s="36"/>
      <c r="AF599" s="36"/>
      <c r="AG599" s="36"/>
      <c r="AH599" s="36"/>
      <c r="AI599" s="36"/>
    </row>
    <row r="600" spans="1:35" ht="14.25" customHeight="1" x14ac:dyDescent="0.25">
      <c r="A600" s="36"/>
      <c r="B600" s="36"/>
      <c r="C600" s="36"/>
      <c r="D600" s="36"/>
      <c r="E600" s="73"/>
      <c r="F600" s="36"/>
      <c r="G600" s="36"/>
      <c r="H600" s="36"/>
      <c r="I600" s="36"/>
      <c r="J600" s="36"/>
      <c r="K600" s="36"/>
      <c r="L600" s="36"/>
      <c r="M600" s="36"/>
      <c r="N600" s="36"/>
      <c r="O600" s="36"/>
      <c r="P600" s="36"/>
      <c r="Q600" s="36"/>
      <c r="R600" s="36"/>
      <c r="S600" s="36"/>
      <c r="T600" s="36"/>
      <c r="U600" s="36"/>
      <c r="V600" s="74"/>
      <c r="W600" s="36"/>
      <c r="X600" s="36"/>
      <c r="Y600" s="36"/>
      <c r="Z600" s="36"/>
      <c r="AA600" s="36"/>
      <c r="AB600" s="36"/>
      <c r="AC600" s="36"/>
      <c r="AD600" s="36"/>
      <c r="AE600" s="36"/>
      <c r="AF600" s="36"/>
      <c r="AG600" s="36"/>
      <c r="AH600" s="36"/>
      <c r="AI600" s="36"/>
    </row>
    <row r="601" spans="1:35" ht="14.25" customHeight="1" x14ac:dyDescent="0.25">
      <c r="A601" s="36"/>
      <c r="B601" s="36"/>
      <c r="C601" s="36"/>
      <c r="D601" s="36"/>
      <c r="E601" s="73"/>
      <c r="F601" s="36"/>
      <c r="G601" s="36"/>
      <c r="H601" s="36"/>
      <c r="I601" s="36"/>
      <c r="J601" s="36"/>
      <c r="K601" s="36"/>
      <c r="L601" s="36"/>
      <c r="M601" s="36"/>
      <c r="N601" s="36"/>
      <c r="O601" s="36"/>
      <c r="P601" s="36"/>
      <c r="Q601" s="36"/>
      <c r="R601" s="36"/>
      <c r="S601" s="36"/>
      <c r="T601" s="36"/>
      <c r="U601" s="36"/>
      <c r="V601" s="74"/>
      <c r="W601" s="36"/>
      <c r="X601" s="36"/>
      <c r="Y601" s="36"/>
      <c r="Z601" s="36"/>
      <c r="AA601" s="36"/>
      <c r="AB601" s="36"/>
      <c r="AC601" s="36"/>
      <c r="AD601" s="36"/>
      <c r="AE601" s="36"/>
      <c r="AF601" s="36"/>
      <c r="AG601" s="36"/>
      <c r="AH601" s="36"/>
      <c r="AI601" s="36"/>
    </row>
    <row r="602" spans="1:35" ht="14.25" customHeight="1" x14ac:dyDescent="0.25">
      <c r="A602" s="36"/>
      <c r="B602" s="36"/>
      <c r="C602" s="36"/>
      <c r="D602" s="36"/>
      <c r="E602" s="73"/>
      <c r="F602" s="36"/>
      <c r="G602" s="36"/>
      <c r="H602" s="36"/>
      <c r="I602" s="36"/>
      <c r="J602" s="36"/>
      <c r="K602" s="36"/>
      <c r="L602" s="36"/>
      <c r="M602" s="36"/>
      <c r="N602" s="36"/>
      <c r="O602" s="36"/>
      <c r="P602" s="36"/>
      <c r="Q602" s="36"/>
      <c r="R602" s="36"/>
      <c r="S602" s="36"/>
      <c r="T602" s="36"/>
      <c r="U602" s="36"/>
      <c r="V602" s="74"/>
      <c r="W602" s="36"/>
      <c r="X602" s="36"/>
      <c r="Y602" s="36"/>
      <c r="Z602" s="36"/>
      <c r="AA602" s="36"/>
      <c r="AB602" s="36"/>
      <c r="AC602" s="36"/>
      <c r="AD602" s="36"/>
      <c r="AE602" s="36"/>
      <c r="AF602" s="36"/>
      <c r="AG602" s="36"/>
      <c r="AH602" s="36"/>
      <c r="AI602" s="36"/>
    </row>
    <row r="603" spans="1:35" ht="14.25" customHeight="1" x14ac:dyDescent="0.25">
      <c r="A603" s="36"/>
      <c r="B603" s="36"/>
      <c r="C603" s="36"/>
      <c r="D603" s="36"/>
      <c r="E603" s="73"/>
      <c r="F603" s="36"/>
      <c r="G603" s="36"/>
      <c r="H603" s="36"/>
      <c r="I603" s="36"/>
      <c r="J603" s="36"/>
      <c r="K603" s="36"/>
      <c r="L603" s="36"/>
      <c r="M603" s="36"/>
      <c r="N603" s="36"/>
      <c r="O603" s="36"/>
      <c r="P603" s="36"/>
      <c r="Q603" s="36"/>
      <c r="R603" s="36"/>
      <c r="S603" s="36"/>
      <c r="T603" s="36"/>
      <c r="U603" s="36"/>
      <c r="V603" s="74"/>
      <c r="W603" s="36"/>
      <c r="X603" s="36"/>
      <c r="Y603" s="36"/>
      <c r="Z603" s="36"/>
      <c r="AA603" s="36"/>
      <c r="AB603" s="36"/>
      <c r="AC603" s="36"/>
      <c r="AD603" s="36"/>
      <c r="AE603" s="36"/>
      <c r="AF603" s="36"/>
      <c r="AG603" s="36"/>
      <c r="AH603" s="36"/>
      <c r="AI603" s="36"/>
    </row>
    <row r="604" spans="1:35" ht="14.25" customHeight="1" x14ac:dyDescent="0.25">
      <c r="A604" s="36"/>
      <c r="B604" s="36"/>
      <c r="C604" s="36"/>
      <c r="D604" s="36"/>
      <c r="E604" s="73"/>
      <c r="F604" s="36"/>
      <c r="G604" s="36"/>
      <c r="H604" s="36"/>
      <c r="I604" s="36"/>
      <c r="J604" s="36"/>
      <c r="K604" s="36"/>
      <c r="L604" s="36"/>
      <c r="M604" s="36"/>
      <c r="N604" s="36"/>
      <c r="O604" s="36"/>
      <c r="P604" s="36"/>
      <c r="Q604" s="36"/>
      <c r="R604" s="36"/>
      <c r="S604" s="36"/>
      <c r="T604" s="36"/>
      <c r="U604" s="36"/>
      <c r="V604" s="74"/>
      <c r="W604" s="36"/>
      <c r="X604" s="36"/>
      <c r="Y604" s="36"/>
      <c r="Z604" s="36"/>
      <c r="AA604" s="36"/>
      <c r="AB604" s="36"/>
      <c r="AC604" s="36"/>
      <c r="AD604" s="36"/>
      <c r="AE604" s="36"/>
      <c r="AF604" s="36"/>
      <c r="AG604" s="36"/>
      <c r="AH604" s="36"/>
      <c r="AI604" s="36"/>
    </row>
    <row r="605" spans="1:35" ht="14.25" customHeight="1" x14ac:dyDescent="0.25">
      <c r="A605" s="36"/>
      <c r="B605" s="36"/>
      <c r="C605" s="36"/>
      <c r="D605" s="36"/>
      <c r="E605" s="73"/>
      <c r="F605" s="36"/>
      <c r="G605" s="36"/>
      <c r="H605" s="36"/>
      <c r="I605" s="36"/>
      <c r="J605" s="36"/>
      <c r="K605" s="36"/>
      <c r="L605" s="36"/>
      <c r="M605" s="36"/>
      <c r="N605" s="36"/>
      <c r="O605" s="36"/>
      <c r="P605" s="36"/>
      <c r="Q605" s="36"/>
      <c r="R605" s="36"/>
      <c r="S605" s="36"/>
      <c r="T605" s="36"/>
      <c r="U605" s="36"/>
      <c r="V605" s="74"/>
      <c r="W605" s="36"/>
      <c r="X605" s="36"/>
      <c r="Y605" s="36"/>
      <c r="Z605" s="36"/>
      <c r="AA605" s="36"/>
      <c r="AB605" s="36"/>
      <c r="AC605" s="36"/>
      <c r="AD605" s="36"/>
      <c r="AE605" s="36"/>
      <c r="AF605" s="36"/>
      <c r="AG605" s="36"/>
      <c r="AH605" s="36"/>
      <c r="AI605" s="36"/>
    </row>
    <row r="606" spans="1:35" ht="14.25" customHeight="1" x14ac:dyDescent="0.25">
      <c r="A606" s="36"/>
      <c r="B606" s="36"/>
      <c r="C606" s="36"/>
      <c r="D606" s="36"/>
      <c r="E606" s="73"/>
      <c r="F606" s="36"/>
      <c r="G606" s="36"/>
      <c r="H606" s="36"/>
      <c r="I606" s="36"/>
      <c r="J606" s="36"/>
      <c r="K606" s="36"/>
      <c r="L606" s="36"/>
      <c r="M606" s="36"/>
      <c r="N606" s="36"/>
      <c r="O606" s="36"/>
      <c r="P606" s="36"/>
      <c r="Q606" s="36"/>
      <c r="R606" s="36"/>
      <c r="S606" s="36"/>
      <c r="T606" s="36"/>
      <c r="U606" s="36"/>
      <c r="V606" s="74"/>
      <c r="W606" s="36"/>
      <c r="X606" s="36"/>
      <c r="Y606" s="36"/>
      <c r="Z606" s="36"/>
      <c r="AA606" s="36"/>
      <c r="AB606" s="36"/>
      <c r="AC606" s="36"/>
      <c r="AD606" s="36"/>
      <c r="AE606" s="36"/>
      <c r="AF606" s="36"/>
      <c r="AG606" s="36"/>
      <c r="AH606" s="36"/>
      <c r="AI606" s="36"/>
    </row>
    <row r="607" spans="1:35" ht="14.25" customHeight="1" x14ac:dyDescent="0.25">
      <c r="A607" s="36"/>
      <c r="B607" s="36"/>
      <c r="C607" s="36"/>
      <c r="D607" s="36"/>
      <c r="E607" s="73"/>
      <c r="F607" s="36"/>
      <c r="G607" s="36"/>
      <c r="H607" s="36"/>
      <c r="I607" s="36"/>
      <c r="J607" s="36"/>
      <c r="K607" s="36"/>
      <c r="L607" s="36"/>
      <c r="M607" s="36"/>
      <c r="N607" s="36"/>
      <c r="O607" s="36"/>
      <c r="P607" s="36"/>
      <c r="Q607" s="36"/>
      <c r="R607" s="36"/>
      <c r="S607" s="36"/>
      <c r="T607" s="36"/>
      <c r="U607" s="36"/>
      <c r="V607" s="74"/>
      <c r="W607" s="36"/>
      <c r="X607" s="36"/>
      <c r="Y607" s="36"/>
      <c r="Z607" s="36"/>
      <c r="AA607" s="36"/>
      <c r="AB607" s="36"/>
      <c r="AC607" s="36"/>
      <c r="AD607" s="36"/>
      <c r="AE607" s="36"/>
      <c r="AF607" s="36"/>
      <c r="AG607" s="36"/>
      <c r="AH607" s="36"/>
      <c r="AI607" s="36"/>
    </row>
    <row r="608" spans="1:35" ht="14.25" customHeight="1" x14ac:dyDescent="0.25">
      <c r="A608" s="36"/>
      <c r="B608" s="36"/>
      <c r="C608" s="36"/>
      <c r="D608" s="36"/>
      <c r="E608" s="73"/>
      <c r="F608" s="36"/>
      <c r="G608" s="36"/>
      <c r="H608" s="36"/>
      <c r="I608" s="36"/>
      <c r="J608" s="36"/>
      <c r="K608" s="36"/>
      <c r="L608" s="36"/>
      <c r="M608" s="36"/>
      <c r="N608" s="36"/>
      <c r="O608" s="36"/>
      <c r="P608" s="36"/>
      <c r="Q608" s="36"/>
      <c r="R608" s="36"/>
      <c r="S608" s="36"/>
      <c r="T608" s="36"/>
      <c r="U608" s="36"/>
      <c r="V608" s="74"/>
      <c r="W608" s="36"/>
      <c r="X608" s="36"/>
      <c r="Y608" s="36"/>
      <c r="Z608" s="36"/>
      <c r="AA608" s="36"/>
      <c r="AB608" s="36"/>
      <c r="AC608" s="36"/>
      <c r="AD608" s="36"/>
      <c r="AE608" s="36"/>
      <c r="AF608" s="36"/>
      <c r="AG608" s="36"/>
      <c r="AH608" s="36"/>
      <c r="AI608" s="36"/>
    </row>
    <row r="609" spans="1:35" ht="14.25" customHeight="1" x14ac:dyDescent="0.25">
      <c r="A609" s="36"/>
      <c r="B609" s="36"/>
      <c r="C609" s="36"/>
      <c r="D609" s="36"/>
      <c r="E609" s="73"/>
      <c r="F609" s="36"/>
      <c r="G609" s="36"/>
      <c r="H609" s="36"/>
      <c r="I609" s="36"/>
      <c r="J609" s="36"/>
      <c r="K609" s="36"/>
      <c r="L609" s="36"/>
      <c r="M609" s="36"/>
      <c r="N609" s="36"/>
      <c r="O609" s="36"/>
      <c r="P609" s="36"/>
      <c r="Q609" s="36"/>
      <c r="R609" s="36"/>
      <c r="S609" s="36"/>
      <c r="T609" s="36"/>
      <c r="U609" s="36"/>
      <c r="V609" s="74"/>
      <c r="W609" s="36"/>
      <c r="X609" s="36"/>
      <c r="Y609" s="36"/>
      <c r="Z609" s="36"/>
      <c r="AA609" s="36"/>
      <c r="AB609" s="36"/>
      <c r="AC609" s="36"/>
      <c r="AD609" s="36"/>
      <c r="AE609" s="36"/>
      <c r="AF609" s="36"/>
      <c r="AG609" s="36"/>
      <c r="AH609" s="36"/>
      <c r="AI609" s="36"/>
    </row>
    <row r="610" spans="1:35" ht="14.25" customHeight="1" x14ac:dyDescent="0.25">
      <c r="A610" s="36"/>
      <c r="B610" s="36"/>
      <c r="C610" s="36"/>
      <c r="D610" s="36"/>
      <c r="E610" s="73"/>
      <c r="F610" s="36"/>
      <c r="G610" s="36"/>
      <c r="H610" s="36"/>
      <c r="I610" s="36"/>
      <c r="J610" s="36"/>
      <c r="K610" s="36"/>
      <c r="L610" s="36"/>
      <c r="M610" s="36"/>
      <c r="N610" s="36"/>
      <c r="O610" s="36"/>
      <c r="P610" s="36"/>
      <c r="Q610" s="36"/>
      <c r="R610" s="36"/>
      <c r="S610" s="36"/>
      <c r="T610" s="36"/>
      <c r="U610" s="36"/>
      <c r="V610" s="74"/>
      <c r="W610" s="36"/>
      <c r="X610" s="36"/>
      <c r="Y610" s="36"/>
      <c r="Z610" s="36"/>
      <c r="AA610" s="36"/>
      <c r="AB610" s="36"/>
      <c r="AC610" s="36"/>
      <c r="AD610" s="36"/>
      <c r="AE610" s="36"/>
      <c r="AF610" s="36"/>
      <c r="AG610" s="36"/>
      <c r="AH610" s="36"/>
      <c r="AI610" s="36"/>
    </row>
    <row r="611" spans="1:35" ht="14.25" customHeight="1" x14ac:dyDescent="0.25">
      <c r="A611" s="36"/>
      <c r="B611" s="36"/>
      <c r="C611" s="36"/>
      <c r="D611" s="36"/>
      <c r="E611" s="73"/>
      <c r="F611" s="36"/>
      <c r="G611" s="36"/>
      <c r="H611" s="36"/>
      <c r="I611" s="36"/>
      <c r="J611" s="36"/>
      <c r="K611" s="36"/>
      <c r="L611" s="36"/>
      <c r="M611" s="36"/>
      <c r="N611" s="36"/>
      <c r="O611" s="36"/>
      <c r="P611" s="36"/>
      <c r="Q611" s="36"/>
      <c r="R611" s="36"/>
      <c r="S611" s="36"/>
      <c r="T611" s="36"/>
      <c r="U611" s="36"/>
      <c r="V611" s="74"/>
      <c r="W611" s="36"/>
      <c r="X611" s="36"/>
      <c r="Y611" s="36"/>
      <c r="Z611" s="36"/>
      <c r="AA611" s="36"/>
      <c r="AB611" s="36"/>
      <c r="AC611" s="36"/>
      <c r="AD611" s="36"/>
      <c r="AE611" s="36"/>
      <c r="AF611" s="36"/>
      <c r="AG611" s="36"/>
      <c r="AH611" s="36"/>
      <c r="AI611" s="36"/>
    </row>
    <row r="612" spans="1:35" ht="14.25" customHeight="1" x14ac:dyDescent="0.25">
      <c r="A612" s="36"/>
      <c r="B612" s="36"/>
      <c r="C612" s="36"/>
      <c r="D612" s="36"/>
      <c r="E612" s="73"/>
      <c r="F612" s="36"/>
      <c r="G612" s="36"/>
      <c r="H612" s="36"/>
      <c r="I612" s="36"/>
      <c r="J612" s="36"/>
      <c r="K612" s="36"/>
      <c r="L612" s="36"/>
      <c r="M612" s="36"/>
      <c r="N612" s="36"/>
      <c r="O612" s="36"/>
      <c r="P612" s="36"/>
      <c r="Q612" s="36"/>
      <c r="R612" s="36"/>
      <c r="S612" s="36"/>
      <c r="T612" s="36"/>
      <c r="U612" s="36"/>
      <c r="V612" s="74"/>
      <c r="W612" s="36"/>
      <c r="X612" s="36"/>
      <c r="Y612" s="36"/>
      <c r="Z612" s="36"/>
      <c r="AA612" s="36"/>
      <c r="AB612" s="36"/>
      <c r="AC612" s="36"/>
      <c r="AD612" s="36"/>
      <c r="AE612" s="36"/>
      <c r="AF612" s="36"/>
      <c r="AG612" s="36"/>
      <c r="AH612" s="36"/>
      <c r="AI612" s="36"/>
    </row>
    <row r="613" spans="1:35" ht="14.25" customHeight="1" x14ac:dyDescent="0.25">
      <c r="A613" s="36"/>
      <c r="B613" s="36"/>
      <c r="C613" s="36"/>
      <c r="D613" s="36"/>
      <c r="E613" s="73"/>
      <c r="F613" s="36"/>
      <c r="G613" s="36"/>
      <c r="H613" s="36"/>
      <c r="I613" s="36"/>
      <c r="J613" s="36"/>
      <c r="K613" s="36"/>
      <c r="L613" s="36"/>
      <c r="M613" s="36"/>
      <c r="N613" s="36"/>
      <c r="O613" s="36"/>
      <c r="P613" s="36"/>
      <c r="Q613" s="36"/>
      <c r="R613" s="36"/>
      <c r="S613" s="36"/>
      <c r="T613" s="36"/>
      <c r="U613" s="36"/>
      <c r="V613" s="74"/>
      <c r="W613" s="36"/>
      <c r="X613" s="36"/>
      <c r="Y613" s="36"/>
      <c r="Z613" s="36"/>
      <c r="AA613" s="36"/>
      <c r="AB613" s="36"/>
      <c r="AC613" s="36"/>
      <c r="AD613" s="36"/>
      <c r="AE613" s="36"/>
      <c r="AF613" s="36"/>
      <c r="AG613" s="36"/>
      <c r="AH613" s="36"/>
      <c r="AI613" s="36"/>
    </row>
    <row r="614" spans="1:35" ht="14.25" customHeight="1" x14ac:dyDescent="0.25">
      <c r="A614" s="36"/>
      <c r="B614" s="36"/>
      <c r="C614" s="36"/>
      <c r="D614" s="36"/>
      <c r="E614" s="73"/>
      <c r="F614" s="36"/>
      <c r="G614" s="36"/>
      <c r="H614" s="36"/>
      <c r="I614" s="36"/>
      <c r="J614" s="36"/>
      <c r="K614" s="36"/>
      <c r="L614" s="36"/>
      <c r="M614" s="36"/>
      <c r="N614" s="36"/>
      <c r="O614" s="36"/>
      <c r="P614" s="36"/>
      <c r="Q614" s="36"/>
      <c r="R614" s="36"/>
      <c r="S614" s="36"/>
      <c r="T614" s="36"/>
      <c r="U614" s="36"/>
      <c r="V614" s="74"/>
      <c r="W614" s="36"/>
      <c r="X614" s="36"/>
      <c r="Y614" s="36"/>
      <c r="Z614" s="36"/>
      <c r="AA614" s="36"/>
      <c r="AB614" s="36"/>
      <c r="AC614" s="36"/>
      <c r="AD614" s="36"/>
      <c r="AE614" s="36"/>
      <c r="AF614" s="36"/>
      <c r="AG614" s="36"/>
      <c r="AH614" s="36"/>
      <c r="AI614" s="36"/>
    </row>
    <row r="615" spans="1:35" ht="14.25" customHeight="1" x14ac:dyDescent="0.25">
      <c r="A615" s="36"/>
      <c r="B615" s="36"/>
      <c r="C615" s="36"/>
      <c r="D615" s="36"/>
      <c r="E615" s="73"/>
      <c r="F615" s="36"/>
      <c r="G615" s="36"/>
      <c r="H615" s="36"/>
      <c r="I615" s="36"/>
      <c r="J615" s="36"/>
      <c r="K615" s="36"/>
      <c r="L615" s="36"/>
      <c r="M615" s="36"/>
      <c r="N615" s="36"/>
      <c r="O615" s="36"/>
      <c r="P615" s="36"/>
      <c r="Q615" s="36"/>
      <c r="R615" s="36"/>
      <c r="S615" s="36"/>
      <c r="T615" s="36"/>
      <c r="U615" s="36"/>
      <c r="V615" s="74"/>
      <c r="W615" s="36"/>
      <c r="X615" s="36"/>
      <c r="Y615" s="36"/>
      <c r="Z615" s="36"/>
      <c r="AA615" s="36"/>
      <c r="AB615" s="36"/>
      <c r="AC615" s="36"/>
      <c r="AD615" s="36"/>
      <c r="AE615" s="36"/>
      <c r="AF615" s="36"/>
      <c r="AG615" s="36"/>
      <c r="AH615" s="36"/>
      <c r="AI615" s="36"/>
    </row>
    <row r="616" spans="1:35" ht="14.25" customHeight="1" x14ac:dyDescent="0.25">
      <c r="A616" s="36"/>
      <c r="B616" s="36"/>
      <c r="C616" s="36"/>
      <c r="D616" s="36"/>
      <c r="E616" s="73"/>
      <c r="F616" s="36"/>
      <c r="G616" s="36"/>
      <c r="H616" s="36"/>
      <c r="I616" s="36"/>
      <c r="J616" s="36"/>
      <c r="K616" s="36"/>
      <c r="L616" s="36"/>
      <c r="M616" s="36"/>
      <c r="N616" s="36"/>
      <c r="O616" s="36"/>
      <c r="P616" s="36"/>
      <c r="Q616" s="36"/>
      <c r="R616" s="36"/>
      <c r="S616" s="36"/>
      <c r="T616" s="36"/>
      <c r="U616" s="36"/>
      <c r="V616" s="74"/>
      <c r="W616" s="36"/>
      <c r="X616" s="36"/>
      <c r="Y616" s="36"/>
      <c r="Z616" s="36"/>
      <c r="AA616" s="36"/>
      <c r="AB616" s="36"/>
      <c r="AC616" s="36"/>
      <c r="AD616" s="36"/>
      <c r="AE616" s="36"/>
      <c r="AF616" s="36"/>
      <c r="AG616" s="36"/>
      <c r="AH616" s="36"/>
      <c r="AI616" s="36"/>
    </row>
    <row r="617" spans="1:35" ht="14.25" customHeight="1" x14ac:dyDescent="0.25">
      <c r="A617" s="36"/>
      <c r="B617" s="36"/>
      <c r="C617" s="36"/>
      <c r="D617" s="36"/>
      <c r="E617" s="73"/>
      <c r="F617" s="36"/>
      <c r="G617" s="36"/>
      <c r="H617" s="36"/>
      <c r="I617" s="36"/>
      <c r="J617" s="36"/>
      <c r="K617" s="36"/>
      <c r="L617" s="36"/>
      <c r="M617" s="36"/>
      <c r="N617" s="36"/>
      <c r="O617" s="36"/>
      <c r="P617" s="36"/>
      <c r="Q617" s="36"/>
      <c r="R617" s="36"/>
      <c r="S617" s="36"/>
      <c r="T617" s="36"/>
      <c r="U617" s="36"/>
      <c r="V617" s="74"/>
      <c r="W617" s="36"/>
      <c r="X617" s="36"/>
      <c r="Y617" s="36"/>
      <c r="Z617" s="36"/>
      <c r="AA617" s="36"/>
      <c r="AB617" s="36"/>
      <c r="AC617" s="36"/>
      <c r="AD617" s="36"/>
      <c r="AE617" s="36"/>
      <c r="AF617" s="36"/>
      <c r="AG617" s="36"/>
      <c r="AH617" s="36"/>
      <c r="AI617" s="36"/>
    </row>
    <row r="618" spans="1:35" ht="14.25" customHeight="1" x14ac:dyDescent="0.25">
      <c r="A618" s="36"/>
      <c r="B618" s="36"/>
      <c r="C618" s="36"/>
      <c r="D618" s="36"/>
      <c r="E618" s="73"/>
      <c r="F618" s="36"/>
      <c r="G618" s="36"/>
      <c r="H618" s="36"/>
      <c r="I618" s="36"/>
      <c r="J618" s="36"/>
      <c r="K618" s="36"/>
      <c r="L618" s="36"/>
      <c r="M618" s="36"/>
      <c r="N618" s="36"/>
      <c r="O618" s="36"/>
      <c r="P618" s="36"/>
      <c r="Q618" s="36"/>
      <c r="R618" s="36"/>
      <c r="S618" s="36"/>
      <c r="T618" s="36"/>
      <c r="U618" s="36"/>
      <c r="V618" s="74"/>
      <c r="W618" s="36"/>
      <c r="X618" s="36"/>
      <c r="Y618" s="36"/>
      <c r="Z618" s="36"/>
      <c r="AA618" s="36"/>
      <c r="AB618" s="36"/>
      <c r="AC618" s="36"/>
      <c r="AD618" s="36"/>
      <c r="AE618" s="36"/>
      <c r="AF618" s="36"/>
      <c r="AG618" s="36"/>
      <c r="AH618" s="36"/>
      <c r="AI618" s="36"/>
    </row>
    <row r="619" spans="1:35" ht="14.25" customHeight="1" x14ac:dyDescent="0.25">
      <c r="A619" s="36"/>
      <c r="B619" s="36"/>
      <c r="C619" s="36"/>
      <c r="D619" s="36"/>
      <c r="E619" s="73"/>
      <c r="F619" s="36"/>
      <c r="G619" s="36"/>
      <c r="H619" s="36"/>
      <c r="I619" s="36"/>
      <c r="J619" s="36"/>
      <c r="K619" s="36"/>
      <c r="L619" s="36"/>
      <c r="M619" s="36"/>
      <c r="N619" s="36"/>
      <c r="O619" s="36"/>
      <c r="P619" s="36"/>
      <c r="Q619" s="36"/>
      <c r="R619" s="36"/>
      <c r="S619" s="36"/>
      <c r="T619" s="36"/>
      <c r="U619" s="36"/>
      <c r="V619" s="74"/>
      <c r="W619" s="36"/>
      <c r="X619" s="36"/>
      <c r="Y619" s="36"/>
      <c r="Z619" s="36"/>
      <c r="AA619" s="36"/>
      <c r="AB619" s="36"/>
      <c r="AC619" s="36"/>
      <c r="AD619" s="36"/>
      <c r="AE619" s="36"/>
      <c r="AF619" s="36"/>
      <c r="AG619" s="36"/>
      <c r="AH619" s="36"/>
      <c r="AI619" s="36"/>
    </row>
    <row r="620" spans="1:35" ht="14.25" customHeight="1" x14ac:dyDescent="0.25">
      <c r="A620" s="36"/>
      <c r="B620" s="36"/>
      <c r="C620" s="36"/>
      <c r="D620" s="36"/>
      <c r="E620" s="73"/>
      <c r="F620" s="36"/>
      <c r="G620" s="36"/>
      <c r="H620" s="36"/>
      <c r="I620" s="36"/>
      <c r="J620" s="36"/>
      <c r="K620" s="36"/>
      <c r="L620" s="36"/>
      <c r="M620" s="36"/>
      <c r="N620" s="36"/>
      <c r="O620" s="36"/>
      <c r="P620" s="36"/>
      <c r="Q620" s="36"/>
      <c r="R620" s="36"/>
      <c r="S620" s="36"/>
      <c r="T620" s="36"/>
      <c r="U620" s="36"/>
      <c r="V620" s="74"/>
      <c r="W620" s="36"/>
      <c r="X620" s="36"/>
      <c r="Y620" s="36"/>
      <c r="Z620" s="36"/>
      <c r="AA620" s="36"/>
      <c r="AB620" s="36"/>
      <c r="AC620" s="36"/>
      <c r="AD620" s="36"/>
      <c r="AE620" s="36"/>
      <c r="AF620" s="36"/>
      <c r="AG620" s="36"/>
      <c r="AH620" s="36"/>
      <c r="AI620" s="36"/>
    </row>
    <row r="621" spans="1:35" ht="14.25" customHeight="1" x14ac:dyDescent="0.25">
      <c r="A621" s="36"/>
      <c r="B621" s="36"/>
      <c r="C621" s="36"/>
      <c r="D621" s="36"/>
      <c r="E621" s="73"/>
      <c r="F621" s="36"/>
      <c r="G621" s="36"/>
      <c r="H621" s="36"/>
      <c r="I621" s="36"/>
      <c r="J621" s="36"/>
      <c r="K621" s="36"/>
      <c r="L621" s="36"/>
      <c r="M621" s="36"/>
      <c r="N621" s="36"/>
      <c r="O621" s="36"/>
      <c r="P621" s="36"/>
      <c r="Q621" s="36"/>
      <c r="R621" s="36"/>
      <c r="S621" s="36"/>
      <c r="T621" s="36"/>
      <c r="U621" s="36"/>
      <c r="V621" s="74"/>
      <c r="W621" s="36"/>
      <c r="X621" s="36"/>
      <c r="Y621" s="36"/>
      <c r="Z621" s="36"/>
      <c r="AA621" s="36"/>
      <c r="AB621" s="36"/>
      <c r="AC621" s="36"/>
      <c r="AD621" s="36"/>
      <c r="AE621" s="36"/>
      <c r="AF621" s="36"/>
      <c r="AG621" s="36"/>
      <c r="AH621" s="36"/>
      <c r="AI621" s="36"/>
    </row>
    <row r="622" spans="1:35" ht="14.25" customHeight="1" x14ac:dyDescent="0.25">
      <c r="A622" s="36"/>
      <c r="B622" s="36"/>
      <c r="C622" s="36"/>
      <c r="D622" s="36"/>
      <c r="E622" s="73"/>
      <c r="F622" s="36"/>
      <c r="G622" s="36"/>
      <c r="H622" s="36"/>
      <c r="I622" s="36"/>
      <c r="J622" s="36"/>
      <c r="K622" s="36"/>
      <c r="L622" s="36"/>
      <c r="M622" s="36"/>
      <c r="N622" s="36"/>
      <c r="O622" s="36"/>
      <c r="P622" s="36"/>
      <c r="Q622" s="36"/>
      <c r="R622" s="36"/>
      <c r="S622" s="36"/>
      <c r="T622" s="36"/>
      <c r="U622" s="36"/>
      <c r="V622" s="74"/>
      <c r="W622" s="36"/>
      <c r="X622" s="36"/>
      <c r="Y622" s="36"/>
      <c r="Z622" s="36"/>
      <c r="AA622" s="36"/>
      <c r="AB622" s="36"/>
      <c r="AC622" s="36"/>
      <c r="AD622" s="36"/>
      <c r="AE622" s="36"/>
      <c r="AF622" s="36"/>
      <c r="AG622" s="36"/>
      <c r="AH622" s="36"/>
      <c r="AI622" s="36"/>
    </row>
    <row r="623" spans="1:35" ht="14.25" customHeight="1" x14ac:dyDescent="0.25">
      <c r="A623" s="36"/>
      <c r="B623" s="36"/>
      <c r="C623" s="36"/>
      <c r="D623" s="36"/>
      <c r="E623" s="73"/>
      <c r="F623" s="36"/>
      <c r="G623" s="36"/>
      <c r="H623" s="36"/>
      <c r="I623" s="36"/>
      <c r="J623" s="36"/>
      <c r="K623" s="36"/>
      <c r="L623" s="36"/>
      <c r="M623" s="36"/>
      <c r="N623" s="36"/>
      <c r="O623" s="36"/>
      <c r="P623" s="36"/>
      <c r="Q623" s="36"/>
      <c r="R623" s="36"/>
      <c r="S623" s="36"/>
      <c r="T623" s="36"/>
      <c r="U623" s="36"/>
      <c r="V623" s="74"/>
      <c r="W623" s="36"/>
      <c r="X623" s="36"/>
      <c r="Y623" s="36"/>
      <c r="Z623" s="36"/>
      <c r="AA623" s="36"/>
      <c r="AB623" s="36"/>
      <c r="AC623" s="36"/>
      <c r="AD623" s="36"/>
      <c r="AE623" s="36"/>
      <c r="AF623" s="36"/>
      <c r="AG623" s="36"/>
      <c r="AH623" s="36"/>
      <c r="AI623" s="36"/>
    </row>
    <row r="624" spans="1:35" ht="14.25" customHeight="1" x14ac:dyDescent="0.25">
      <c r="A624" s="36"/>
      <c r="B624" s="36"/>
      <c r="C624" s="36"/>
      <c r="D624" s="36"/>
      <c r="E624" s="73"/>
      <c r="F624" s="36"/>
      <c r="G624" s="36"/>
      <c r="H624" s="36"/>
      <c r="I624" s="36"/>
      <c r="J624" s="36"/>
      <c r="K624" s="36"/>
      <c r="L624" s="36"/>
      <c r="M624" s="36"/>
      <c r="N624" s="36"/>
      <c r="O624" s="36"/>
      <c r="P624" s="36"/>
      <c r="Q624" s="36"/>
      <c r="R624" s="36"/>
      <c r="S624" s="36"/>
      <c r="T624" s="36"/>
      <c r="U624" s="36"/>
      <c r="V624" s="74"/>
      <c r="W624" s="36"/>
      <c r="X624" s="36"/>
      <c r="Y624" s="36"/>
      <c r="Z624" s="36"/>
      <c r="AA624" s="36"/>
      <c r="AB624" s="36"/>
      <c r="AC624" s="36"/>
      <c r="AD624" s="36"/>
      <c r="AE624" s="36"/>
      <c r="AF624" s="36"/>
      <c r="AG624" s="36"/>
      <c r="AH624" s="36"/>
      <c r="AI624" s="36"/>
    </row>
    <row r="625" spans="1:35" ht="14.25" customHeight="1" x14ac:dyDescent="0.25">
      <c r="A625" s="36"/>
      <c r="B625" s="36"/>
      <c r="C625" s="36"/>
      <c r="D625" s="36"/>
      <c r="E625" s="73"/>
      <c r="F625" s="36"/>
      <c r="G625" s="36"/>
      <c r="H625" s="36"/>
      <c r="I625" s="36"/>
      <c r="J625" s="36"/>
      <c r="K625" s="36"/>
      <c r="L625" s="36"/>
      <c r="M625" s="36"/>
      <c r="N625" s="36"/>
      <c r="O625" s="36"/>
      <c r="P625" s="36"/>
      <c r="Q625" s="36"/>
      <c r="R625" s="36"/>
      <c r="S625" s="36"/>
      <c r="T625" s="36"/>
      <c r="U625" s="36"/>
      <c r="V625" s="74"/>
      <c r="W625" s="36"/>
      <c r="X625" s="36"/>
      <c r="Y625" s="36"/>
      <c r="Z625" s="36"/>
      <c r="AA625" s="36"/>
      <c r="AB625" s="36"/>
      <c r="AC625" s="36"/>
      <c r="AD625" s="36"/>
      <c r="AE625" s="36"/>
      <c r="AF625" s="36"/>
      <c r="AG625" s="36"/>
      <c r="AH625" s="36"/>
      <c r="AI625" s="36"/>
    </row>
    <row r="626" spans="1:35" ht="14.25" customHeight="1" x14ac:dyDescent="0.25">
      <c r="A626" s="36"/>
      <c r="B626" s="36"/>
      <c r="C626" s="36"/>
      <c r="D626" s="36"/>
      <c r="E626" s="73"/>
      <c r="F626" s="36"/>
      <c r="G626" s="36"/>
      <c r="H626" s="36"/>
      <c r="I626" s="36"/>
      <c r="J626" s="36"/>
      <c r="K626" s="36"/>
      <c r="L626" s="36"/>
      <c r="M626" s="36"/>
      <c r="N626" s="36"/>
      <c r="O626" s="36"/>
      <c r="P626" s="36"/>
      <c r="Q626" s="36"/>
      <c r="R626" s="36"/>
      <c r="S626" s="36"/>
      <c r="T626" s="36"/>
      <c r="U626" s="36"/>
      <c r="V626" s="74"/>
      <c r="W626" s="36"/>
      <c r="X626" s="36"/>
      <c r="Y626" s="36"/>
      <c r="Z626" s="36"/>
      <c r="AA626" s="36"/>
      <c r="AB626" s="36"/>
      <c r="AC626" s="36"/>
      <c r="AD626" s="36"/>
      <c r="AE626" s="36"/>
      <c r="AF626" s="36"/>
      <c r="AG626" s="36"/>
      <c r="AH626" s="36"/>
      <c r="AI626" s="36"/>
    </row>
    <row r="627" spans="1:35" ht="14.25" customHeight="1" x14ac:dyDescent="0.25">
      <c r="A627" s="36"/>
      <c r="B627" s="36"/>
      <c r="C627" s="36"/>
      <c r="D627" s="36"/>
      <c r="E627" s="73"/>
      <c r="F627" s="36"/>
      <c r="G627" s="36"/>
      <c r="H627" s="36"/>
      <c r="I627" s="36"/>
      <c r="J627" s="36"/>
      <c r="K627" s="36"/>
      <c r="L627" s="36"/>
      <c r="M627" s="36"/>
      <c r="N627" s="36"/>
      <c r="O627" s="36"/>
      <c r="P627" s="36"/>
      <c r="Q627" s="36"/>
      <c r="R627" s="36"/>
      <c r="S627" s="36"/>
      <c r="T627" s="36"/>
      <c r="U627" s="36"/>
      <c r="V627" s="74"/>
      <c r="W627" s="36"/>
      <c r="X627" s="36"/>
      <c r="Y627" s="36"/>
      <c r="Z627" s="36"/>
      <c r="AA627" s="36"/>
      <c r="AB627" s="36"/>
      <c r="AC627" s="36"/>
      <c r="AD627" s="36"/>
      <c r="AE627" s="36"/>
      <c r="AF627" s="36"/>
      <c r="AG627" s="36"/>
      <c r="AH627" s="36"/>
      <c r="AI627" s="36"/>
    </row>
    <row r="628" spans="1:35" ht="14.25" customHeight="1" x14ac:dyDescent="0.25">
      <c r="A628" s="36"/>
      <c r="B628" s="36"/>
      <c r="C628" s="36"/>
      <c r="D628" s="36"/>
      <c r="E628" s="73"/>
      <c r="F628" s="36"/>
      <c r="G628" s="36"/>
      <c r="H628" s="36"/>
      <c r="I628" s="36"/>
      <c r="J628" s="36"/>
      <c r="K628" s="36"/>
      <c r="L628" s="36"/>
      <c r="M628" s="36"/>
      <c r="N628" s="36"/>
      <c r="O628" s="36"/>
      <c r="P628" s="36"/>
      <c r="Q628" s="36"/>
      <c r="R628" s="36"/>
      <c r="S628" s="36"/>
      <c r="T628" s="36"/>
      <c r="U628" s="36"/>
      <c r="V628" s="74"/>
      <c r="W628" s="36"/>
      <c r="X628" s="36"/>
      <c r="Y628" s="36"/>
      <c r="Z628" s="36"/>
      <c r="AA628" s="36"/>
      <c r="AB628" s="36"/>
      <c r="AC628" s="36"/>
      <c r="AD628" s="36"/>
      <c r="AE628" s="36"/>
      <c r="AF628" s="36"/>
      <c r="AG628" s="36"/>
      <c r="AH628" s="36"/>
      <c r="AI628" s="36"/>
    </row>
    <row r="629" spans="1:35" ht="14.25" customHeight="1" x14ac:dyDescent="0.25">
      <c r="A629" s="36"/>
      <c r="B629" s="36"/>
      <c r="C629" s="36"/>
      <c r="D629" s="36"/>
      <c r="E629" s="73"/>
      <c r="F629" s="36"/>
      <c r="G629" s="36"/>
      <c r="H629" s="36"/>
      <c r="I629" s="36"/>
      <c r="J629" s="36"/>
      <c r="K629" s="36"/>
      <c r="L629" s="36"/>
      <c r="M629" s="36"/>
      <c r="N629" s="36"/>
      <c r="O629" s="36"/>
      <c r="P629" s="36"/>
      <c r="Q629" s="36"/>
      <c r="R629" s="36"/>
      <c r="S629" s="36"/>
      <c r="T629" s="36"/>
      <c r="U629" s="36"/>
      <c r="V629" s="74"/>
      <c r="W629" s="36"/>
      <c r="X629" s="36"/>
      <c r="Y629" s="36"/>
      <c r="Z629" s="36"/>
      <c r="AA629" s="36"/>
      <c r="AB629" s="36"/>
      <c r="AC629" s="36"/>
      <c r="AD629" s="36"/>
      <c r="AE629" s="36"/>
      <c r="AF629" s="36"/>
      <c r="AG629" s="36"/>
      <c r="AH629" s="36"/>
      <c r="AI629" s="36"/>
    </row>
    <row r="630" spans="1:35" ht="14.25" customHeight="1" x14ac:dyDescent="0.25">
      <c r="A630" s="36"/>
      <c r="B630" s="36"/>
      <c r="C630" s="36"/>
      <c r="D630" s="36"/>
      <c r="E630" s="73"/>
      <c r="F630" s="36"/>
      <c r="G630" s="36"/>
      <c r="H630" s="36"/>
      <c r="I630" s="36"/>
      <c r="J630" s="36"/>
      <c r="K630" s="36"/>
      <c r="L630" s="36"/>
      <c r="M630" s="36"/>
      <c r="N630" s="36"/>
      <c r="O630" s="36"/>
      <c r="P630" s="36"/>
      <c r="Q630" s="36"/>
      <c r="R630" s="36"/>
      <c r="S630" s="36"/>
      <c r="T630" s="36"/>
      <c r="U630" s="36"/>
      <c r="V630" s="74"/>
      <c r="W630" s="36"/>
      <c r="X630" s="36"/>
      <c r="Y630" s="36"/>
      <c r="Z630" s="36"/>
      <c r="AA630" s="36"/>
      <c r="AB630" s="36"/>
      <c r="AC630" s="36"/>
      <c r="AD630" s="36"/>
      <c r="AE630" s="36"/>
      <c r="AF630" s="36"/>
      <c r="AG630" s="36"/>
      <c r="AH630" s="36"/>
      <c r="AI630" s="36"/>
    </row>
    <row r="631" spans="1:35" ht="14.25" customHeight="1" x14ac:dyDescent="0.25">
      <c r="A631" s="36"/>
      <c r="B631" s="36"/>
      <c r="C631" s="36"/>
      <c r="D631" s="36"/>
      <c r="E631" s="73"/>
      <c r="F631" s="36"/>
      <c r="G631" s="36"/>
      <c r="H631" s="36"/>
      <c r="I631" s="36"/>
      <c r="J631" s="36"/>
      <c r="K631" s="36"/>
      <c r="L631" s="36"/>
      <c r="M631" s="36"/>
      <c r="N631" s="36"/>
      <c r="O631" s="36"/>
      <c r="P631" s="36"/>
      <c r="Q631" s="36"/>
      <c r="R631" s="36"/>
      <c r="S631" s="36"/>
      <c r="T631" s="36"/>
      <c r="U631" s="36"/>
      <c r="V631" s="74"/>
      <c r="W631" s="36"/>
      <c r="X631" s="36"/>
      <c r="Y631" s="36"/>
      <c r="Z631" s="36"/>
      <c r="AA631" s="36"/>
      <c r="AB631" s="36"/>
      <c r="AC631" s="36"/>
      <c r="AD631" s="36"/>
      <c r="AE631" s="36"/>
      <c r="AF631" s="36"/>
      <c r="AG631" s="36"/>
      <c r="AH631" s="36"/>
      <c r="AI631" s="36"/>
    </row>
    <row r="632" spans="1:35" ht="14.25" customHeight="1" x14ac:dyDescent="0.25">
      <c r="A632" s="36"/>
      <c r="B632" s="36"/>
      <c r="C632" s="36"/>
      <c r="D632" s="36"/>
      <c r="E632" s="73"/>
      <c r="F632" s="36"/>
      <c r="G632" s="36"/>
      <c r="H632" s="36"/>
      <c r="I632" s="36"/>
      <c r="J632" s="36"/>
      <c r="K632" s="36"/>
      <c r="L632" s="36"/>
      <c r="M632" s="36"/>
      <c r="N632" s="36"/>
      <c r="O632" s="36"/>
      <c r="P632" s="36"/>
      <c r="Q632" s="36"/>
      <c r="R632" s="36"/>
      <c r="S632" s="36"/>
      <c r="T632" s="36"/>
      <c r="U632" s="36"/>
      <c r="V632" s="74"/>
      <c r="W632" s="36"/>
      <c r="X632" s="36"/>
      <c r="Y632" s="36"/>
      <c r="Z632" s="36"/>
      <c r="AA632" s="36"/>
      <c r="AB632" s="36"/>
      <c r="AC632" s="36"/>
      <c r="AD632" s="36"/>
      <c r="AE632" s="36"/>
      <c r="AF632" s="36"/>
      <c r="AG632" s="36"/>
      <c r="AH632" s="36"/>
      <c r="AI632" s="36"/>
    </row>
    <row r="633" spans="1:35" ht="14.25" customHeight="1" x14ac:dyDescent="0.25">
      <c r="A633" s="36"/>
      <c r="B633" s="36"/>
      <c r="C633" s="36"/>
      <c r="D633" s="36"/>
      <c r="E633" s="73"/>
      <c r="F633" s="36"/>
      <c r="G633" s="36"/>
      <c r="H633" s="36"/>
      <c r="I633" s="36"/>
      <c r="J633" s="36"/>
      <c r="K633" s="36"/>
      <c r="L633" s="36"/>
      <c r="M633" s="36"/>
      <c r="N633" s="36"/>
      <c r="O633" s="36"/>
      <c r="P633" s="36"/>
      <c r="Q633" s="36"/>
      <c r="R633" s="36"/>
      <c r="S633" s="36"/>
      <c r="T633" s="36"/>
      <c r="U633" s="36"/>
      <c r="V633" s="74"/>
      <c r="W633" s="36"/>
      <c r="X633" s="36"/>
      <c r="Y633" s="36"/>
      <c r="Z633" s="36"/>
      <c r="AA633" s="36"/>
      <c r="AB633" s="36"/>
      <c r="AC633" s="36"/>
      <c r="AD633" s="36"/>
      <c r="AE633" s="36"/>
      <c r="AF633" s="36"/>
      <c r="AG633" s="36"/>
      <c r="AH633" s="36"/>
      <c r="AI633" s="36"/>
    </row>
    <row r="634" spans="1:35" ht="14.25" customHeight="1" x14ac:dyDescent="0.25">
      <c r="A634" s="36"/>
      <c r="B634" s="36"/>
      <c r="C634" s="36"/>
      <c r="D634" s="36"/>
      <c r="E634" s="73"/>
      <c r="F634" s="36"/>
      <c r="G634" s="36"/>
      <c r="H634" s="36"/>
      <c r="I634" s="36"/>
      <c r="J634" s="36"/>
      <c r="K634" s="36"/>
      <c r="L634" s="36"/>
      <c r="M634" s="36"/>
      <c r="N634" s="36"/>
      <c r="O634" s="36"/>
      <c r="P634" s="36"/>
      <c r="Q634" s="36"/>
      <c r="R634" s="36"/>
      <c r="S634" s="36"/>
      <c r="T634" s="36"/>
      <c r="U634" s="36"/>
      <c r="V634" s="74"/>
      <c r="W634" s="36"/>
      <c r="X634" s="36"/>
      <c r="Y634" s="36"/>
      <c r="Z634" s="36"/>
      <c r="AA634" s="36"/>
      <c r="AB634" s="36"/>
      <c r="AC634" s="36"/>
      <c r="AD634" s="36"/>
      <c r="AE634" s="36"/>
      <c r="AF634" s="36"/>
      <c r="AG634" s="36"/>
      <c r="AH634" s="36"/>
      <c r="AI634" s="36"/>
    </row>
    <row r="635" spans="1:35" ht="14.25" customHeight="1" x14ac:dyDescent="0.25">
      <c r="A635" s="36"/>
      <c r="B635" s="36"/>
      <c r="C635" s="36"/>
      <c r="D635" s="36"/>
      <c r="E635" s="73"/>
      <c r="F635" s="36"/>
      <c r="G635" s="36"/>
      <c r="H635" s="36"/>
      <c r="I635" s="36"/>
      <c r="J635" s="36"/>
      <c r="K635" s="36"/>
      <c r="L635" s="36"/>
      <c r="M635" s="36"/>
      <c r="N635" s="36"/>
      <c r="O635" s="36"/>
      <c r="P635" s="36"/>
      <c r="Q635" s="36"/>
      <c r="R635" s="36"/>
      <c r="S635" s="36"/>
      <c r="T635" s="36"/>
      <c r="U635" s="36"/>
      <c r="V635" s="74"/>
      <c r="W635" s="36"/>
      <c r="X635" s="36"/>
      <c r="Y635" s="36"/>
      <c r="Z635" s="36"/>
      <c r="AA635" s="36"/>
      <c r="AB635" s="36"/>
      <c r="AC635" s="36"/>
      <c r="AD635" s="36"/>
      <c r="AE635" s="36"/>
      <c r="AF635" s="36"/>
      <c r="AG635" s="36"/>
      <c r="AH635" s="36"/>
      <c r="AI635" s="36"/>
    </row>
    <row r="636" spans="1:35" ht="14.25" customHeight="1" x14ac:dyDescent="0.25">
      <c r="A636" s="36"/>
      <c r="B636" s="36"/>
      <c r="C636" s="36"/>
      <c r="D636" s="36"/>
      <c r="E636" s="73"/>
      <c r="F636" s="36"/>
      <c r="G636" s="36"/>
      <c r="H636" s="36"/>
      <c r="I636" s="36"/>
      <c r="J636" s="36"/>
      <c r="K636" s="36"/>
      <c r="L636" s="36"/>
      <c r="M636" s="36"/>
      <c r="N636" s="36"/>
      <c r="O636" s="36"/>
      <c r="P636" s="36"/>
      <c r="Q636" s="36"/>
      <c r="R636" s="36"/>
      <c r="S636" s="36"/>
      <c r="T636" s="36"/>
      <c r="U636" s="36"/>
      <c r="V636" s="74"/>
      <c r="W636" s="36"/>
      <c r="X636" s="36"/>
      <c r="Y636" s="36"/>
      <c r="Z636" s="36"/>
      <c r="AA636" s="36"/>
      <c r="AB636" s="36"/>
      <c r="AC636" s="36"/>
      <c r="AD636" s="36"/>
      <c r="AE636" s="36"/>
      <c r="AF636" s="36"/>
      <c r="AG636" s="36"/>
      <c r="AH636" s="36"/>
      <c r="AI636" s="36"/>
    </row>
    <row r="637" spans="1:35" ht="14.25" customHeight="1" x14ac:dyDescent="0.25">
      <c r="A637" s="36"/>
      <c r="B637" s="36"/>
      <c r="C637" s="36"/>
      <c r="D637" s="36"/>
      <c r="E637" s="73"/>
      <c r="F637" s="36"/>
      <c r="G637" s="36"/>
      <c r="H637" s="36"/>
      <c r="I637" s="36"/>
      <c r="J637" s="36"/>
      <c r="K637" s="36"/>
      <c r="L637" s="36"/>
      <c r="M637" s="36"/>
      <c r="N637" s="36"/>
      <c r="O637" s="36"/>
      <c r="P637" s="36"/>
      <c r="Q637" s="36"/>
      <c r="R637" s="36"/>
      <c r="S637" s="36"/>
      <c r="T637" s="36"/>
      <c r="U637" s="36"/>
      <c r="V637" s="74"/>
      <c r="W637" s="36"/>
      <c r="X637" s="36"/>
      <c r="Y637" s="36"/>
      <c r="Z637" s="36"/>
      <c r="AA637" s="36"/>
      <c r="AB637" s="36"/>
      <c r="AC637" s="36"/>
      <c r="AD637" s="36"/>
      <c r="AE637" s="36"/>
      <c r="AF637" s="36"/>
      <c r="AG637" s="36"/>
      <c r="AH637" s="36"/>
      <c r="AI637" s="36"/>
    </row>
    <row r="638" spans="1:35" ht="14.25" customHeight="1" x14ac:dyDescent="0.25">
      <c r="A638" s="36"/>
      <c r="B638" s="36"/>
      <c r="C638" s="36"/>
      <c r="D638" s="36"/>
      <c r="E638" s="73"/>
      <c r="F638" s="36"/>
      <c r="G638" s="36"/>
      <c r="H638" s="36"/>
      <c r="I638" s="36"/>
      <c r="J638" s="36"/>
      <c r="K638" s="36"/>
      <c r="L638" s="36"/>
      <c r="M638" s="36"/>
      <c r="N638" s="36"/>
      <c r="O638" s="36"/>
      <c r="P638" s="36"/>
      <c r="Q638" s="36"/>
      <c r="R638" s="36"/>
      <c r="S638" s="36"/>
      <c r="T638" s="36"/>
      <c r="U638" s="36"/>
      <c r="V638" s="74"/>
      <c r="W638" s="36"/>
      <c r="X638" s="36"/>
      <c r="Y638" s="36"/>
      <c r="Z638" s="36"/>
      <c r="AA638" s="36"/>
      <c r="AB638" s="36"/>
      <c r="AC638" s="36"/>
      <c r="AD638" s="36"/>
      <c r="AE638" s="36"/>
      <c r="AF638" s="36"/>
      <c r="AG638" s="36"/>
      <c r="AH638" s="36"/>
      <c r="AI638" s="36"/>
    </row>
    <row r="639" spans="1:35" ht="14.25" customHeight="1" x14ac:dyDescent="0.25">
      <c r="A639" s="36"/>
      <c r="B639" s="36"/>
      <c r="C639" s="36"/>
      <c r="D639" s="36"/>
      <c r="E639" s="73"/>
      <c r="F639" s="36"/>
      <c r="G639" s="36"/>
      <c r="H639" s="36"/>
      <c r="I639" s="36"/>
      <c r="J639" s="36"/>
      <c r="K639" s="36"/>
      <c r="L639" s="36"/>
      <c r="M639" s="36"/>
      <c r="N639" s="36"/>
      <c r="O639" s="36"/>
      <c r="P639" s="36"/>
      <c r="Q639" s="36"/>
      <c r="R639" s="36"/>
      <c r="S639" s="36"/>
      <c r="T639" s="36"/>
      <c r="U639" s="36"/>
      <c r="V639" s="74"/>
      <c r="W639" s="36"/>
      <c r="X639" s="36"/>
      <c r="Y639" s="36"/>
      <c r="Z639" s="36"/>
      <c r="AA639" s="36"/>
      <c r="AB639" s="36"/>
      <c r="AC639" s="36"/>
      <c r="AD639" s="36"/>
      <c r="AE639" s="36"/>
      <c r="AF639" s="36"/>
      <c r="AG639" s="36"/>
      <c r="AH639" s="36"/>
      <c r="AI639" s="36"/>
    </row>
    <row r="640" spans="1:35" ht="14.25" customHeight="1" x14ac:dyDescent="0.25">
      <c r="A640" s="36"/>
      <c r="B640" s="36"/>
      <c r="C640" s="36"/>
      <c r="D640" s="36"/>
      <c r="E640" s="73"/>
      <c r="F640" s="36"/>
      <c r="G640" s="36"/>
      <c r="H640" s="36"/>
      <c r="I640" s="36"/>
      <c r="J640" s="36"/>
      <c r="K640" s="36"/>
      <c r="L640" s="36"/>
      <c r="M640" s="36"/>
      <c r="N640" s="36"/>
      <c r="O640" s="36"/>
      <c r="P640" s="36"/>
      <c r="Q640" s="36"/>
      <c r="R640" s="36"/>
      <c r="S640" s="36"/>
      <c r="T640" s="36"/>
      <c r="U640" s="36"/>
      <c r="V640" s="74"/>
      <c r="W640" s="36"/>
      <c r="X640" s="36"/>
      <c r="Y640" s="36"/>
      <c r="Z640" s="36"/>
      <c r="AA640" s="36"/>
      <c r="AB640" s="36"/>
      <c r="AC640" s="36"/>
      <c r="AD640" s="36"/>
      <c r="AE640" s="36"/>
      <c r="AF640" s="36"/>
      <c r="AG640" s="36"/>
      <c r="AH640" s="36"/>
      <c r="AI640" s="36"/>
    </row>
    <row r="641" spans="1:35" ht="14.25" customHeight="1" x14ac:dyDescent="0.25">
      <c r="A641" s="36"/>
      <c r="B641" s="36"/>
      <c r="C641" s="36"/>
      <c r="D641" s="36"/>
      <c r="E641" s="73"/>
      <c r="F641" s="36"/>
      <c r="G641" s="36"/>
      <c r="H641" s="36"/>
      <c r="I641" s="36"/>
      <c r="J641" s="36"/>
      <c r="K641" s="36"/>
      <c r="L641" s="36"/>
      <c r="M641" s="36"/>
      <c r="N641" s="36"/>
      <c r="O641" s="36"/>
      <c r="P641" s="36"/>
      <c r="Q641" s="36"/>
      <c r="R641" s="36"/>
      <c r="S641" s="36"/>
      <c r="T641" s="36"/>
      <c r="U641" s="36"/>
      <c r="V641" s="74"/>
      <c r="W641" s="36"/>
      <c r="X641" s="36"/>
      <c r="Y641" s="36"/>
      <c r="Z641" s="36"/>
      <c r="AA641" s="36"/>
      <c r="AB641" s="36"/>
      <c r="AC641" s="36"/>
      <c r="AD641" s="36"/>
      <c r="AE641" s="36"/>
      <c r="AF641" s="36"/>
      <c r="AG641" s="36"/>
      <c r="AH641" s="36"/>
      <c r="AI641" s="36"/>
    </row>
    <row r="642" spans="1:35" ht="14.25" customHeight="1" x14ac:dyDescent="0.25">
      <c r="A642" s="36"/>
      <c r="B642" s="36"/>
      <c r="C642" s="36"/>
      <c r="D642" s="36"/>
      <c r="E642" s="73"/>
      <c r="F642" s="36"/>
      <c r="G642" s="36"/>
      <c r="H642" s="36"/>
      <c r="I642" s="36"/>
      <c r="J642" s="36"/>
      <c r="K642" s="36"/>
      <c r="L642" s="36"/>
      <c r="M642" s="36"/>
      <c r="N642" s="36"/>
      <c r="O642" s="36"/>
      <c r="P642" s="36"/>
      <c r="Q642" s="36"/>
      <c r="R642" s="36"/>
      <c r="S642" s="36"/>
      <c r="T642" s="36"/>
      <c r="U642" s="36"/>
      <c r="V642" s="74"/>
      <c r="W642" s="36"/>
      <c r="X642" s="36"/>
      <c r="Y642" s="36"/>
      <c r="Z642" s="36"/>
      <c r="AA642" s="36"/>
      <c r="AB642" s="36"/>
      <c r="AC642" s="36"/>
      <c r="AD642" s="36"/>
      <c r="AE642" s="36"/>
      <c r="AF642" s="36"/>
      <c r="AG642" s="36"/>
      <c r="AH642" s="36"/>
      <c r="AI642" s="36"/>
    </row>
    <row r="643" spans="1:35" ht="14.25" customHeight="1" x14ac:dyDescent="0.25">
      <c r="A643" s="36"/>
      <c r="B643" s="36"/>
      <c r="C643" s="36"/>
      <c r="D643" s="36"/>
      <c r="E643" s="73"/>
      <c r="F643" s="36"/>
      <c r="G643" s="36"/>
      <c r="H643" s="36"/>
      <c r="I643" s="36"/>
      <c r="J643" s="36"/>
      <c r="K643" s="36"/>
      <c r="L643" s="36"/>
      <c r="M643" s="36"/>
      <c r="N643" s="36"/>
      <c r="O643" s="36"/>
      <c r="P643" s="36"/>
      <c r="Q643" s="36"/>
      <c r="R643" s="36"/>
      <c r="S643" s="36"/>
      <c r="T643" s="36"/>
      <c r="U643" s="36"/>
      <c r="V643" s="74"/>
      <c r="W643" s="36"/>
      <c r="X643" s="36"/>
      <c r="Y643" s="36"/>
      <c r="Z643" s="36"/>
      <c r="AA643" s="36"/>
      <c r="AB643" s="36"/>
      <c r="AC643" s="36"/>
      <c r="AD643" s="36"/>
      <c r="AE643" s="36"/>
      <c r="AF643" s="36"/>
      <c r="AG643" s="36"/>
      <c r="AH643" s="36"/>
      <c r="AI643" s="36"/>
    </row>
    <row r="644" spans="1:35" ht="14.25" customHeight="1" x14ac:dyDescent="0.25">
      <c r="A644" s="36"/>
      <c r="B644" s="36"/>
      <c r="C644" s="36"/>
      <c r="D644" s="36"/>
      <c r="E644" s="73"/>
      <c r="F644" s="36"/>
      <c r="G644" s="36"/>
      <c r="H644" s="36"/>
      <c r="I644" s="36"/>
      <c r="J644" s="36"/>
      <c r="K644" s="36"/>
      <c r="L644" s="36"/>
      <c r="M644" s="36"/>
      <c r="N644" s="36"/>
      <c r="O644" s="36"/>
      <c r="P644" s="36"/>
      <c r="Q644" s="36"/>
      <c r="R644" s="36"/>
      <c r="S644" s="36"/>
      <c r="T644" s="36"/>
      <c r="U644" s="36"/>
      <c r="V644" s="74"/>
      <c r="W644" s="36"/>
      <c r="X644" s="36"/>
      <c r="Y644" s="36"/>
      <c r="Z644" s="36"/>
      <c r="AA644" s="36"/>
      <c r="AB644" s="36"/>
      <c r="AC644" s="36"/>
      <c r="AD644" s="36"/>
      <c r="AE644" s="36"/>
      <c r="AF644" s="36"/>
      <c r="AG644" s="36"/>
      <c r="AH644" s="36"/>
      <c r="AI644" s="36"/>
    </row>
    <row r="645" spans="1:35" ht="14.25" customHeight="1" x14ac:dyDescent="0.25">
      <c r="A645" s="36"/>
      <c r="B645" s="36"/>
      <c r="C645" s="36"/>
      <c r="D645" s="36"/>
      <c r="E645" s="73"/>
      <c r="F645" s="36"/>
      <c r="G645" s="36"/>
      <c r="H645" s="36"/>
      <c r="I645" s="36"/>
      <c r="J645" s="36"/>
      <c r="K645" s="36"/>
      <c r="L645" s="36"/>
      <c r="M645" s="36"/>
      <c r="N645" s="36"/>
      <c r="O645" s="36"/>
      <c r="P645" s="36"/>
      <c r="Q645" s="36"/>
      <c r="R645" s="36"/>
      <c r="S645" s="36"/>
      <c r="T645" s="36"/>
      <c r="U645" s="36"/>
      <c r="V645" s="74"/>
      <c r="W645" s="36"/>
      <c r="X645" s="36"/>
      <c r="Y645" s="36"/>
      <c r="Z645" s="36"/>
      <c r="AA645" s="36"/>
      <c r="AB645" s="36"/>
      <c r="AC645" s="36"/>
      <c r="AD645" s="36"/>
      <c r="AE645" s="36"/>
      <c r="AF645" s="36"/>
      <c r="AG645" s="36"/>
      <c r="AH645" s="36"/>
      <c r="AI645" s="36"/>
    </row>
    <row r="646" spans="1:35" ht="14.25" customHeight="1" x14ac:dyDescent="0.25">
      <c r="A646" s="36"/>
      <c r="B646" s="36"/>
      <c r="C646" s="36"/>
      <c r="D646" s="36"/>
      <c r="E646" s="73"/>
      <c r="F646" s="36"/>
      <c r="G646" s="36"/>
      <c r="H646" s="36"/>
      <c r="I646" s="36"/>
      <c r="J646" s="36"/>
      <c r="K646" s="36"/>
      <c r="L646" s="36"/>
      <c r="M646" s="36"/>
      <c r="N646" s="36"/>
      <c r="O646" s="36"/>
      <c r="P646" s="36"/>
      <c r="Q646" s="36"/>
      <c r="R646" s="36"/>
      <c r="S646" s="36"/>
      <c r="T646" s="36"/>
      <c r="U646" s="36"/>
      <c r="V646" s="74"/>
      <c r="W646" s="36"/>
      <c r="X646" s="36"/>
      <c r="Y646" s="36"/>
      <c r="Z646" s="36"/>
      <c r="AA646" s="36"/>
      <c r="AB646" s="36"/>
      <c r="AC646" s="36"/>
      <c r="AD646" s="36"/>
      <c r="AE646" s="36"/>
      <c r="AF646" s="36"/>
      <c r="AG646" s="36"/>
      <c r="AH646" s="36"/>
      <c r="AI646" s="36"/>
    </row>
    <row r="647" spans="1:35" ht="14.25" customHeight="1" x14ac:dyDescent="0.25">
      <c r="A647" s="36"/>
      <c r="B647" s="36"/>
      <c r="C647" s="36"/>
      <c r="D647" s="36"/>
      <c r="E647" s="73"/>
      <c r="F647" s="36"/>
      <c r="G647" s="36"/>
      <c r="H647" s="36"/>
      <c r="I647" s="36"/>
      <c r="J647" s="36"/>
      <c r="K647" s="36"/>
      <c r="L647" s="36"/>
      <c r="M647" s="36"/>
      <c r="N647" s="36"/>
      <c r="O647" s="36"/>
      <c r="P647" s="36"/>
      <c r="Q647" s="36"/>
      <c r="R647" s="36"/>
      <c r="S647" s="36"/>
      <c r="T647" s="36"/>
      <c r="U647" s="36"/>
      <c r="V647" s="74"/>
      <c r="W647" s="36"/>
      <c r="X647" s="36"/>
      <c r="Y647" s="36"/>
      <c r="Z647" s="36"/>
      <c r="AA647" s="36"/>
      <c r="AB647" s="36"/>
      <c r="AC647" s="36"/>
      <c r="AD647" s="36"/>
      <c r="AE647" s="36"/>
      <c r="AF647" s="36"/>
      <c r="AG647" s="36"/>
      <c r="AH647" s="36"/>
      <c r="AI647" s="36"/>
    </row>
    <row r="648" spans="1:35" ht="14.25" customHeight="1" x14ac:dyDescent="0.25">
      <c r="A648" s="36"/>
      <c r="B648" s="36"/>
      <c r="C648" s="36"/>
      <c r="D648" s="36"/>
      <c r="E648" s="73"/>
      <c r="F648" s="36"/>
      <c r="G648" s="36"/>
      <c r="H648" s="36"/>
      <c r="I648" s="36"/>
      <c r="J648" s="36"/>
      <c r="K648" s="36"/>
      <c r="L648" s="36"/>
      <c r="M648" s="36"/>
      <c r="N648" s="36"/>
      <c r="O648" s="36"/>
      <c r="P648" s="36"/>
      <c r="Q648" s="36"/>
      <c r="R648" s="36"/>
      <c r="S648" s="36"/>
      <c r="T648" s="36"/>
      <c r="U648" s="36"/>
      <c r="V648" s="74"/>
      <c r="W648" s="36"/>
      <c r="X648" s="36"/>
      <c r="Y648" s="36"/>
      <c r="Z648" s="36"/>
      <c r="AA648" s="36"/>
      <c r="AB648" s="36"/>
      <c r="AC648" s="36"/>
      <c r="AD648" s="36"/>
      <c r="AE648" s="36"/>
      <c r="AF648" s="36"/>
      <c r="AG648" s="36"/>
      <c r="AH648" s="36"/>
      <c r="AI648" s="36"/>
    </row>
    <row r="649" spans="1:35" ht="14.25" customHeight="1" x14ac:dyDescent="0.25">
      <c r="A649" s="36"/>
      <c r="B649" s="36"/>
      <c r="C649" s="36"/>
      <c r="D649" s="36"/>
      <c r="E649" s="73"/>
      <c r="F649" s="36"/>
      <c r="G649" s="36"/>
      <c r="H649" s="36"/>
      <c r="I649" s="36"/>
      <c r="J649" s="36"/>
      <c r="K649" s="36"/>
      <c r="L649" s="36"/>
      <c r="M649" s="36"/>
      <c r="N649" s="36"/>
      <c r="O649" s="36"/>
      <c r="P649" s="36"/>
      <c r="Q649" s="36"/>
      <c r="R649" s="36"/>
      <c r="S649" s="36"/>
      <c r="T649" s="36"/>
      <c r="U649" s="36"/>
      <c r="V649" s="74"/>
      <c r="W649" s="36"/>
      <c r="X649" s="36"/>
      <c r="Y649" s="36"/>
      <c r="Z649" s="36"/>
      <c r="AA649" s="36"/>
      <c r="AB649" s="36"/>
      <c r="AC649" s="36"/>
      <c r="AD649" s="36"/>
      <c r="AE649" s="36"/>
      <c r="AF649" s="36"/>
      <c r="AG649" s="36"/>
      <c r="AH649" s="36"/>
      <c r="AI649" s="36"/>
    </row>
    <row r="650" spans="1:35" ht="14.25" customHeight="1" x14ac:dyDescent="0.25">
      <c r="A650" s="36"/>
      <c r="B650" s="36"/>
      <c r="C650" s="36"/>
      <c r="D650" s="36"/>
      <c r="E650" s="73"/>
      <c r="F650" s="36"/>
      <c r="G650" s="36"/>
      <c r="H650" s="36"/>
      <c r="I650" s="36"/>
      <c r="J650" s="36"/>
      <c r="K650" s="36"/>
      <c r="L650" s="36"/>
      <c r="M650" s="36"/>
      <c r="N650" s="36"/>
      <c r="O650" s="36"/>
      <c r="P650" s="36"/>
      <c r="Q650" s="36"/>
      <c r="R650" s="36"/>
      <c r="S650" s="36"/>
      <c r="T650" s="36"/>
      <c r="U650" s="36"/>
      <c r="V650" s="74"/>
      <c r="W650" s="36"/>
      <c r="X650" s="36"/>
      <c r="Y650" s="36"/>
      <c r="Z650" s="36"/>
      <c r="AA650" s="36"/>
      <c r="AB650" s="36"/>
      <c r="AC650" s="36"/>
      <c r="AD650" s="36"/>
      <c r="AE650" s="36"/>
      <c r="AF650" s="36"/>
      <c r="AG650" s="36"/>
      <c r="AH650" s="36"/>
      <c r="AI650" s="36"/>
    </row>
    <row r="651" spans="1:35" ht="14.25" customHeight="1" x14ac:dyDescent="0.25">
      <c r="A651" s="36"/>
      <c r="B651" s="36"/>
      <c r="C651" s="36"/>
      <c r="D651" s="36"/>
      <c r="E651" s="73"/>
      <c r="F651" s="36"/>
      <c r="G651" s="36"/>
      <c r="H651" s="36"/>
      <c r="I651" s="36"/>
      <c r="J651" s="36"/>
      <c r="K651" s="36"/>
      <c r="L651" s="36"/>
      <c r="M651" s="36"/>
      <c r="N651" s="36"/>
      <c r="O651" s="36"/>
      <c r="P651" s="36"/>
      <c r="Q651" s="36"/>
      <c r="R651" s="36"/>
      <c r="S651" s="36"/>
      <c r="T651" s="36"/>
      <c r="U651" s="36"/>
      <c r="V651" s="74"/>
      <c r="W651" s="36"/>
      <c r="X651" s="36"/>
      <c r="Y651" s="36"/>
      <c r="Z651" s="36"/>
      <c r="AA651" s="36"/>
      <c r="AB651" s="36"/>
      <c r="AC651" s="36"/>
      <c r="AD651" s="36"/>
      <c r="AE651" s="36"/>
      <c r="AF651" s="36"/>
      <c r="AG651" s="36"/>
      <c r="AH651" s="36"/>
      <c r="AI651" s="36"/>
    </row>
    <row r="652" spans="1:35" ht="14.25" customHeight="1" x14ac:dyDescent="0.25">
      <c r="A652" s="36"/>
      <c r="B652" s="36"/>
      <c r="C652" s="36"/>
      <c r="D652" s="36"/>
      <c r="E652" s="73"/>
      <c r="F652" s="36"/>
      <c r="G652" s="36"/>
      <c r="H652" s="36"/>
      <c r="I652" s="36"/>
      <c r="J652" s="36"/>
      <c r="K652" s="36"/>
      <c r="L652" s="36"/>
      <c r="M652" s="36"/>
      <c r="N652" s="36"/>
      <c r="O652" s="36"/>
      <c r="P652" s="36"/>
      <c r="Q652" s="36"/>
      <c r="R652" s="36"/>
      <c r="S652" s="36"/>
      <c r="T652" s="36"/>
      <c r="U652" s="36"/>
      <c r="V652" s="74"/>
      <c r="W652" s="36"/>
      <c r="X652" s="36"/>
      <c r="Y652" s="36"/>
      <c r="Z652" s="36"/>
      <c r="AA652" s="36"/>
      <c r="AB652" s="36"/>
      <c r="AC652" s="36"/>
      <c r="AD652" s="36"/>
      <c r="AE652" s="36"/>
      <c r="AF652" s="36"/>
      <c r="AG652" s="36"/>
      <c r="AH652" s="36"/>
      <c r="AI652" s="36"/>
    </row>
    <row r="653" spans="1:35" ht="14.25" customHeight="1" x14ac:dyDescent="0.25">
      <c r="A653" s="36"/>
      <c r="B653" s="36"/>
      <c r="C653" s="36"/>
      <c r="D653" s="36"/>
      <c r="E653" s="73"/>
      <c r="F653" s="36"/>
      <c r="G653" s="36"/>
      <c r="H653" s="36"/>
      <c r="I653" s="36"/>
      <c r="J653" s="36"/>
      <c r="K653" s="36"/>
      <c r="L653" s="36"/>
      <c r="M653" s="36"/>
      <c r="N653" s="36"/>
      <c r="O653" s="36"/>
      <c r="P653" s="36"/>
      <c r="Q653" s="36"/>
      <c r="R653" s="36"/>
      <c r="S653" s="36"/>
      <c r="T653" s="36"/>
      <c r="U653" s="36"/>
      <c r="V653" s="74"/>
      <c r="W653" s="36"/>
      <c r="X653" s="36"/>
      <c r="Y653" s="36"/>
      <c r="Z653" s="36"/>
      <c r="AA653" s="36"/>
      <c r="AB653" s="36"/>
      <c r="AC653" s="36"/>
      <c r="AD653" s="36"/>
      <c r="AE653" s="36"/>
      <c r="AF653" s="36"/>
      <c r="AG653" s="36"/>
      <c r="AH653" s="36"/>
      <c r="AI653" s="36"/>
    </row>
    <row r="654" spans="1:35" ht="14.25" customHeight="1" x14ac:dyDescent="0.25">
      <c r="A654" s="36"/>
      <c r="B654" s="36"/>
      <c r="C654" s="36"/>
      <c r="D654" s="36"/>
      <c r="E654" s="73"/>
      <c r="F654" s="36"/>
      <c r="G654" s="36"/>
      <c r="H654" s="36"/>
      <c r="I654" s="36"/>
      <c r="J654" s="36"/>
      <c r="K654" s="36"/>
      <c r="L654" s="36"/>
      <c r="M654" s="36"/>
      <c r="N654" s="36"/>
      <c r="O654" s="36"/>
      <c r="P654" s="36"/>
      <c r="Q654" s="36"/>
      <c r="R654" s="36"/>
      <c r="S654" s="36"/>
      <c r="T654" s="36"/>
      <c r="U654" s="36"/>
      <c r="V654" s="74"/>
      <c r="W654" s="36"/>
      <c r="X654" s="36"/>
      <c r="Y654" s="36"/>
      <c r="Z654" s="36"/>
      <c r="AA654" s="36"/>
      <c r="AB654" s="36"/>
      <c r="AC654" s="36"/>
      <c r="AD654" s="36"/>
      <c r="AE654" s="36"/>
      <c r="AF654" s="36"/>
      <c r="AG654" s="36"/>
      <c r="AH654" s="36"/>
      <c r="AI654" s="36"/>
    </row>
    <row r="655" spans="1:35" ht="14.25" customHeight="1" x14ac:dyDescent="0.25">
      <c r="A655" s="36"/>
      <c r="B655" s="36"/>
      <c r="C655" s="36"/>
      <c r="D655" s="36"/>
      <c r="E655" s="73"/>
      <c r="F655" s="36"/>
      <c r="G655" s="36"/>
      <c r="H655" s="36"/>
      <c r="I655" s="36"/>
      <c r="J655" s="36"/>
      <c r="K655" s="36"/>
      <c r="L655" s="36"/>
      <c r="M655" s="36"/>
      <c r="N655" s="36"/>
      <c r="O655" s="36"/>
      <c r="P655" s="36"/>
      <c r="Q655" s="36"/>
      <c r="R655" s="36"/>
      <c r="S655" s="36"/>
      <c r="T655" s="36"/>
      <c r="U655" s="36"/>
      <c r="V655" s="74"/>
      <c r="W655" s="36"/>
      <c r="X655" s="36"/>
      <c r="Y655" s="36"/>
      <c r="Z655" s="36"/>
      <c r="AA655" s="36"/>
      <c r="AB655" s="36"/>
      <c r="AC655" s="36"/>
      <c r="AD655" s="36"/>
      <c r="AE655" s="36"/>
      <c r="AF655" s="36"/>
      <c r="AG655" s="36"/>
      <c r="AH655" s="36"/>
      <c r="AI655" s="36"/>
    </row>
    <row r="656" spans="1:35" ht="14.25" customHeight="1" x14ac:dyDescent="0.25">
      <c r="A656" s="36"/>
      <c r="B656" s="36"/>
      <c r="C656" s="36"/>
      <c r="D656" s="36"/>
      <c r="E656" s="73"/>
      <c r="F656" s="36"/>
      <c r="G656" s="36"/>
      <c r="H656" s="36"/>
      <c r="I656" s="36"/>
      <c r="J656" s="36"/>
      <c r="K656" s="36"/>
      <c r="L656" s="36"/>
      <c r="M656" s="36"/>
      <c r="N656" s="36"/>
      <c r="O656" s="36"/>
      <c r="P656" s="36"/>
      <c r="Q656" s="36"/>
      <c r="R656" s="36"/>
      <c r="S656" s="36"/>
      <c r="T656" s="36"/>
      <c r="U656" s="36"/>
      <c r="V656" s="74"/>
      <c r="W656" s="36"/>
      <c r="X656" s="36"/>
      <c r="Y656" s="36"/>
      <c r="Z656" s="36"/>
      <c r="AA656" s="36"/>
      <c r="AB656" s="36"/>
      <c r="AC656" s="36"/>
      <c r="AD656" s="36"/>
      <c r="AE656" s="36"/>
      <c r="AF656" s="36"/>
      <c r="AG656" s="36"/>
      <c r="AH656" s="36"/>
      <c r="AI656" s="36"/>
    </row>
    <row r="657" spans="1:35" ht="14.25" customHeight="1" x14ac:dyDescent="0.25">
      <c r="A657" s="36"/>
      <c r="B657" s="36"/>
      <c r="C657" s="36"/>
      <c r="D657" s="36"/>
      <c r="E657" s="73"/>
      <c r="F657" s="36"/>
      <c r="G657" s="36"/>
      <c r="H657" s="36"/>
      <c r="I657" s="36"/>
      <c r="J657" s="36"/>
      <c r="K657" s="36"/>
      <c r="L657" s="36"/>
      <c r="M657" s="36"/>
      <c r="N657" s="36"/>
      <c r="O657" s="36"/>
      <c r="P657" s="36"/>
      <c r="Q657" s="36"/>
      <c r="R657" s="36"/>
      <c r="S657" s="36"/>
      <c r="T657" s="36"/>
      <c r="U657" s="36"/>
      <c r="V657" s="74"/>
      <c r="W657" s="36"/>
      <c r="X657" s="36"/>
      <c r="Y657" s="36"/>
      <c r="Z657" s="36"/>
      <c r="AA657" s="36"/>
      <c r="AB657" s="36"/>
      <c r="AC657" s="36"/>
      <c r="AD657" s="36"/>
      <c r="AE657" s="36"/>
      <c r="AF657" s="36"/>
      <c r="AG657" s="36"/>
      <c r="AH657" s="36"/>
      <c r="AI657" s="36"/>
    </row>
    <row r="658" spans="1:35" ht="14.25" customHeight="1" x14ac:dyDescent="0.25">
      <c r="A658" s="36"/>
      <c r="B658" s="36"/>
      <c r="C658" s="36"/>
      <c r="D658" s="36"/>
      <c r="E658" s="73"/>
      <c r="F658" s="36"/>
      <c r="G658" s="36"/>
      <c r="H658" s="36"/>
      <c r="I658" s="36"/>
      <c r="J658" s="36"/>
      <c r="K658" s="36"/>
      <c r="L658" s="36"/>
      <c r="M658" s="36"/>
      <c r="N658" s="36"/>
      <c r="O658" s="36"/>
      <c r="P658" s="36"/>
      <c r="Q658" s="36"/>
      <c r="R658" s="36"/>
      <c r="S658" s="36"/>
      <c r="T658" s="36"/>
      <c r="U658" s="36"/>
      <c r="V658" s="74"/>
      <c r="W658" s="36"/>
      <c r="X658" s="36"/>
      <c r="Y658" s="36"/>
      <c r="Z658" s="36"/>
      <c r="AA658" s="36"/>
      <c r="AB658" s="36"/>
      <c r="AC658" s="36"/>
      <c r="AD658" s="36"/>
      <c r="AE658" s="36"/>
      <c r="AF658" s="36"/>
      <c r="AG658" s="36"/>
      <c r="AH658" s="36"/>
      <c r="AI658" s="36"/>
    </row>
    <row r="659" spans="1:35" ht="14.25" customHeight="1" x14ac:dyDescent="0.25">
      <c r="A659" s="36"/>
      <c r="B659" s="36"/>
      <c r="C659" s="36"/>
      <c r="D659" s="36"/>
      <c r="E659" s="73"/>
      <c r="F659" s="36"/>
      <c r="G659" s="36"/>
      <c r="H659" s="36"/>
      <c r="I659" s="36"/>
      <c r="J659" s="36"/>
      <c r="K659" s="36"/>
      <c r="L659" s="36"/>
      <c r="M659" s="36"/>
      <c r="N659" s="36"/>
      <c r="O659" s="36"/>
      <c r="P659" s="36"/>
      <c r="Q659" s="36"/>
      <c r="R659" s="36"/>
      <c r="S659" s="36"/>
      <c r="T659" s="36"/>
      <c r="U659" s="36"/>
      <c r="V659" s="74"/>
      <c r="W659" s="36"/>
      <c r="X659" s="36"/>
      <c r="Y659" s="36"/>
      <c r="Z659" s="36"/>
      <c r="AA659" s="36"/>
      <c r="AB659" s="36"/>
      <c r="AC659" s="36"/>
      <c r="AD659" s="36"/>
      <c r="AE659" s="36"/>
      <c r="AF659" s="36"/>
      <c r="AG659" s="36"/>
      <c r="AH659" s="36"/>
      <c r="AI659" s="36"/>
    </row>
    <row r="660" spans="1:35" ht="14.25" customHeight="1" x14ac:dyDescent="0.25">
      <c r="A660" s="36"/>
      <c r="B660" s="36"/>
      <c r="C660" s="36"/>
      <c r="D660" s="36"/>
      <c r="E660" s="73"/>
      <c r="F660" s="36"/>
      <c r="G660" s="36"/>
      <c r="H660" s="36"/>
      <c r="I660" s="36"/>
      <c r="J660" s="36"/>
      <c r="K660" s="36"/>
      <c r="L660" s="36"/>
      <c r="M660" s="36"/>
      <c r="N660" s="36"/>
      <c r="O660" s="36"/>
      <c r="P660" s="36"/>
      <c r="Q660" s="36"/>
      <c r="R660" s="36"/>
      <c r="S660" s="36"/>
      <c r="T660" s="36"/>
      <c r="U660" s="36"/>
      <c r="V660" s="74"/>
      <c r="W660" s="36"/>
      <c r="X660" s="36"/>
      <c r="Y660" s="36"/>
      <c r="Z660" s="36"/>
      <c r="AA660" s="36"/>
      <c r="AB660" s="36"/>
      <c r="AC660" s="36"/>
      <c r="AD660" s="36"/>
      <c r="AE660" s="36"/>
      <c r="AF660" s="36"/>
      <c r="AG660" s="36"/>
      <c r="AH660" s="36"/>
      <c r="AI660" s="36"/>
    </row>
    <row r="661" spans="1:35" ht="14.25" customHeight="1" x14ac:dyDescent="0.25">
      <c r="A661" s="36"/>
      <c r="B661" s="36"/>
      <c r="C661" s="36"/>
      <c r="D661" s="36"/>
      <c r="E661" s="73"/>
      <c r="F661" s="36"/>
      <c r="G661" s="36"/>
      <c r="H661" s="36"/>
      <c r="I661" s="36"/>
      <c r="J661" s="36"/>
      <c r="K661" s="36"/>
      <c r="L661" s="36"/>
      <c r="M661" s="36"/>
      <c r="N661" s="36"/>
      <c r="O661" s="36"/>
      <c r="P661" s="36"/>
      <c r="Q661" s="36"/>
      <c r="R661" s="36"/>
      <c r="S661" s="36"/>
      <c r="T661" s="36"/>
      <c r="U661" s="36"/>
      <c r="V661" s="74"/>
      <c r="W661" s="36"/>
      <c r="X661" s="36"/>
      <c r="Y661" s="36"/>
      <c r="Z661" s="36"/>
      <c r="AA661" s="36"/>
      <c r="AB661" s="36"/>
      <c r="AC661" s="36"/>
      <c r="AD661" s="36"/>
      <c r="AE661" s="36"/>
      <c r="AF661" s="36"/>
      <c r="AG661" s="36"/>
      <c r="AH661" s="36"/>
      <c r="AI661" s="36"/>
    </row>
    <row r="662" spans="1:35" ht="14.25" customHeight="1" x14ac:dyDescent="0.25">
      <c r="A662" s="36"/>
      <c r="B662" s="36"/>
      <c r="C662" s="36"/>
      <c r="D662" s="36"/>
      <c r="E662" s="73"/>
      <c r="F662" s="36"/>
      <c r="G662" s="36"/>
      <c r="H662" s="36"/>
      <c r="I662" s="36"/>
      <c r="J662" s="36"/>
      <c r="K662" s="36"/>
      <c r="L662" s="36"/>
      <c r="M662" s="36"/>
      <c r="N662" s="36"/>
      <c r="O662" s="36"/>
      <c r="P662" s="36"/>
      <c r="Q662" s="36"/>
      <c r="R662" s="36"/>
      <c r="S662" s="36"/>
      <c r="T662" s="36"/>
      <c r="U662" s="36"/>
      <c r="V662" s="74"/>
      <c r="W662" s="36"/>
      <c r="X662" s="36"/>
      <c r="Y662" s="36"/>
      <c r="Z662" s="36"/>
      <c r="AA662" s="36"/>
      <c r="AB662" s="36"/>
      <c r="AC662" s="36"/>
      <c r="AD662" s="36"/>
      <c r="AE662" s="36"/>
      <c r="AF662" s="36"/>
      <c r="AG662" s="36"/>
      <c r="AH662" s="36"/>
      <c r="AI662" s="36"/>
    </row>
    <row r="663" spans="1:35" ht="14.25" customHeight="1" x14ac:dyDescent="0.25">
      <c r="A663" s="36"/>
      <c r="B663" s="36"/>
      <c r="C663" s="36"/>
      <c r="D663" s="36"/>
      <c r="E663" s="73"/>
      <c r="F663" s="36"/>
      <c r="G663" s="36"/>
      <c r="H663" s="36"/>
      <c r="I663" s="36"/>
      <c r="J663" s="36"/>
      <c r="K663" s="36"/>
      <c r="L663" s="36"/>
      <c r="M663" s="36"/>
      <c r="N663" s="36"/>
      <c r="O663" s="36"/>
      <c r="P663" s="36"/>
      <c r="Q663" s="36"/>
      <c r="R663" s="36"/>
      <c r="S663" s="36"/>
      <c r="T663" s="36"/>
      <c r="U663" s="36"/>
      <c r="V663" s="74"/>
      <c r="W663" s="36"/>
      <c r="X663" s="36"/>
      <c r="Y663" s="36"/>
      <c r="Z663" s="36"/>
      <c r="AA663" s="36"/>
      <c r="AB663" s="36"/>
      <c r="AC663" s="36"/>
      <c r="AD663" s="36"/>
      <c r="AE663" s="36"/>
      <c r="AF663" s="36"/>
      <c r="AG663" s="36"/>
      <c r="AH663" s="36"/>
      <c r="AI663" s="36"/>
    </row>
    <row r="664" spans="1:35" ht="14.25" customHeight="1" x14ac:dyDescent="0.25">
      <c r="A664" s="36"/>
      <c r="B664" s="36"/>
      <c r="C664" s="36"/>
      <c r="D664" s="36"/>
      <c r="E664" s="73"/>
      <c r="F664" s="36"/>
      <c r="G664" s="36"/>
      <c r="H664" s="36"/>
      <c r="I664" s="36"/>
      <c r="J664" s="36"/>
      <c r="K664" s="36"/>
      <c r="L664" s="36"/>
      <c r="M664" s="36"/>
      <c r="N664" s="36"/>
      <c r="O664" s="36"/>
      <c r="P664" s="36"/>
      <c r="Q664" s="36"/>
      <c r="R664" s="36"/>
      <c r="S664" s="36"/>
      <c r="T664" s="36"/>
      <c r="U664" s="36"/>
      <c r="V664" s="74"/>
      <c r="W664" s="36"/>
      <c r="X664" s="36"/>
      <c r="Y664" s="36"/>
      <c r="Z664" s="36"/>
      <c r="AA664" s="36"/>
      <c r="AB664" s="36"/>
      <c r="AC664" s="36"/>
      <c r="AD664" s="36"/>
      <c r="AE664" s="36"/>
      <c r="AF664" s="36"/>
      <c r="AG664" s="36"/>
      <c r="AH664" s="36"/>
      <c r="AI664" s="36"/>
    </row>
    <row r="665" spans="1:35" ht="14.25" customHeight="1" x14ac:dyDescent="0.25">
      <c r="A665" s="36"/>
      <c r="B665" s="36"/>
      <c r="C665" s="36"/>
      <c r="D665" s="36"/>
      <c r="E665" s="73"/>
      <c r="F665" s="36"/>
      <c r="G665" s="36"/>
      <c r="H665" s="36"/>
      <c r="I665" s="36"/>
      <c r="J665" s="36"/>
      <c r="K665" s="36"/>
      <c r="L665" s="36"/>
      <c r="M665" s="36"/>
      <c r="N665" s="36"/>
      <c r="O665" s="36"/>
      <c r="P665" s="36"/>
      <c r="Q665" s="36"/>
      <c r="R665" s="36"/>
      <c r="S665" s="36"/>
      <c r="T665" s="36"/>
      <c r="U665" s="36"/>
      <c r="V665" s="74"/>
      <c r="W665" s="36"/>
      <c r="X665" s="36"/>
      <c r="Y665" s="36"/>
      <c r="Z665" s="36"/>
      <c r="AA665" s="36"/>
      <c r="AB665" s="36"/>
      <c r="AC665" s="36"/>
      <c r="AD665" s="36"/>
      <c r="AE665" s="36"/>
      <c r="AF665" s="36"/>
      <c r="AG665" s="36"/>
      <c r="AH665" s="36"/>
      <c r="AI665" s="36"/>
    </row>
    <row r="666" spans="1:35" ht="14.25" customHeight="1" x14ac:dyDescent="0.25">
      <c r="A666" s="36"/>
      <c r="B666" s="36"/>
      <c r="C666" s="36"/>
      <c r="D666" s="36"/>
      <c r="E666" s="73"/>
      <c r="F666" s="36"/>
      <c r="G666" s="36"/>
      <c r="H666" s="36"/>
      <c r="I666" s="36"/>
      <c r="J666" s="36"/>
      <c r="K666" s="36"/>
      <c r="L666" s="36"/>
      <c r="M666" s="36"/>
      <c r="N666" s="36"/>
      <c r="O666" s="36"/>
      <c r="P666" s="36"/>
      <c r="Q666" s="36"/>
      <c r="R666" s="36"/>
      <c r="S666" s="36"/>
      <c r="T666" s="36"/>
      <c r="U666" s="36"/>
      <c r="V666" s="74"/>
      <c r="W666" s="36"/>
      <c r="X666" s="36"/>
      <c r="Y666" s="36"/>
      <c r="Z666" s="36"/>
      <c r="AA666" s="36"/>
      <c r="AB666" s="36"/>
      <c r="AC666" s="36"/>
      <c r="AD666" s="36"/>
      <c r="AE666" s="36"/>
      <c r="AF666" s="36"/>
      <c r="AG666" s="36"/>
      <c r="AH666" s="36"/>
      <c r="AI666" s="36"/>
    </row>
    <row r="667" spans="1:35" ht="14.25" customHeight="1" x14ac:dyDescent="0.25">
      <c r="A667" s="36"/>
      <c r="B667" s="36"/>
      <c r="C667" s="36"/>
      <c r="D667" s="36"/>
      <c r="E667" s="73"/>
      <c r="F667" s="36"/>
      <c r="G667" s="36"/>
      <c r="H667" s="36"/>
      <c r="I667" s="36"/>
      <c r="J667" s="36"/>
      <c r="K667" s="36"/>
      <c r="L667" s="36"/>
      <c r="M667" s="36"/>
      <c r="N667" s="36"/>
      <c r="O667" s="36"/>
      <c r="P667" s="36"/>
      <c r="Q667" s="36"/>
      <c r="R667" s="36"/>
      <c r="S667" s="36"/>
      <c r="T667" s="36"/>
      <c r="U667" s="36"/>
      <c r="V667" s="74"/>
      <c r="W667" s="36"/>
      <c r="X667" s="36"/>
      <c r="Y667" s="36"/>
      <c r="Z667" s="36"/>
      <c r="AA667" s="36"/>
      <c r="AB667" s="36"/>
      <c r="AC667" s="36"/>
      <c r="AD667" s="36"/>
      <c r="AE667" s="36"/>
      <c r="AF667" s="36"/>
      <c r="AG667" s="36"/>
      <c r="AH667" s="36"/>
      <c r="AI667" s="36"/>
    </row>
    <row r="668" spans="1:35" ht="14.25" customHeight="1" x14ac:dyDescent="0.25">
      <c r="A668" s="36"/>
      <c r="B668" s="36"/>
      <c r="C668" s="36"/>
      <c r="D668" s="36"/>
      <c r="E668" s="73"/>
      <c r="F668" s="36"/>
      <c r="G668" s="36"/>
      <c r="H668" s="36"/>
      <c r="I668" s="36"/>
      <c r="J668" s="36"/>
      <c r="K668" s="36"/>
      <c r="L668" s="36"/>
      <c r="M668" s="36"/>
      <c r="N668" s="36"/>
      <c r="O668" s="36"/>
      <c r="P668" s="36"/>
      <c r="Q668" s="36"/>
      <c r="R668" s="36"/>
      <c r="S668" s="36"/>
      <c r="T668" s="36"/>
      <c r="U668" s="36"/>
      <c r="V668" s="74"/>
      <c r="W668" s="36"/>
      <c r="X668" s="36"/>
      <c r="Y668" s="36"/>
      <c r="Z668" s="36"/>
      <c r="AA668" s="36"/>
      <c r="AB668" s="36"/>
      <c r="AC668" s="36"/>
      <c r="AD668" s="36"/>
      <c r="AE668" s="36"/>
      <c r="AF668" s="36"/>
      <c r="AG668" s="36"/>
      <c r="AH668" s="36"/>
      <c r="AI668" s="36"/>
    </row>
    <row r="669" spans="1:35" ht="14.25" customHeight="1" x14ac:dyDescent="0.25">
      <c r="A669" s="36"/>
      <c r="B669" s="36"/>
      <c r="C669" s="36"/>
      <c r="D669" s="36"/>
      <c r="E669" s="73"/>
      <c r="F669" s="36"/>
      <c r="G669" s="36"/>
      <c r="H669" s="36"/>
      <c r="I669" s="36"/>
      <c r="J669" s="36"/>
      <c r="K669" s="36"/>
      <c r="L669" s="36"/>
      <c r="M669" s="36"/>
      <c r="N669" s="36"/>
      <c r="O669" s="36"/>
      <c r="P669" s="36"/>
      <c r="Q669" s="36"/>
      <c r="R669" s="36"/>
      <c r="S669" s="36"/>
      <c r="T669" s="36"/>
      <c r="U669" s="36"/>
      <c r="V669" s="74"/>
      <c r="W669" s="36"/>
      <c r="X669" s="36"/>
      <c r="Y669" s="36"/>
      <c r="Z669" s="36"/>
      <c r="AA669" s="36"/>
      <c r="AB669" s="36"/>
      <c r="AC669" s="36"/>
      <c r="AD669" s="36"/>
      <c r="AE669" s="36"/>
      <c r="AF669" s="36"/>
      <c r="AG669" s="36"/>
      <c r="AH669" s="36"/>
      <c r="AI669" s="36"/>
    </row>
    <row r="670" spans="1:35" ht="14.25" customHeight="1" x14ac:dyDescent="0.25">
      <c r="A670" s="36"/>
      <c r="B670" s="36"/>
      <c r="C670" s="36"/>
      <c r="D670" s="36"/>
      <c r="E670" s="73"/>
      <c r="F670" s="36"/>
      <c r="G670" s="36"/>
      <c r="H670" s="36"/>
      <c r="I670" s="36"/>
      <c r="J670" s="36"/>
      <c r="K670" s="36"/>
      <c r="L670" s="36"/>
      <c r="M670" s="36"/>
      <c r="N670" s="36"/>
      <c r="O670" s="36"/>
      <c r="P670" s="36"/>
      <c r="Q670" s="36"/>
      <c r="R670" s="36"/>
      <c r="S670" s="36"/>
      <c r="T670" s="36"/>
      <c r="U670" s="36"/>
      <c r="V670" s="74"/>
      <c r="W670" s="36"/>
      <c r="X670" s="36"/>
      <c r="Y670" s="36"/>
      <c r="Z670" s="36"/>
      <c r="AA670" s="36"/>
      <c r="AB670" s="36"/>
      <c r="AC670" s="36"/>
      <c r="AD670" s="36"/>
      <c r="AE670" s="36"/>
      <c r="AF670" s="36"/>
      <c r="AG670" s="36"/>
      <c r="AH670" s="36"/>
      <c r="AI670" s="36"/>
    </row>
    <row r="671" spans="1:35" ht="14.25" customHeight="1" x14ac:dyDescent="0.25">
      <c r="A671" s="36"/>
      <c r="B671" s="36"/>
      <c r="C671" s="36"/>
      <c r="D671" s="36"/>
      <c r="E671" s="73"/>
      <c r="F671" s="36"/>
      <c r="G671" s="36"/>
      <c r="H671" s="36"/>
      <c r="I671" s="36"/>
      <c r="J671" s="36"/>
      <c r="K671" s="36"/>
      <c r="L671" s="36"/>
      <c r="M671" s="36"/>
      <c r="N671" s="36"/>
      <c r="O671" s="36"/>
      <c r="P671" s="36"/>
      <c r="Q671" s="36"/>
      <c r="R671" s="36"/>
      <c r="S671" s="36"/>
      <c r="T671" s="36"/>
      <c r="U671" s="36"/>
      <c r="V671" s="74"/>
      <c r="W671" s="36"/>
      <c r="X671" s="36"/>
      <c r="Y671" s="36"/>
      <c r="Z671" s="36"/>
      <c r="AA671" s="36"/>
      <c r="AB671" s="36"/>
      <c r="AC671" s="36"/>
      <c r="AD671" s="36"/>
      <c r="AE671" s="36"/>
      <c r="AF671" s="36"/>
      <c r="AG671" s="36"/>
      <c r="AH671" s="36"/>
      <c r="AI671" s="36"/>
    </row>
    <row r="672" spans="1:35" ht="14.25" customHeight="1" x14ac:dyDescent="0.25">
      <c r="A672" s="36"/>
      <c r="B672" s="36"/>
      <c r="C672" s="36"/>
      <c r="D672" s="36"/>
      <c r="E672" s="73"/>
      <c r="F672" s="36"/>
      <c r="G672" s="36"/>
      <c r="H672" s="36"/>
      <c r="I672" s="36"/>
      <c r="J672" s="36"/>
      <c r="K672" s="36"/>
      <c r="L672" s="36"/>
      <c r="M672" s="36"/>
      <c r="N672" s="36"/>
      <c r="O672" s="36"/>
      <c r="P672" s="36"/>
      <c r="Q672" s="36"/>
      <c r="R672" s="36"/>
      <c r="S672" s="36"/>
      <c r="T672" s="36"/>
      <c r="U672" s="36"/>
      <c r="V672" s="74"/>
      <c r="W672" s="36"/>
      <c r="X672" s="36"/>
      <c r="Y672" s="36"/>
      <c r="Z672" s="36"/>
      <c r="AA672" s="36"/>
      <c r="AB672" s="36"/>
      <c r="AC672" s="36"/>
      <c r="AD672" s="36"/>
      <c r="AE672" s="36"/>
      <c r="AF672" s="36"/>
      <c r="AG672" s="36"/>
      <c r="AH672" s="36"/>
      <c r="AI672" s="36"/>
    </row>
    <row r="673" spans="1:35" ht="14.25" customHeight="1" x14ac:dyDescent="0.25">
      <c r="A673" s="36"/>
      <c r="B673" s="36"/>
      <c r="C673" s="36"/>
      <c r="D673" s="36"/>
      <c r="E673" s="73"/>
      <c r="F673" s="36"/>
      <c r="G673" s="36"/>
      <c r="H673" s="36"/>
      <c r="I673" s="36"/>
      <c r="J673" s="36"/>
      <c r="K673" s="36"/>
      <c r="L673" s="36"/>
      <c r="M673" s="36"/>
      <c r="N673" s="36"/>
      <c r="O673" s="36"/>
      <c r="P673" s="36"/>
      <c r="Q673" s="36"/>
      <c r="R673" s="36"/>
      <c r="S673" s="36"/>
      <c r="T673" s="36"/>
      <c r="U673" s="36"/>
      <c r="V673" s="74"/>
      <c r="W673" s="36"/>
      <c r="X673" s="36"/>
      <c r="Y673" s="36"/>
      <c r="Z673" s="36"/>
      <c r="AA673" s="36"/>
      <c r="AB673" s="36"/>
      <c r="AC673" s="36"/>
      <c r="AD673" s="36"/>
      <c r="AE673" s="36"/>
      <c r="AF673" s="36"/>
      <c r="AG673" s="36"/>
      <c r="AH673" s="36"/>
      <c r="AI673" s="36"/>
    </row>
    <row r="674" spans="1:35" ht="14.25" customHeight="1" x14ac:dyDescent="0.25">
      <c r="A674" s="36"/>
      <c r="B674" s="36"/>
      <c r="C674" s="36"/>
      <c r="D674" s="36"/>
      <c r="E674" s="73"/>
      <c r="F674" s="36"/>
      <c r="G674" s="36"/>
      <c r="H674" s="36"/>
      <c r="I674" s="36"/>
      <c r="J674" s="36"/>
      <c r="K674" s="36"/>
      <c r="L674" s="36"/>
      <c r="M674" s="36"/>
      <c r="N674" s="36"/>
      <c r="O674" s="36"/>
      <c r="P674" s="36"/>
      <c r="Q674" s="36"/>
      <c r="R674" s="36"/>
      <c r="S674" s="36"/>
      <c r="T674" s="36"/>
      <c r="U674" s="36"/>
      <c r="V674" s="74"/>
      <c r="W674" s="36"/>
      <c r="X674" s="36"/>
      <c r="Y674" s="36"/>
      <c r="Z674" s="36"/>
      <c r="AA674" s="36"/>
      <c r="AB674" s="36"/>
      <c r="AC674" s="36"/>
      <c r="AD674" s="36"/>
      <c r="AE674" s="36"/>
      <c r="AF674" s="36"/>
      <c r="AG674" s="36"/>
      <c r="AH674" s="36"/>
      <c r="AI674" s="36"/>
    </row>
    <row r="675" spans="1:35" ht="14.25" customHeight="1" x14ac:dyDescent="0.25">
      <c r="A675" s="36"/>
      <c r="B675" s="36"/>
      <c r="C675" s="36"/>
      <c r="D675" s="36"/>
      <c r="E675" s="73"/>
      <c r="F675" s="36"/>
      <c r="G675" s="36"/>
      <c r="H675" s="36"/>
      <c r="I675" s="36"/>
      <c r="J675" s="36"/>
      <c r="K675" s="36"/>
      <c r="L675" s="36"/>
      <c r="M675" s="36"/>
      <c r="N675" s="36"/>
      <c r="O675" s="36"/>
      <c r="P675" s="36"/>
      <c r="Q675" s="36"/>
      <c r="R675" s="36"/>
      <c r="S675" s="36"/>
      <c r="T675" s="36"/>
      <c r="U675" s="36"/>
      <c r="V675" s="74"/>
      <c r="W675" s="36"/>
      <c r="X675" s="36"/>
      <c r="Y675" s="36"/>
      <c r="Z675" s="36"/>
      <c r="AA675" s="36"/>
      <c r="AB675" s="36"/>
      <c r="AC675" s="36"/>
      <c r="AD675" s="36"/>
      <c r="AE675" s="36"/>
      <c r="AF675" s="36"/>
      <c r="AG675" s="36"/>
      <c r="AH675" s="36"/>
      <c r="AI675" s="36"/>
    </row>
    <row r="676" spans="1:35" ht="14.25" customHeight="1" x14ac:dyDescent="0.25">
      <c r="A676" s="36"/>
      <c r="B676" s="36"/>
      <c r="C676" s="36"/>
      <c r="D676" s="36"/>
      <c r="E676" s="73"/>
      <c r="F676" s="36"/>
      <c r="G676" s="36"/>
      <c r="H676" s="36"/>
      <c r="I676" s="36"/>
      <c r="J676" s="36"/>
      <c r="K676" s="36"/>
      <c r="L676" s="36"/>
      <c r="M676" s="36"/>
      <c r="N676" s="36"/>
      <c r="O676" s="36"/>
      <c r="P676" s="36"/>
      <c r="Q676" s="36"/>
      <c r="R676" s="36"/>
      <c r="S676" s="36"/>
      <c r="T676" s="36"/>
      <c r="U676" s="36"/>
      <c r="V676" s="74"/>
      <c r="W676" s="36"/>
      <c r="X676" s="36"/>
      <c r="Y676" s="36"/>
      <c r="Z676" s="36"/>
      <c r="AA676" s="36"/>
      <c r="AB676" s="36"/>
      <c r="AC676" s="36"/>
      <c r="AD676" s="36"/>
      <c r="AE676" s="36"/>
      <c r="AF676" s="36"/>
      <c r="AG676" s="36"/>
      <c r="AH676" s="36"/>
      <c r="AI676" s="36"/>
    </row>
    <row r="677" spans="1:35" ht="14.25" customHeight="1" x14ac:dyDescent="0.25">
      <c r="A677" s="36"/>
      <c r="B677" s="36"/>
      <c r="C677" s="36"/>
      <c r="D677" s="36"/>
      <c r="E677" s="73"/>
      <c r="F677" s="36"/>
      <c r="G677" s="36"/>
      <c r="H677" s="36"/>
      <c r="I677" s="36"/>
      <c r="J677" s="36"/>
      <c r="K677" s="36"/>
      <c r="L677" s="36"/>
      <c r="M677" s="36"/>
      <c r="N677" s="36"/>
      <c r="O677" s="36"/>
      <c r="P677" s="36"/>
      <c r="Q677" s="36"/>
      <c r="R677" s="36"/>
      <c r="S677" s="36"/>
      <c r="T677" s="36"/>
      <c r="U677" s="36"/>
      <c r="V677" s="74"/>
      <c r="W677" s="36"/>
      <c r="X677" s="36"/>
      <c r="Y677" s="36"/>
      <c r="Z677" s="36"/>
      <c r="AA677" s="36"/>
      <c r="AB677" s="36"/>
      <c r="AC677" s="36"/>
      <c r="AD677" s="36"/>
      <c r="AE677" s="36"/>
      <c r="AF677" s="36"/>
      <c r="AG677" s="36"/>
      <c r="AH677" s="36"/>
      <c r="AI677" s="36"/>
    </row>
    <row r="678" spans="1:35" ht="14.25" customHeight="1" x14ac:dyDescent="0.25">
      <c r="A678" s="36"/>
      <c r="B678" s="36"/>
      <c r="C678" s="36"/>
      <c r="D678" s="36"/>
      <c r="E678" s="73"/>
      <c r="F678" s="36"/>
      <c r="G678" s="36"/>
      <c r="H678" s="36"/>
      <c r="I678" s="36"/>
      <c r="J678" s="36"/>
      <c r="K678" s="36"/>
      <c r="L678" s="36"/>
      <c r="M678" s="36"/>
      <c r="N678" s="36"/>
      <c r="O678" s="36"/>
      <c r="P678" s="36"/>
      <c r="Q678" s="36"/>
      <c r="R678" s="36"/>
      <c r="S678" s="36"/>
      <c r="T678" s="36"/>
      <c r="U678" s="36"/>
      <c r="V678" s="74"/>
      <c r="W678" s="36"/>
      <c r="X678" s="36"/>
      <c r="Y678" s="36"/>
      <c r="Z678" s="36"/>
      <c r="AA678" s="36"/>
      <c r="AB678" s="36"/>
      <c r="AC678" s="36"/>
      <c r="AD678" s="36"/>
      <c r="AE678" s="36"/>
      <c r="AF678" s="36"/>
      <c r="AG678" s="36"/>
      <c r="AH678" s="36"/>
      <c r="AI678" s="36"/>
    </row>
    <row r="679" spans="1:35" ht="14.25" customHeight="1" x14ac:dyDescent="0.25">
      <c r="A679" s="36"/>
      <c r="B679" s="36"/>
      <c r="C679" s="36"/>
      <c r="D679" s="36"/>
      <c r="E679" s="73"/>
      <c r="F679" s="36"/>
      <c r="G679" s="36"/>
      <c r="H679" s="36"/>
      <c r="I679" s="36"/>
      <c r="J679" s="36"/>
      <c r="K679" s="36"/>
      <c r="L679" s="36"/>
      <c r="M679" s="36"/>
      <c r="N679" s="36"/>
      <c r="O679" s="36"/>
      <c r="P679" s="36"/>
      <c r="Q679" s="36"/>
      <c r="R679" s="36"/>
      <c r="S679" s="36"/>
      <c r="T679" s="36"/>
      <c r="U679" s="36"/>
      <c r="V679" s="74"/>
      <c r="W679" s="36"/>
      <c r="X679" s="36"/>
      <c r="Y679" s="36"/>
      <c r="Z679" s="36"/>
      <c r="AA679" s="36"/>
      <c r="AB679" s="36"/>
      <c r="AC679" s="36"/>
      <c r="AD679" s="36"/>
      <c r="AE679" s="36"/>
      <c r="AF679" s="36"/>
      <c r="AG679" s="36"/>
      <c r="AH679" s="36"/>
      <c r="AI679" s="36"/>
    </row>
    <row r="680" spans="1:35" ht="14.25" customHeight="1" x14ac:dyDescent="0.25">
      <c r="A680" s="36"/>
      <c r="B680" s="36"/>
      <c r="C680" s="36"/>
      <c r="D680" s="36"/>
      <c r="E680" s="73"/>
      <c r="F680" s="36"/>
      <c r="G680" s="36"/>
      <c r="H680" s="36"/>
      <c r="I680" s="36"/>
      <c r="J680" s="36"/>
      <c r="K680" s="36"/>
      <c r="L680" s="36"/>
      <c r="M680" s="36"/>
      <c r="N680" s="36"/>
      <c r="O680" s="36"/>
      <c r="P680" s="36"/>
      <c r="Q680" s="36"/>
      <c r="R680" s="36"/>
      <c r="S680" s="36"/>
      <c r="T680" s="36"/>
      <c r="U680" s="36"/>
      <c r="V680" s="74"/>
      <c r="W680" s="36"/>
      <c r="X680" s="36"/>
      <c r="Y680" s="36"/>
      <c r="Z680" s="36"/>
      <c r="AA680" s="36"/>
      <c r="AB680" s="36"/>
      <c r="AC680" s="36"/>
      <c r="AD680" s="36"/>
      <c r="AE680" s="36"/>
      <c r="AF680" s="36"/>
      <c r="AG680" s="36"/>
      <c r="AH680" s="36"/>
      <c r="AI680" s="36"/>
    </row>
    <row r="681" spans="1:35" ht="14.25" customHeight="1" x14ac:dyDescent="0.25">
      <c r="A681" s="36"/>
      <c r="B681" s="36"/>
      <c r="C681" s="36"/>
      <c r="D681" s="36"/>
      <c r="E681" s="73"/>
      <c r="F681" s="36"/>
      <c r="G681" s="36"/>
      <c r="H681" s="36"/>
      <c r="I681" s="36"/>
      <c r="J681" s="36"/>
      <c r="K681" s="36"/>
      <c r="L681" s="36"/>
      <c r="M681" s="36"/>
      <c r="N681" s="36"/>
      <c r="O681" s="36"/>
      <c r="P681" s="36"/>
      <c r="Q681" s="36"/>
      <c r="R681" s="36"/>
      <c r="S681" s="36"/>
      <c r="T681" s="36"/>
      <c r="U681" s="36"/>
      <c r="V681" s="74"/>
      <c r="W681" s="36"/>
      <c r="X681" s="36"/>
      <c r="Y681" s="36"/>
      <c r="Z681" s="36"/>
      <c r="AA681" s="36"/>
      <c r="AB681" s="36"/>
      <c r="AC681" s="36"/>
      <c r="AD681" s="36"/>
      <c r="AE681" s="36"/>
      <c r="AF681" s="36"/>
      <c r="AG681" s="36"/>
      <c r="AH681" s="36"/>
      <c r="AI681" s="36"/>
    </row>
    <row r="682" spans="1:35" ht="14.25" customHeight="1" x14ac:dyDescent="0.25">
      <c r="A682" s="36"/>
      <c r="B682" s="36"/>
      <c r="C682" s="36"/>
      <c r="D682" s="36"/>
      <c r="E682" s="73"/>
      <c r="F682" s="36"/>
      <c r="G682" s="36"/>
      <c r="H682" s="36"/>
      <c r="I682" s="36"/>
      <c r="J682" s="36"/>
      <c r="K682" s="36"/>
      <c r="L682" s="36"/>
      <c r="M682" s="36"/>
      <c r="N682" s="36"/>
      <c r="O682" s="36"/>
      <c r="P682" s="36"/>
      <c r="Q682" s="36"/>
      <c r="R682" s="36"/>
      <c r="S682" s="36"/>
      <c r="T682" s="36"/>
      <c r="U682" s="36"/>
      <c r="V682" s="74"/>
      <c r="W682" s="36"/>
      <c r="X682" s="36"/>
      <c r="Y682" s="36"/>
      <c r="Z682" s="36"/>
      <c r="AA682" s="36"/>
      <c r="AB682" s="36"/>
      <c r="AC682" s="36"/>
      <c r="AD682" s="36"/>
      <c r="AE682" s="36"/>
      <c r="AF682" s="36"/>
      <c r="AG682" s="36"/>
      <c r="AH682" s="36"/>
      <c r="AI682" s="36"/>
    </row>
    <row r="683" spans="1:35" ht="14.25" customHeight="1" x14ac:dyDescent="0.25">
      <c r="A683" s="36"/>
      <c r="B683" s="36"/>
      <c r="C683" s="36"/>
      <c r="D683" s="36"/>
      <c r="E683" s="73"/>
      <c r="F683" s="36"/>
      <c r="G683" s="36"/>
      <c r="H683" s="36"/>
      <c r="I683" s="36"/>
      <c r="J683" s="36"/>
      <c r="K683" s="36"/>
      <c r="L683" s="36"/>
      <c r="M683" s="36"/>
      <c r="N683" s="36"/>
      <c r="O683" s="36"/>
      <c r="P683" s="36"/>
      <c r="Q683" s="36"/>
      <c r="R683" s="36"/>
      <c r="S683" s="36"/>
      <c r="T683" s="36"/>
      <c r="U683" s="36"/>
      <c r="V683" s="74"/>
      <c r="W683" s="36"/>
      <c r="X683" s="36"/>
      <c r="Y683" s="36"/>
      <c r="Z683" s="36"/>
      <c r="AA683" s="36"/>
      <c r="AB683" s="36"/>
      <c r="AC683" s="36"/>
      <c r="AD683" s="36"/>
      <c r="AE683" s="36"/>
      <c r="AF683" s="36"/>
      <c r="AG683" s="36"/>
      <c r="AH683" s="36"/>
      <c r="AI683" s="36"/>
    </row>
    <row r="684" spans="1:35" ht="14.25" customHeight="1" x14ac:dyDescent="0.25">
      <c r="A684" s="36"/>
      <c r="B684" s="36"/>
      <c r="C684" s="36"/>
      <c r="D684" s="36"/>
      <c r="E684" s="73"/>
      <c r="F684" s="36"/>
      <c r="G684" s="36"/>
      <c r="H684" s="36"/>
      <c r="I684" s="36"/>
      <c r="J684" s="36"/>
      <c r="K684" s="36"/>
      <c r="L684" s="36"/>
      <c r="M684" s="36"/>
      <c r="N684" s="36"/>
      <c r="O684" s="36"/>
      <c r="P684" s="36"/>
      <c r="Q684" s="36"/>
      <c r="R684" s="36"/>
      <c r="S684" s="36"/>
      <c r="T684" s="36"/>
      <c r="U684" s="36"/>
      <c r="V684" s="74"/>
      <c r="W684" s="36"/>
      <c r="X684" s="36"/>
      <c r="Y684" s="36"/>
      <c r="Z684" s="36"/>
      <c r="AA684" s="36"/>
      <c r="AB684" s="36"/>
      <c r="AC684" s="36"/>
      <c r="AD684" s="36"/>
      <c r="AE684" s="36"/>
      <c r="AF684" s="36"/>
      <c r="AG684" s="36"/>
      <c r="AH684" s="36"/>
      <c r="AI684" s="36"/>
    </row>
    <row r="685" spans="1:35" ht="14.25" customHeight="1" x14ac:dyDescent="0.25">
      <c r="A685" s="36"/>
      <c r="B685" s="36"/>
      <c r="C685" s="36"/>
      <c r="D685" s="36"/>
      <c r="E685" s="73"/>
      <c r="F685" s="36"/>
      <c r="G685" s="36"/>
      <c r="H685" s="36"/>
      <c r="I685" s="36"/>
      <c r="J685" s="36"/>
      <c r="K685" s="36"/>
      <c r="L685" s="36"/>
      <c r="M685" s="36"/>
      <c r="N685" s="36"/>
      <c r="O685" s="36"/>
      <c r="P685" s="36"/>
      <c r="Q685" s="36"/>
      <c r="R685" s="36"/>
      <c r="S685" s="36"/>
      <c r="T685" s="36"/>
      <c r="U685" s="36"/>
      <c r="V685" s="74"/>
      <c r="W685" s="36"/>
      <c r="X685" s="36"/>
      <c r="Y685" s="36"/>
      <c r="Z685" s="36"/>
      <c r="AA685" s="36"/>
      <c r="AB685" s="36"/>
      <c r="AC685" s="36"/>
      <c r="AD685" s="36"/>
      <c r="AE685" s="36"/>
      <c r="AF685" s="36"/>
      <c r="AG685" s="36"/>
      <c r="AH685" s="36"/>
      <c r="AI685" s="36"/>
    </row>
    <row r="686" spans="1:35" ht="14.25" customHeight="1" x14ac:dyDescent="0.25">
      <c r="A686" s="36"/>
      <c r="B686" s="36"/>
      <c r="C686" s="36"/>
      <c r="D686" s="36"/>
      <c r="E686" s="73"/>
      <c r="F686" s="36"/>
      <c r="G686" s="36"/>
      <c r="H686" s="36"/>
      <c r="I686" s="36"/>
      <c r="J686" s="36"/>
      <c r="K686" s="36"/>
      <c r="L686" s="36"/>
      <c r="M686" s="36"/>
      <c r="N686" s="36"/>
      <c r="O686" s="36"/>
      <c r="P686" s="36"/>
      <c r="Q686" s="36"/>
      <c r="R686" s="36"/>
      <c r="S686" s="36"/>
      <c r="T686" s="36"/>
      <c r="U686" s="36"/>
      <c r="V686" s="74"/>
      <c r="W686" s="36"/>
      <c r="X686" s="36"/>
      <c r="Y686" s="36"/>
      <c r="Z686" s="36"/>
      <c r="AA686" s="36"/>
      <c r="AB686" s="36"/>
      <c r="AC686" s="36"/>
      <c r="AD686" s="36"/>
      <c r="AE686" s="36"/>
      <c r="AF686" s="36"/>
      <c r="AG686" s="36"/>
      <c r="AH686" s="36"/>
      <c r="AI686" s="36"/>
    </row>
    <row r="687" spans="1:35" ht="14.25" customHeight="1" x14ac:dyDescent="0.25">
      <c r="A687" s="36"/>
      <c r="B687" s="36"/>
      <c r="C687" s="36"/>
      <c r="D687" s="36"/>
      <c r="E687" s="73"/>
      <c r="F687" s="36"/>
      <c r="G687" s="36"/>
      <c r="H687" s="36"/>
      <c r="I687" s="36"/>
      <c r="J687" s="36"/>
      <c r="K687" s="36"/>
      <c r="L687" s="36"/>
      <c r="M687" s="36"/>
      <c r="N687" s="36"/>
      <c r="O687" s="36"/>
      <c r="P687" s="36"/>
      <c r="Q687" s="36"/>
      <c r="R687" s="36"/>
      <c r="S687" s="36"/>
      <c r="T687" s="36"/>
      <c r="U687" s="36"/>
      <c r="V687" s="74"/>
      <c r="W687" s="36"/>
      <c r="X687" s="36"/>
      <c r="Y687" s="36"/>
      <c r="Z687" s="36"/>
      <c r="AA687" s="36"/>
      <c r="AB687" s="36"/>
      <c r="AC687" s="36"/>
      <c r="AD687" s="36"/>
      <c r="AE687" s="36"/>
      <c r="AF687" s="36"/>
      <c r="AG687" s="36"/>
      <c r="AH687" s="36"/>
      <c r="AI687" s="36"/>
    </row>
    <row r="688" spans="1:35" ht="14.25" customHeight="1" x14ac:dyDescent="0.25">
      <c r="A688" s="36"/>
      <c r="B688" s="36"/>
      <c r="C688" s="36"/>
      <c r="D688" s="36"/>
      <c r="E688" s="73"/>
      <c r="F688" s="36"/>
      <c r="G688" s="36"/>
      <c r="H688" s="36"/>
      <c r="I688" s="36"/>
      <c r="J688" s="36"/>
      <c r="K688" s="36"/>
      <c r="L688" s="36"/>
      <c r="M688" s="36"/>
      <c r="N688" s="36"/>
      <c r="O688" s="36"/>
      <c r="P688" s="36"/>
      <c r="Q688" s="36"/>
      <c r="R688" s="36"/>
      <c r="S688" s="36"/>
      <c r="T688" s="36"/>
      <c r="U688" s="36"/>
      <c r="V688" s="74"/>
      <c r="W688" s="36"/>
      <c r="X688" s="36"/>
      <c r="Y688" s="36"/>
      <c r="Z688" s="36"/>
      <c r="AA688" s="36"/>
      <c r="AB688" s="36"/>
      <c r="AC688" s="36"/>
      <c r="AD688" s="36"/>
      <c r="AE688" s="36"/>
      <c r="AF688" s="36"/>
      <c r="AG688" s="36"/>
      <c r="AH688" s="36"/>
      <c r="AI688" s="36"/>
    </row>
    <row r="689" spans="1:35" ht="14.25" customHeight="1" x14ac:dyDescent="0.25">
      <c r="A689" s="36"/>
      <c r="B689" s="36"/>
      <c r="C689" s="36"/>
      <c r="D689" s="36"/>
      <c r="E689" s="73"/>
      <c r="F689" s="36"/>
      <c r="G689" s="36"/>
      <c r="H689" s="36"/>
      <c r="I689" s="36"/>
      <c r="J689" s="36"/>
      <c r="K689" s="36"/>
      <c r="L689" s="36"/>
      <c r="M689" s="36"/>
      <c r="N689" s="36"/>
      <c r="O689" s="36"/>
      <c r="P689" s="36"/>
      <c r="Q689" s="36"/>
      <c r="R689" s="36"/>
      <c r="S689" s="36"/>
      <c r="T689" s="36"/>
      <c r="U689" s="36"/>
      <c r="V689" s="74"/>
      <c r="W689" s="36"/>
      <c r="X689" s="36"/>
      <c r="Y689" s="36"/>
      <c r="Z689" s="36"/>
      <c r="AA689" s="36"/>
      <c r="AB689" s="36"/>
      <c r="AC689" s="36"/>
      <c r="AD689" s="36"/>
      <c r="AE689" s="36"/>
      <c r="AF689" s="36"/>
      <c r="AG689" s="36"/>
      <c r="AH689" s="36"/>
      <c r="AI689" s="36"/>
    </row>
    <row r="690" spans="1:35" ht="14.25" customHeight="1" x14ac:dyDescent="0.25">
      <c r="A690" s="36"/>
      <c r="B690" s="36"/>
      <c r="C690" s="36"/>
      <c r="D690" s="36"/>
      <c r="E690" s="73"/>
      <c r="F690" s="36"/>
      <c r="G690" s="36"/>
      <c r="H690" s="36"/>
      <c r="I690" s="36"/>
      <c r="J690" s="36"/>
      <c r="K690" s="36"/>
      <c r="L690" s="36"/>
      <c r="M690" s="36"/>
      <c r="N690" s="36"/>
      <c r="O690" s="36"/>
      <c r="P690" s="36"/>
      <c r="Q690" s="36"/>
      <c r="R690" s="36"/>
      <c r="S690" s="36"/>
      <c r="T690" s="36"/>
      <c r="U690" s="36"/>
      <c r="V690" s="74"/>
      <c r="W690" s="36"/>
      <c r="X690" s="36"/>
      <c r="Y690" s="36"/>
      <c r="Z690" s="36"/>
      <c r="AA690" s="36"/>
      <c r="AB690" s="36"/>
      <c r="AC690" s="36"/>
      <c r="AD690" s="36"/>
      <c r="AE690" s="36"/>
      <c r="AF690" s="36"/>
      <c r="AG690" s="36"/>
      <c r="AH690" s="36"/>
      <c r="AI690" s="36"/>
    </row>
    <row r="691" spans="1:35" ht="14.25" customHeight="1" x14ac:dyDescent="0.25">
      <c r="A691" s="36"/>
      <c r="B691" s="36"/>
      <c r="C691" s="36"/>
      <c r="D691" s="36"/>
      <c r="E691" s="73"/>
      <c r="F691" s="36"/>
      <c r="G691" s="36"/>
      <c r="H691" s="36"/>
      <c r="I691" s="36"/>
      <c r="J691" s="36"/>
      <c r="K691" s="36"/>
      <c r="L691" s="36"/>
      <c r="M691" s="36"/>
      <c r="N691" s="36"/>
      <c r="O691" s="36"/>
      <c r="P691" s="36"/>
      <c r="Q691" s="36"/>
      <c r="R691" s="36"/>
      <c r="S691" s="36"/>
      <c r="T691" s="36"/>
      <c r="U691" s="36"/>
      <c r="V691" s="74"/>
      <c r="W691" s="36"/>
      <c r="X691" s="36"/>
      <c r="Y691" s="36"/>
      <c r="Z691" s="36"/>
      <c r="AA691" s="36"/>
      <c r="AB691" s="36"/>
      <c r="AC691" s="36"/>
      <c r="AD691" s="36"/>
      <c r="AE691" s="36"/>
      <c r="AF691" s="36"/>
      <c r="AG691" s="36"/>
      <c r="AH691" s="36"/>
      <c r="AI691" s="36"/>
    </row>
    <row r="692" spans="1:35" ht="14.25" customHeight="1" x14ac:dyDescent="0.25">
      <c r="A692" s="36"/>
      <c r="B692" s="36"/>
      <c r="C692" s="36"/>
      <c r="D692" s="36"/>
      <c r="E692" s="73"/>
      <c r="F692" s="36"/>
      <c r="G692" s="36"/>
      <c r="H692" s="36"/>
      <c r="I692" s="36"/>
      <c r="J692" s="36"/>
      <c r="K692" s="36"/>
      <c r="L692" s="36"/>
      <c r="M692" s="36"/>
      <c r="N692" s="36"/>
      <c r="O692" s="36"/>
      <c r="P692" s="36"/>
      <c r="Q692" s="36"/>
      <c r="R692" s="36"/>
      <c r="S692" s="36"/>
      <c r="T692" s="36"/>
      <c r="U692" s="36"/>
      <c r="V692" s="74"/>
      <c r="W692" s="36"/>
      <c r="X692" s="36"/>
      <c r="Y692" s="36"/>
      <c r="Z692" s="36"/>
      <c r="AA692" s="36"/>
      <c r="AB692" s="36"/>
      <c r="AC692" s="36"/>
      <c r="AD692" s="36"/>
      <c r="AE692" s="36"/>
      <c r="AF692" s="36"/>
      <c r="AG692" s="36"/>
      <c r="AH692" s="36"/>
      <c r="AI692" s="36"/>
    </row>
    <row r="693" spans="1:35" ht="14.25" customHeight="1" x14ac:dyDescent="0.25">
      <c r="A693" s="36"/>
      <c r="B693" s="36"/>
      <c r="C693" s="36"/>
      <c r="D693" s="36"/>
      <c r="E693" s="73"/>
      <c r="F693" s="36"/>
      <c r="G693" s="36"/>
      <c r="H693" s="36"/>
      <c r="I693" s="36"/>
      <c r="J693" s="36"/>
      <c r="K693" s="36"/>
      <c r="L693" s="36"/>
      <c r="M693" s="36"/>
      <c r="N693" s="36"/>
      <c r="O693" s="36"/>
      <c r="P693" s="36"/>
      <c r="Q693" s="36"/>
      <c r="R693" s="36"/>
      <c r="S693" s="36"/>
      <c r="T693" s="36"/>
      <c r="U693" s="36"/>
      <c r="V693" s="74"/>
      <c r="W693" s="36"/>
      <c r="X693" s="36"/>
      <c r="Y693" s="36"/>
      <c r="Z693" s="36"/>
      <c r="AA693" s="36"/>
      <c r="AB693" s="36"/>
      <c r="AC693" s="36"/>
      <c r="AD693" s="36"/>
      <c r="AE693" s="36"/>
      <c r="AF693" s="36"/>
      <c r="AG693" s="36"/>
      <c r="AH693" s="36"/>
      <c r="AI693" s="36"/>
    </row>
    <row r="694" spans="1:35" ht="14.25" customHeight="1" x14ac:dyDescent="0.25">
      <c r="A694" s="36"/>
      <c r="B694" s="36"/>
      <c r="C694" s="36"/>
      <c r="D694" s="36"/>
      <c r="E694" s="73"/>
      <c r="F694" s="36"/>
      <c r="G694" s="36"/>
      <c r="H694" s="36"/>
      <c r="I694" s="36"/>
      <c r="J694" s="36"/>
      <c r="K694" s="36"/>
      <c r="L694" s="36"/>
      <c r="M694" s="36"/>
      <c r="N694" s="36"/>
      <c r="O694" s="36"/>
      <c r="P694" s="36"/>
      <c r="Q694" s="36"/>
      <c r="R694" s="36"/>
      <c r="S694" s="36"/>
      <c r="T694" s="36"/>
      <c r="U694" s="36"/>
      <c r="V694" s="74"/>
      <c r="W694" s="36"/>
      <c r="X694" s="36"/>
      <c r="Y694" s="36"/>
      <c r="Z694" s="36"/>
      <c r="AA694" s="36"/>
      <c r="AB694" s="36"/>
      <c r="AC694" s="36"/>
      <c r="AD694" s="36"/>
      <c r="AE694" s="36"/>
      <c r="AF694" s="36"/>
      <c r="AG694" s="36"/>
      <c r="AH694" s="36"/>
      <c r="AI694" s="36"/>
    </row>
    <row r="695" spans="1:35" ht="14.25" customHeight="1" x14ac:dyDescent="0.25">
      <c r="A695" s="36"/>
      <c r="B695" s="36"/>
      <c r="C695" s="36"/>
      <c r="D695" s="36"/>
      <c r="E695" s="73"/>
      <c r="F695" s="36"/>
      <c r="G695" s="36"/>
      <c r="H695" s="36"/>
      <c r="I695" s="36"/>
      <c r="J695" s="36"/>
      <c r="K695" s="36"/>
      <c r="L695" s="36"/>
      <c r="M695" s="36"/>
      <c r="N695" s="36"/>
      <c r="O695" s="36"/>
      <c r="P695" s="36"/>
      <c r="Q695" s="36"/>
      <c r="R695" s="36"/>
      <c r="S695" s="36"/>
      <c r="T695" s="36"/>
      <c r="U695" s="36"/>
      <c r="V695" s="74"/>
      <c r="W695" s="36"/>
      <c r="X695" s="36"/>
      <c r="Y695" s="36"/>
      <c r="Z695" s="36"/>
      <c r="AA695" s="36"/>
      <c r="AB695" s="36"/>
      <c r="AC695" s="36"/>
      <c r="AD695" s="36"/>
      <c r="AE695" s="36"/>
      <c r="AF695" s="36"/>
      <c r="AG695" s="36"/>
      <c r="AH695" s="36"/>
      <c r="AI695" s="36"/>
    </row>
    <row r="696" spans="1:35" ht="14.25" customHeight="1" x14ac:dyDescent="0.25">
      <c r="A696" s="36"/>
      <c r="B696" s="36"/>
      <c r="C696" s="36"/>
      <c r="D696" s="36"/>
      <c r="E696" s="73"/>
      <c r="F696" s="36"/>
      <c r="G696" s="36"/>
      <c r="H696" s="36"/>
      <c r="I696" s="36"/>
      <c r="J696" s="36"/>
      <c r="K696" s="36"/>
      <c r="L696" s="36"/>
      <c r="M696" s="36"/>
      <c r="N696" s="36"/>
      <c r="O696" s="36"/>
      <c r="P696" s="36"/>
      <c r="Q696" s="36"/>
      <c r="R696" s="36"/>
      <c r="S696" s="36"/>
      <c r="T696" s="36"/>
      <c r="U696" s="36"/>
      <c r="V696" s="74"/>
      <c r="W696" s="36"/>
      <c r="X696" s="36"/>
      <c r="Y696" s="36"/>
      <c r="Z696" s="36"/>
      <c r="AA696" s="36"/>
      <c r="AB696" s="36"/>
      <c r="AC696" s="36"/>
      <c r="AD696" s="36"/>
      <c r="AE696" s="36"/>
      <c r="AF696" s="36"/>
      <c r="AG696" s="36"/>
      <c r="AH696" s="36"/>
      <c r="AI696" s="36"/>
    </row>
    <row r="697" spans="1:35" ht="14.25" customHeight="1" x14ac:dyDescent="0.25">
      <c r="A697" s="36"/>
      <c r="B697" s="36"/>
      <c r="C697" s="36"/>
      <c r="D697" s="36"/>
      <c r="E697" s="73"/>
      <c r="F697" s="36"/>
      <c r="G697" s="36"/>
      <c r="H697" s="36"/>
      <c r="I697" s="36"/>
      <c r="J697" s="36"/>
      <c r="K697" s="36"/>
      <c r="L697" s="36"/>
      <c r="M697" s="36"/>
      <c r="N697" s="36"/>
      <c r="O697" s="36"/>
      <c r="P697" s="36"/>
      <c r="Q697" s="36"/>
      <c r="R697" s="36"/>
      <c r="S697" s="36"/>
      <c r="T697" s="36"/>
      <c r="U697" s="36"/>
      <c r="V697" s="74"/>
      <c r="W697" s="36"/>
      <c r="X697" s="36"/>
      <c r="Y697" s="36"/>
      <c r="Z697" s="36"/>
      <c r="AA697" s="36"/>
      <c r="AB697" s="36"/>
      <c r="AC697" s="36"/>
      <c r="AD697" s="36"/>
      <c r="AE697" s="36"/>
      <c r="AF697" s="36"/>
      <c r="AG697" s="36"/>
      <c r="AH697" s="36"/>
      <c r="AI697" s="36"/>
    </row>
    <row r="698" spans="1:35" ht="14.25" customHeight="1" x14ac:dyDescent="0.25">
      <c r="A698" s="36"/>
      <c r="B698" s="36"/>
      <c r="C698" s="36"/>
      <c r="D698" s="36"/>
      <c r="E698" s="73"/>
      <c r="F698" s="36"/>
      <c r="G698" s="36"/>
      <c r="H698" s="36"/>
      <c r="I698" s="36"/>
      <c r="J698" s="36"/>
      <c r="K698" s="36"/>
      <c r="L698" s="36"/>
      <c r="M698" s="36"/>
      <c r="N698" s="36"/>
      <c r="O698" s="36"/>
      <c r="P698" s="36"/>
      <c r="Q698" s="36"/>
      <c r="R698" s="36"/>
      <c r="S698" s="36"/>
      <c r="T698" s="36"/>
      <c r="U698" s="36"/>
      <c r="V698" s="74"/>
      <c r="W698" s="36"/>
      <c r="X698" s="36"/>
      <c r="Y698" s="36"/>
      <c r="Z698" s="36"/>
      <c r="AA698" s="36"/>
      <c r="AB698" s="36"/>
      <c r="AC698" s="36"/>
      <c r="AD698" s="36"/>
      <c r="AE698" s="36"/>
      <c r="AF698" s="36"/>
      <c r="AG698" s="36"/>
      <c r="AH698" s="36"/>
      <c r="AI698" s="36"/>
    </row>
    <row r="699" spans="1:35" ht="14.25" customHeight="1" x14ac:dyDescent="0.25">
      <c r="A699" s="36"/>
      <c r="B699" s="36"/>
      <c r="C699" s="36"/>
      <c r="D699" s="36"/>
      <c r="E699" s="73"/>
      <c r="F699" s="36"/>
      <c r="G699" s="36"/>
      <c r="H699" s="36"/>
      <c r="I699" s="36"/>
      <c r="J699" s="36"/>
      <c r="K699" s="36"/>
      <c r="L699" s="36"/>
      <c r="M699" s="36"/>
      <c r="N699" s="36"/>
      <c r="O699" s="36"/>
      <c r="P699" s="36"/>
      <c r="Q699" s="36"/>
      <c r="R699" s="36"/>
      <c r="S699" s="36"/>
      <c r="T699" s="36"/>
      <c r="U699" s="36"/>
      <c r="V699" s="74"/>
      <c r="W699" s="36"/>
      <c r="X699" s="36"/>
      <c r="Y699" s="36"/>
      <c r="Z699" s="36"/>
      <c r="AA699" s="36"/>
      <c r="AB699" s="36"/>
      <c r="AC699" s="36"/>
      <c r="AD699" s="36"/>
      <c r="AE699" s="36"/>
      <c r="AF699" s="36"/>
      <c r="AG699" s="36"/>
      <c r="AH699" s="36"/>
      <c r="AI699" s="36"/>
    </row>
    <row r="700" spans="1:35" ht="14.25" customHeight="1" x14ac:dyDescent="0.25">
      <c r="A700" s="36"/>
      <c r="B700" s="36"/>
      <c r="C700" s="36"/>
      <c r="D700" s="36"/>
      <c r="E700" s="73"/>
      <c r="F700" s="36"/>
      <c r="G700" s="36"/>
      <c r="H700" s="36"/>
      <c r="I700" s="36"/>
      <c r="J700" s="36"/>
      <c r="K700" s="36"/>
      <c r="L700" s="36"/>
      <c r="M700" s="36"/>
      <c r="N700" s="36"/>
      <c r="O700" s="36"/>
      <c r="P700" s="36"/>
      <c r="Q700" s="36"/>
      <c r="R700" s="36"/>
      <c r="S700" s="36"/>
      <c r="T700" s="36"/>
      <c r="U700" s="36"/>
      <c r="V700" s="74"/>
      <c r="W700" s="36"/>
      <c r="X700" s="36"/>
      <c r="Y700" s="36"/>
      <c r="Z700" s="36"/>
      <c r="AA700" s="36"/>
      <c r="AB700" s="36"/>
      <c r="AC700" s="36"/>
      <c r="AD700" s="36"/>
      <c r="AE700" s="36"/>
      <c r="AF700" s="36"/>
      <c r="AG700" s="36"/>
      <c r="AH700" s="36"/>
      <c r="AI700" s="36"/>
    </row>
    <row r="701" spans="1:35" ht="14.25" customHeight="1" x14ac:dyDescent="0.25">
      <c r="A701" s="36"/>
      <c r="B701" s="36"/>
      <c r="C701" s="36"/>
      <c r="D701" s="36"/>
      <c r="E701" s="73"/>
      <c r="F701" s="36"/>
      <c r="G701" s="36"/>
      <c r="H701" s="36"/>
      <c r="I701" s="36"/>
      <c r="J701" s="36"/>
      <c r="K701" s="36"/>
      <c r="L701" s="36"/>
      <c r="M701" s="36"/>
      <c r="N701" s="36"/>
      <c r="O701" s="36"/>
      <c r="P701" s="36"/>
      <c r="Q701" s="36"/>
      <c r="R701" s="36"/>
      <c r="S701" s="36"/>
      <c r="T701" s="36"/>
      <c r="U701" s="36"/>
      <c r="V701" s="74"/>
      <c r="W701" s="36"/>
      <c r="X701" s="36"/>
      <c r="Y701" s="36"/>
      <c r="Z701" s="36"/>
      <c r="AA701" s="36"/>
      <c r="AB701" s="36"/>
      <c r="AC701" s="36"/>
      <c r="AD701" s="36"/>
      <c r="AE701" s="36"/>
      <c r="AF701" s="36"/>
      <c r="AG701" s="36"/>
      <c r="AH701" s="36"/>
      <c r="AI701" s="36"/>
    </row>
    <row r="702" spans="1:35" ht="14.25" customHeight="1" x14ac:dyDescent="0.25">
      <c r="A702" s="36"/>
      <c r="B702" s="36"/>
      <c r="C702" s="36"/>
      <c r="D702" s="36"/>
      <c r="E702" s="73"/>
      <c r="F702" s="36"/>
      <c r="G702" s="36"/>
      <c r="H702" s="36"/>
      <c r="I702" s="36"/>
      <c r="J702" s="36"/>
      <c r="K702" s="36"/>
      <c r="L702" s="36"/>
      <c r="M702" s="36"/>
      <c r="N702" s="36"/>
      <c r="O702" s="36"/>
      <c r="P702" s="36"/>
      <c r="Q702" s="36"/>
      <c r="R702" s="36"/>
      <c r="S702" s="36"/>
      <c r="T702" s="36"/>
      <c r="U702" s="36"/>
      <c r="V702" s="74"/>
      <c r="W702" s="36"/>
      <c r="X702" s="36"/>
      <c r="Y702" s="36"/>
      <c r="Z702" s="36"/>
      <c r="AA702" s="36"/>
      <c r="AB702" s="36"/>
      <c r="AC702" s="36"/>
      <c r="AD702" s="36"/>
      <c r="AE702" s="36"/>
      <c r="AF702" s="36"/>
      <c r="AG702" s="36"/>
      <c r="AH702" s="36"/>
      <c r="AI702" s="36"/>
    </row>
    <row r="703" spans="1:35" ht="14.25" customHeight="1" x14ac:dyDescent="0.25">
      <c r="A703" s="36"/>
      <c r="B703" s="36"/>
      <c r="C703" s="36"/>
      <c r="D703" s="36"/>
      <c r="E703" s="73"/>
      <c r="F703" s="36"/>
      <c r="G703" s="36"/>
      <c r="H703" s="36"/>
      <c r="I703" s="36"/>
      <c r="J703" s="36"/>
      <c r="K703" s="36"/>
      <c r="L703" s="36"/>
      <c r="M703" s="36"/>
      <c r="N703" s="36"/>
      <c r="O703" s="36"/>
      <c r="P703" s="36"/>
      <c r="Q703" s="36"/>
      <c r="R703" s="36"/>
      <c r="S703" s="36"/>
      <c r="T703" s="36"/>
      <c r="U703" s="36"/>
      <c r="V703" s="74"/>
      <c r="W703" s="36"/>
      <c r="X703" s="36"/>
      <c r="Y703" s="36"/>
      <c r="Z703" s="36"/>
      <c r="AA703" s="36"/>
      <c r="AB703" s="36"/>
      <c r="AC703" s="36"/>
      <c r="AD703" s="36"/>
      <c r="AE703" s="36"/>
      <c r="AF703" s="36"/>
      <c r="AG703" s="36"/>
      <c r="AH703" s="36"/>
      <c r="AI703" s="36"/>
    </row>
    <row r="704" spans="1:35" ht="14.25" customHeight="1" x14ac:dyDescent="0.25">
      <c r="A704" s="36"/>
      <c r="B704" s="36"/>
      <c r="C704" s="36"/>
      <c r="D704" s="36"/>
      <c r="E704" s="73"/>
      <c r="F704" s="36"/>
      <c r="G704" s="36"/>
      <c r="H704" s="36"/>
      <c r="I704" s="36"/>
      <c r="J704" s="36"/>
      <c r="K704" s="36"/>
      <c r="L704" s="36"/>
      <c r="M704" s="36"/>
      <c r="N704" s="36"/>
      <c r="O704" s="36"/>
      <c r="P704" s="36"/>
      <c r="Q704" s="36"/>
      <c r="R704" s="36"/>
      <c r="S704" s="36"/>
      <c r="T704" s="36"/>
      <c r="U704" s="36"/>
      <c r="V704" s="74"/>
      <c r="W704" s="36"/>
      <c r="X704" s="36"/>
      <c r="Y704" s="36"/>
      <c r="Z704" s="36"/>
      <c r="AA704" s="36"/>
      <c r="AB704" s="36"/>
      <c r="AC704" s="36"/>
      <c r="AD704" s="36"/>
      <c r="AE704" s="36"/>
      <c r="AF704" s="36"/>
      <c r="AG704" s="36"/>
      <c r="AH704" s="36"/>
      <c r="AI704" s="36"/>
    </row>
    <row r="705" spans="1:35" ht="14.25" customHeight="1" x14ac:dyDescent="0.25">
      <c r="A705" s="36"/>
      <c r="B705" s="36"/>
      <c r="C705" s="36"/>
      <c r="D705" s="36"/>
      <c r="E705" s="73"/>
      <c r="F705" s="36"/>
      <c r="G705" s="36"/>
      <c r="H705" s="36"/>
      <c r="I705" s="36"/>
      <c r="J705" s="36"/>
      <c r="K705" s="36"/>
      <c r="L705" s="36"/>
      <c r="M705" s="36"/>
      <c r="N705" s="36"/>
      <c r="O705" s="36"/>
      <c r="P705" s="36"/>
      <c r="Q705" s="36"/>
      <c r="R705" s="36"/>
      <c r="S705" s="36"/>
      <c r="T705" s="36"/>
      <c r="U705" s="36"/>
      <c r="V705" s="74"/>
      <c r="W705" s="36"/>
      <c r="X705" s="36"/>
      <c r="Y705" s="36"/>
      <c r="Z705" s="36"/>
      <c r="AA705" s="36"/>
      <c r="AB705" s="36"/>
      <c r="AC705" s="36"/>
      <c r="AD705" s="36"/>
      <c r="AE705" s="36"/>
      <c r="AF705" s="36"/>
      <c r="AG705" s="36"/>
      <c r="AH705" s="36"/>
      <c r="AI705" s="36"/>
    </row>
    <row r="706" spans="1:35" ht="14.25" customHeight="1" x14ac:dyDescent="0.25">
      <c r="A706" s="36"/>
      <c r="B706" s="36"/>
      <c r="C706" s="36"/>
      <c r="D706" s="36"/>
      <c r="E706" s="73"/>
      <c r="F706" s="36"/>
      <c r="G706" s="36"/>
      <c r="H706" s="36"/>
      <c r="I706" s="36"/>
      <c r="J706" s="36"/>
      <c r="K706" s="36"/>
      <c r="L706" s="36"/>
      <c r="M706" s="36"/>
      <c r="N706" s="36"/>
      <c r="O706" s="36"/>
      <c r="P706" s="36"/>
      <c r="Q706" s="36"/>
      <c r="R706" s="36"/>
      <c r="S706" s="36"/>
      <c r="T706" s="36"/>
      <c r="U706" s="36"/>
      <c r="V706" s="74"/>
      <c r="W706" s="36"/>
      <c r="X706" s="36"/>
      <c r="Y706" s="36"/>
      <c r="Z706" s="36"/>
      <c r="AA706" s="36"/>
      <c r="AB706" s="36"/>
      <c r="AC706" s="36"/>
      <c r="AD706" s="36"/>
      <c r="AE706" s="36"/>
      <c r="AF706" s="36"/>
      <c r="AG706" s="36"/>
      <c r="AH706" s="36"/>
      <c r="AI706" s="36"/>
    </row>
    <row r="707" spans="1:35" ht="14.25" customHeight="1" x14ac:dyDescent="0.25">
      <c r="A707" s="36"/>
      <c r="B707" s="36"/>
      <c r="C707" s="36"/>
      <c r="D707" s="36"/>
      <c r="E707" s="73"/>
      <c r="F707" s="36"/>
      <c r="G707" s="36"/>
      <c r="H707" s="36"/>
      <c r="I707" s="36"/>
      <c r="J707" s="36"/>
      <c r="K707" s="36"/>
      <c r="L707" s="36"/>
      <c r="M707" s="36"/>
      <c r="N707" s="36"/>
      <c r="O707" s="36"/>
      <c r="P707" s="36"/>
      <c r="Q707" s="36"/>
      <c r="R707" s="36"/>
      <c r="S707" s="36"/>
      <c r="T707" s="36"/>
      <c r="U707" s="36"/>
      <c r="V707" s="74"/>
      <c r="W707" s="36"/>
      <c r="X707" s="36"/>
      <c r="Y707" s="36"/>
      <c r="Z707" s="36"/>
      <c r="AA707" s="36"/>
      <c r="AB707" s="36"/>
      <c r="AC707" s="36"/>
      <c r="AD707" s="36"/>
      <c r="AE707" s="36"/>
      <c r="AF707" s="36"/>
      <c r="AG707" s="36"/>
      <c r="AH707" s="36"/>
      <c r="AI707" s="36"/>
    </row>
    <row r="708" spans="1:35" ht="14.25" customHeight="1" x14ac:dyDescent="0.25">
      <c r="A708" s="36"/>
      <c r="B708" s="36"/>
      <c r="C708" s="36"/>
      <c r="D708" s="36"/>
      <c r="E708" s="73"/>
      <c r="F708" s="36"/>
      <c r="G708" s="36"/>
      <c r="H708" s="36"/>
      <c r="I708" s="36"/>
      <c r="J708" s="36"/>
      <c r="K708" s="36"/>
      <c r="L708" s="36"/>
      <c r="M708" s="36"/>
      <c r="N708" s="36"/>
      <c r="O708" s="36"/>
      <c r="P708" s="36"/>
      <c r="Q708" s="36"/>
      <c r="R708" s="36"/>
      <c r="S708" s="36"/>
      <c r="T708" s="36"/>
      <c r="U708" s="36"/>
      <c r="V708" s="74"/>
      <c r="W708" s="36"/>
      <c r="X708" s="36"/>
      <c r="Y708" s="36"/>
      <c r="Z708" s="36"/>
      <c r="AA708" s="36"/>
      <c r="AB708" s="36"/>
      <c r="AC708" s="36"/>
      <c r="AD708" s="36"/>
      <c r="AE708" s="36"/>
      <c r="AF708" s="36"/>
      <c r="AG708" s="36"/>
      <c r="AH708" s="36"/>
      <c r="AI708" s="36"/>
    </row>
    <row r="709" spans="1:35" ht="14.25" customHeight="1" x14ac:dyDescent="0.25">
      <c r="A709" s="36"/>
      <c r="B709" s="36"/>
      <c r="C709" s="36"/>
      <c r="D709" s="36"/>
      <c r="E709" s="73"/>
      <c r="F709" s="36"/>
      <c r="G709" s="36"/>
      <c r="H709" s="36"/>
      <c r="I709" s="36"/>
      <c r="J709" s="36"/>
      <c r="K709" s="36"/>
      <c r="L709" s="36"/>
      <c r="M709" s="36"/>
      <c r="N709" s="36"/>
      <c r="O709" s="36"/>
      <c r="P709" s="36"/>
      <c r="Q709" s="36"/>
      <c r="R709" s="36"/>
      <c r="S709" s="36"/>
      <c r="T709" s="36"/>
      <c r="U709" s="36"/>
      <c r="V709" s="74"/>
      <c r="W709" s="36"/>
      <c r="X709" s="36"/>
      <c r="Y709" s="36"/>
      <c r="Z709" s="36"/>
      <c r="AA709" s="36"/>
      <c r="AB709" s="36"/>
      <c r="AC709" s="36"/>
      <c r="AD709" s="36"/>
      <c r="AE709" s="36"/>
      <c r="AF709" s="36"/>
      <c r="AG709" s="36"/>
      <c r="AH709" s="36"/>
      <c r="AI709" s="36"/>
    </row>
    <row r="710" spans="1:35" ht="14.25" customHeight="1" x14ac:dyDescent="0.25">
      <c r="A710" s="36"/>
      <c r="B710" s="36"/>
      <c r="C710" s="36"/>
      <c r="D710" s="36"/>
      <c r="E710" s="73"/>
      <c r="F710" s="36"/>
      <c r="G710" s="36"/>
      <c r="H710" s="36"/>
      <c r="I710" s="36"/>
      <c r="J710" s="36"/>
      <c r="K710" s="36"/>
      <c r="L710" s="36"/>
      <c r="M710" s="36"/>
      <c r="N710" s="36"/>
      <c r="O710" s="36"/>
      <c r="P710" s="36"/>
      <c r="Q710" s="36"/>
      <c r="R710" s="36"/>
      <c r="S710" s="36"/>
      <c r="T710" s="36"/>
      <c r="U710" s="36"/>
      <c r="V710" s="74"/>
      <c r="W710" s="36"/>
      <c r="X710" s="36"/>
      <c r="Y710" s="36"/>
      <c r="Z710" s="36"/>
      <c r="AA710" s="36"/>
      <c r="AB710" s="36"/>
      <c r="AC710" s="36"/>
      <c r="AD710" s="36"/>
      <c r="AE710" s="36"/>
      <c r="AF710" s="36"/>
      <c r="AG710" s="36"/>
      <c r="AH710" s="36"/>
      <c r="AI710" s="36"/>
    </row>
    <row r="711" spans="1:35" ht="14.25" customHeight="1" x14ac:dyDescent="0.25">
      <c r="A711" s="36"/>
      <c r="B711" s="36"/>
      <c r="C711" s="36"/>
      <c r="D711" s="36"/>
      <c r="E711" s="73"/>
      <c r="F711" s="36"/>
      <c r="G711" s="36"/>
      <c r="H711" s="36"/>
      <c r="I711" s="36"/>
      <c r="J711" s="36"/>
      <c r="K711" s="36"/>
      <c r="L711" s="36"/>
      <c r="M711" s="36"/>
      <c r="N711" s="36"/>
      <c r="O711" s="36"/>
      <c r="P711" s="36"/>
      <c r="Q711" s="36"/>
      <c r="R711" s="36"/>
      <c r="S711" s="36"/>
      <c r="T711" s="36"/>
      <c r="U711" s="36"/>
      <c r="V711" s="74"/>
      <c r="W711" s="36"/>
      <c r="X711" s="36"/>
      <c r="Y711" s="36"/>
      <c r="Z711" s="36"/>
      <c r="AA711" s="36"/>
      <c r="AB711" s="36"/>
      <c r="AC711" s="36"/>
      <c r="AD711" s="36"/>
      <c r="AE711" s="36"/>
      <c r="AF711" s="36"/>
      <c r="AG711" s="36"/>
      <c r="AH711" s="36"/>
      <c r="AI711" s="36"/>
    </row>
    <row r="712" spans="1:35" ht="14.25" customHeight="1" x14ac:dyDescent="0.25">
      <c r="A712" s="36"/>
      <c r="B712" s="36"/>
      <c r="C712" s="36"/>
      <c r="D712" s="36"/>
      <c r="E712" s="73"/>
      <c r="F712" s="36"/>
      <c r="G712" s="36"/>
      <c r="H712" s="36"/>
      <c r="I712" s="36"/>
      <c r="J712" s="36"/>
      <c r="K712" s="36"/>
      <c r="L712" s="36"/>
      <c r="M712" s="36"/>
      <c r="N712" s="36"/>
      <c r="O712" s="36"/>
      <c r="P712" s="36"/>
      <c r="Q712" s="36"/>
      <c r="R712" s="36"/>
      <c r="S712" s="36"/>
      <c r="T712" s="36"/>
      <c r="U712" s="36"/>
      <c r="V712" s="74"/>
      <c r="W712" s="36"/>
      <c r="X712" s="36"/>
      <c r="Y712" s="36"/>
      <c r="Z712" s="36"/>
      <c r="AA712" s="36"/>
      <c r="AB712" s="36"/>
      <c r="AC712" s="36"/>
      <c r="AD712" s="36"/>
      <c r="AE712" s="36"/>
      <c r="AF712" s="36"/>
      <c r="AG712" s="36"/>
      <c r="AH712" s="36"/>
      <c r="AI712" s="36"/>
    </row>
    <row r="713" spans="1:35" ht="14.25" customHeight="1" x14ac:dyDescent="0.25">
      <c r="A713" s="36"/>
      <c r="B713" s="36"/>
      <c r="C713" s="36"/>
      <c r="D713" s="36"/>
      <c r="E713" s="73"/>
      <c r="F713" s="36"/>
      <c r="G713" s="36"/>
      <c r="H713" s="36"/>
      <c r="I713" s="36"/>
      <c r="J713" s="36"/>
      <c r="K713" s="36"/>
      <c r="L713" s="36"/>
      <c r="M713" s="36"/>
      <c r="N713" s="36"/>
      <c r="O713" s="36"/>
      <c r="P713" s="36"/>
      <c r="Q713" s="36"/>
      <c r="R713" s="36"/>
      <c r="S713" s="36"/>
      <c r="T713" s="36"/>
      <c r="U713" s="36"/>
      <c r="V713" s="74"/>
      <c r="W713" s="36"/>
      <c r="X713" s="36"/>
      <c r="Y713" s="36"/>
      <c r="Z713" s="36"/>
      <c r="AA713" s="36"/>
      <c r="AB713" s="36"/>
      <c r="AC713" s="36"/>
      <c r="AD713" s="36"/>
      <c r="AE713" s="36"/>
      <c r="AF713" s="36"/>
      <c r="AG713" s="36"/>
      <c r="AH713" s="36"/>
      <c r="AI713" s="36"/>
    </row>
    <row r="714" spans="1:35" ht="14.25" customHeight="1" x14ac:dyDescent="0.25">
      <c r="A714" s="36"/>
      <c r="B714" s="36"/>
      <c r="C714" s="36"/>
      <c r="D714" s="36"/>
      <c r="E714" s="73"/>
      <c r="F714" s="36"/>
      <c r="G714" s="36"/>
      <c r="H714" s="36"/>
      <c r="I714" s="36"/>
      <c r="J714" s="36"/>
      <c r="K714" s="36"/>
      <c r="L714" s="36"/>
      <c r="M714" s="36"/>
      <c r="N714" s="36"/>
      <c r="O714" s="36"/>
      <c r="P714" s="36"/>
      <c r="Q714" s="36"/>
      <c r="R714" s="36"/>
      <c r="S714" s="36"/>
      <c r="T714" s="36"/>
      <c r="U714" s="36"/>
      <c r="V714" s="74"/>
      <c r="W714" s="36"/>
      <c r="X714" s="36"/>
      <c r="Y714" s="36"/>
      <c r="Z714" s="36"/>
      <c r="AA714" s="36"/>
      <c r="AB714" s="36"/>
      <c r="AC714" s="36"/>
      <c r="AD714" s="36"/>
      <c r="AE714" s="36"/>
      <c r="AF714" s="36"/>
      <c r="AG714" s="36"/>
      <c r="AH714" s="36"/>
      <c r="AI714" s="36"/>
    </row>
    <row r="715" spans="1:35" ht="14.25" customHeight="1" x14ac:dyDescent="0.25">
      <c r="A715" s="36"/>
      <c r="B715" s="36"/>
      <c r="C715" s="36"/>
      <c r="D715" s="36"/>
      <c r="E715" s="73"/>
      <c r="F715" s="36"/>
      <c r="G715" s="36"/>
      <c r="H715" s="36"/>
      <c r="I715" s="36"/>
      <c r="J715" s="36"/>
      <c r="K715" s="36"/>
      <c r="L715" s="36"/>
      <c r="M715" s="36"/>
      <c r="N715" s="36"/>
      <c r="O715" s="36"/>
      <c r="P715" s="36"/>
      <c r="Q715" s="36"/>
      <c r="R715" s="36"/>
      <c r="S715" s="36"/>
      <c r="T715" s="36"/>
      <c r="U715" s="36"/>
      <c r="V715" s="74"/>
      <c r="W715" s="36"/>
      <c r="X715" s="36"/>
      <c r="Y715" s="36"/>
      <c r="Z715" s="36"/>
      <c r="AA715" s="36"/>
      <c r="AB715" s="36"/>
      <c r="AC715" s="36"/>
      <c r="AD715" s="36"/>
      <c r="AE715" s="36"/>
      <c r="AF715" s="36"/>
      <c r="AG715" s="36"/>
      <c r="AH715" s="36"/>
      <c r="AI715" s="36"/>
    </row>
    <row r="716" spans="1:35" ht="14.25" customHeight="1" x14ac:dyDescent="0.25">
      <c r="A716" s="36"/>
      <c r="B716" s="36"/>
      <c r="C716" s="36"/>
      <c r="D716" s="36"/>
      <c r="E716" s="73"/>
      <c r="F716" s="36"/>
      <c r="G716" s="36"/>
      <c r="H716" s="36"/>
      <c r="I716" s="36"/>
      <c r="J716" s="36"/>
      <c r="K716" s="36"/>
      <c r="L716" s="36"/>
      <c r="M716" s="36"/>
      <c r="N716" s="36"/>
      <c r="O716" s="36"/>
      <c r="P716" s="36"/>
      <c r="Q716" s="36"/>
      <c r="R716" s="36"/>
      <c r="S716" s="36"/>
      <c r="T716" s="36"/>
      <c r="U716" s="36"/>
      <c r="V716" s="74"/>
      <c r="W716" s="36"/>
      <c r="X716" s="36"/>
      <c r="Y716" s="36"/>
      <c r="Z716" s="36"/>
      <c r="AA716" s="36"/>
      <c r="AB716" s="36"/>
      <c r="AC716" s="36"/>
      <c r="AD716" s="36"/>
      <c r="AE716" s="36"/>
      <c r="AF716" s="36"/>
      <c r="AG716" s="36"/>
      <c r="AH716" s="36"/>
      <c r="AI716" s="36"/>
    </row>
    <row r="717" spans="1:35" ht="14.25" customHeight="1" x14ac:dyDescent="0.25">
      <c r="A717" s="36"/>
      <c r="B717" s="36"/>
      <c r="C717" s="36"/>
      <c r="D717" s="36"/>
      <c r="E717" s="73"/>
      <c r="F717" s="36"/>
      <c r="G717" s="36"/>
      <c r="H717" s="36"/>
      <c r="I717" s="36"/>
      <c r="J717" s="36"/>
      <c r="K717" s="36"/>
      <c r="L717" s="36"/>
      <c r="M717" s="36"/>
      <c r="N717" s="36"/>
      <c r="O717" s="36"/>
      <c r="P717" s="36"/>
      <c r="Q717" s="36"/>
      <c r="R717" s="36"/>
      <c r="S717" s="36"/>
      <c r="T717" s="36"/>
      <c r="U717" s="36"/>
      <c r="V717" s="74"/>
      <c r="W717" s="36"/>
      <c r="X717" s="36"/>
      <c r="Y717" s="36"/>
      <c r="Z717" s="36"/>
      <c r="AA717" s="36"/>
      <c r="AB717" s="36"/>
      <c r="AC717" s="36"/>
      <c r="AD717" s="36"/>
      <c r="AE717" s="36"/>
      <c r="AF717" s="36"/>
      <c r="AG717" s="36"/>
      <c r="AH717" s="36"/>
      <c r="AI717" s="36"/>
    </row>
    <row r="718" spans="1:35" ht="14.25" customHeight="1" x14ac:dyDescent="0.25">
      <c r="A718" s="36"/>
      <c r="B718" s="36"/>
      <c r="C718" s="36"/>
      <c r="D718" s="36"/>
      <c r="E718" s="73"/>
      <c r="F718" s="36"/>
      <c r="G718" s="36"/>
      <c r="H718" s="36"/>
      <c r="I718" s="36"/>
      <c r="J718" s="36"/>
      <c r="K718" s="36"/>
      <c r="L718" s="36"/>
      <c r="M718" s="36"/>
      <c r="N718" s="36"/>
      <c r="O718" s="36"/>
      <c r="P718" s="36"/>
      <c r="Q718" s="36"/>
      <c r="R718" s="36"/>
      <c r="S718" s="36"/>
      <c r="T718" s="36"/>
      <c r="U718" s="36"/>
      <c r="V718" s="74"/>
      <c r="W718" s="36"/>
      <c r="X718" s="36"/>
      <c r="Y718" s="36"/>
      <c r="Z718" s="36"/>
      <c r="AA718" s="36"/>
      <c r="AB718" s="36"/>
      <c r="AC718" s="36"/>
      <c r="AD718" s="36"/>
      <c r="AE718" s="36"/>
      <c r="AF718" s="36"/>
      <c r="AG718" s="36"/>
      <c r="AH718" s="36"/>
      <c r="AI718" s="36"/>
    </row>
    <row r="719" spans="1:35" ht="14.25" customHeight="1" x14ac:dyDescent="0.25">
      <c r="A719" s="36"/>
      <c r="B719" s="36"/>
      <c r="C719" s="36"/>
      <c r="D719" s="36"/>
      <c r="E719" s="73"/>
      <c r="F719" s="36"/>
      <c r="G719" s="36"/>
      <c r="H719" s="36"/>
      <c r="I719" s="36"/>
      <c r="J719" s="36"/>
      <c r="K719" s="36"/>
      <c r="L719" s="36"/>
      <c r="M719" s="36"/>
      <c r="N719" s="36"/>
      <c r="O719" s="36"/>
      <c r="P719" s="36"/>
      <c r="Q719" s="36"/>
      <c r="R719" s="36"/>
      <c r="S719" s="36"/>
      <c r="T719" s="36"/>
      <c r="U719" s="36"/>
      <c r="V719" s="74"/>
      <c r="W719" s="36"/>
      <c r="X719" s="36"/>
      <c r="Y719" s="36"/>
      <c r="Z719" s="36"/>
      <c r="AA719" s="36"/>
      <c r="AB719" s="36"/>
      <c r="AC719" s="36"/>
      <c r="AD719" s="36"/>
      <c r="AE719" s="36"/>
      <c r="AF719" s="36"/>
      <c r="AG719" s="36"/>
      <c r="AH719" s="36"/>
      <c r="AI719" s="36"/>
    </row>
    <row r="720" spans="1:35" ht="14.25" customHeight="1" x14ac:dyDescent="0.25">
      <c r="A720" s="36"/>
      <c r="B720" s="36"/>
      <c r="C720" s="36"/>
      <c r="D720" s="36"/>
      <c r="E720" s="73"/>
      <c r="F720" s="36"/>
      <c r="G720" s="36"/>
      <c r="H720" s="36"/>
      <c r="I720" s="36"/>
      <c r="J720" s="36"/>
      <c r="K720" s="36"/>
      <c r="L720" s="36"/>
      <c r="M720" s="36"/>
      <c r="N720" s="36"/>
      <c r="O720" s="36"/>
      <c r="P720" s="36"/>
      <c r="Q720" s="36"/>
      <c r="R720" s="36"/>
      <c r="S720" s="36"/>
      <c r="T720" s="36"/>
      <c r="U720" s="36"/>
      <c r="V720" s="74"/>
      <c r="W720" s="36"/>
      <c r="X720" s="36"/>
      <c r="Y720" s="36"/>
      <c r="Z720" s="36"/>
      <c r="AA720" s="36"/>
      <c r="AB720" s="36"/>
      <c r="AC720" s="36"/>
      <c r="AD720" s="36"/>
      <c r="AE720" s="36"/>
      <c r="AF720" s="36"/>
      <c r="AG720" s="36"/>
      <c r="AH720" s="36"/>
      <c r="AI720" s="36"/>
    </row>
    <row r="721" spans="1:35" ht="14.25" customHeight="1" x14ac:dyDescent="0.25">
      <c r="A721" s="36"/>
      <c r="B721" s="36"/>
      <c r="C721" s="36"/>
      <c r="D721" s="36"/>
      <c r="E721" s="73"/>
      <c r="F721" s="36"/>
      <c r="G721" s="36"/>
      <c r="H721" s="36"/>
      <c r="I721" s="36"/>
      <c r="J721" s="36"/>
      <c r="K721" s="36"/>
      <c r="L721" s="36"/>
      <c r="M721" s="36"/>
      <c r="N721" s="36"/>
      <c r="O721" s="36"/>
      <c r="P721" s="36"/>
      <c r="Q721" s="36"/>
      <c r="R721" s="36"/>
      <c r="S721" s="36"/>
      <c r="T721" s="36"/>
      <c r="U721" s="36"/>
      <c r="V721" s="74"/>
      <c r="W721" s="36"/>
      <c r="X721" s="36"/>
      <c r="Y721" s="36"/>
      <c r="Z721" s="36"/>
      <c r="AA721" s="36"/>
      <c r="AB721" s="36"/>
      <c r="AC721" s="36"/>
      <c r="AD721" s="36"/>
      <c r="AE721" s="36"/>
      <c r="AF721" s="36"/>
      <c r="AG721" s="36"/>
      <c r="AH721" s="36"/>
      <c r="AI721" s="36"/>
    </row>
    <row r="722" spans="1:35" ht="14.25" customHeight="1" x14ac:dyDescent="0.25">
      <c r="A722" s="36"/>
      <c r="B722" s="36"/>
      <c r="C722" s="36"/>
      <c r="D722" s="36"/>
      <c r="E722" s="73"/>
      <c r="F722" s="36"/>
      <c r="G722" s="36"/>
      <c r="H722" s="36"/>
      <c r="I722" s="36"/>
      <c r="J722" s="36"/>
      <c r="K722" s="36"/>
      <c r="L722" s="36"/>
      <c r="M722" s="36"/>
      <c r="N722" s="36"/>
      <c r="O722" s="36"/>
      <c r="P722" s="36"/>
      <c r="Q722" s="36"/>
      <c r="R722" s="36"/>
      <c r="S722" s="36"/>
      <c r="T722" s="36"/>
      <c r="U722" s="36"/>
      <c r="V722" s="74"/>
      <c r="W722" s="36"/>
      <c r="X722" s="36"/>
      <c r="Y722" s="36"/>
      <c r="Z722" s="36"/>
      <c r="AA722" s="36"/>
      <c r="AB722" s="36"/>
      <c r="AC722" s="36"/>
      <c r="AD722" s="36"/>
      <c r="AE722" s="36"/>
      <c r="AF722" s="36"/>
      <c r="AG722" s="36"/>
      <c r="AH722" s="36"/>
      <c r="AI722" s="36"/>
    </row>
    <row r="723" spans="1:35" ht="14.25" customHeight="1" x14ac:dyDescent="0.25">
      <c r="A723" s="36"/>
      <c r="B723" s="36"/>
      <c r="C723" s="36"/>
      <c r="D723" s="36"/>
      <c r="E723" s="73"/>
      <c r="F723" s="36"/>
      <c r="G723" s="36"/>
      <c r="H723" s="36"/>
      <c r="I723" s="36"/>
      <c r="J723" s="36"/>
      <c r="K723" s="36"/>
      <c r="L723" s="36"/>
      <c r="M723" s="36"/>
      <c r="N723" s="36"/>
      <c r="O723" s="36"/>
      <c r="P723" s="36"/>
      <c r="Q723" s="36"/>
      <c r="R723" s="36"/>
      <c r="S723" s="36"/>
      <c r="T723" s="36"/>
      <c r="U723" s="36"/>
      <c r="V723" s="74"/>
      <c r="W723" s="36"/>
      <c r="X723" s="36"/>
      <c r="Y723" s="36"/>
      <c r="Z723" s="36"/>
      <c r="AA723" s="36"/>
      <c r="AB723" s="36"/>
      <c r="AC723" s="36"/>
      <c r="AD723" s="36"/>
      <c r="AE723" s="36"/>
      <c r="AF723" s="36"/>
      <c r="AG723" s="36"/>
      <c r="AH723" s="36"/>
      <c r="AI723" s="36"/>
    </row>
    <row r="724" spans="1:35" ht="14.25" customHeight="1" x14ac:dyDescent="0.25">
      <c r="A724" s="36"/>
      <c r="B724" s="36"/>
      <c r="C724" s="36"/>
      <c r="D724" s="36"/>
      <c r="E724" s="73"/>
      <c r="F724" s="36"/>
      <c r="G724" s="36"/>
      <c r="H724" s="36"/>
      <c r="I724" s="36"/>
      <c r="J724" s="36"/>
      <c r="K724" s="36"/>
      <c r="L724" s="36"/>
      <c r="M724" s="36"/>
      <c r="N724" s="36"/>
      <c r="O724" s="36"/>
      <c r="P724" s="36"/>
      <c r="Q724" s="36"/>
      <c r="R724" s="36"/>
      <c r="S724" s="36"/>
      <c r="T724" s="36"/>
      <c r="U724" s="36"/>
      <c r="V724" s="74"/>
      <c r="W724" s="36"/>
      <c r="X724" s="36"/>
      <c r="Y724" s="36"/>
      <c r="Z724" s="36"/>
      <c r="AA724" s="36"/>
      <c r="AB724" s="36"/>
      <c r="AC724" s="36"/>
      <c r="AD724" s="36"/>
      <c r="AE724" s="36"/>
      <c r="AF724" s="36"/>
      <c r="AG724" s="36"/>
      <c r="AH724" s="36"/>
      <c r="AI724" s="36"/>
    </row>
    <row r="725" spans="1:35" ht="14.25" customHeight="1" x14ac:dyDescent="0.25">
      <c r="A725" s="36"/>
      <c r="B725" s="36"/>
      <c r="C725" s="36"/>
      <c r="D725" s="36"/>
      <c r="E725" s="73"/>
      <c r="F725" s="36"/>
      <c r="G725" s="36"/>
      <c r="H725" s="36"/>
      <c r="I725" s="36"/>
      <c r="J725" s="36"/>
      <c r="K725" s="36"/>
      <c r="L725" s="36"/>
      <c r="M725" s="36"/>
      <c r="N725" s="36"/>
      <c r="O725" s="36"/>
      <c r="P725" s="36"/>
      <c r="Q725" s="36"/>
      <c r="R725" s="36"/>
      <c r="S725" s="36"/>
      <c r="T725" s="36"/>
      <c r="U725" s="36"/>
      <c r="V725" s="74"/>
      <c r="W725" s="36"/>
      <c r="X725" s="36"/>
      <c r="Y725" s="36"/>
      <c r="Z725" s="36"/>
      <c r="AA725" s="36"/>
      <c r="AB725" s="36"/>
      <c r="AC725" s="36"/>
      <c r="AD725" s="36"/>
      <c r="AE725" s="36"/>
      <c r="AF725" s="36"/>
      <c r="AG725" s="36"/>
      <c r="AH725" s="36"/>
      <c r="AI725" s="36"/>
    </row>
    <row r="726" spans="1:35" ht="14.25" customHeight="1" x14ac:dyDescent="0.25">
      <c r="A726" s="36"/>
      <c r="B726" s="36"/>
      <c r="C726" s="36"/>
      <c r="D726" s="36"/>
      <c r="E726" s="73"/>
      <c r="F726" s="36"/>
      <c r="G726" s="36"/>
      <c r="H726" s="36"/>
      <c r="I726" s="36"/>
      <c r="J726" s="36"/>
      <c r="K726" s="36"/>
      <c r="L726" s="36"/>
      <c r="M726" s="36"/>
      <c r="N726" s="36"/>
      <c r="O726" s="36"/>
      <c r="P726" s="36"/>
      <c r="Q726" s="36"/>
      <c r="R726" s="36"/>
      <c r="S726" s="36"/>
      <c r="T726" s="36"/>
      <c r="U726" s="36"/>
      <c r="V726" s="74"/>
      <c r="W726" s="36"/>
      <c r="X726" s="36"/>
      <c r="Y726" s="36"/>
      <c r="Z726" s="36"/>
      <c r="AA726" s="36"/>
      <c r="AB726" s="36"/>
      <c r="AC726" s="36"/>
      <c r="AD726" s="36"/>
      <c r="AE726" s="36"/>
      <c r="AF726" s="36"/>
      <c r="AG726" s="36"/>
      <c r="AH726" s="36"/>
      <c r="AI726" s="36"/>
    </row>
    <row r="727" spans="1:35" ht="14.25" customHeight="1" x14ac:dyDescent="0.25">
      <c r="A727" s="36"/>
      <c r="B727" s="36"/>
      <c r="C727" s="36"/>
      <c r="D727" s="36"/>
      <c r="E727" s="73"/>
      <c r="F727" s="36"/>
      <c r="G727" s="36"/>
      <c r="H727" s="36"/>
      <c r="I727" s="36"/>
      <c r="J727" s="36"/>
      <c r="K727" s="36"/>
      <c r="L727" s="36"/>
      <c r="M727" s="36"/>
      <c r="N727" s="36"/>
      <c r="O727" s="36"/>
      <c r="P727" s="36"/>
      <c r="Q727" s="36"/>
      <c r="R727" s="36"/>
      <c r="S727" s="36"/>
      <c r="T727" s="36"/>
      <c r="U727" s="36"/>
      <c r="V727" s="74"/>
      <c r="W727" s="36"/>
      <c r="X727" s="36"/>
      <c r="Y727" s="36"/>
      <c r="Z727" s="36"/>
      <c r="AA727" s="36"/>
      <c r="AB727" s="36"/>
      <c r="AC727" s="36"/>
      <c r="AD727" s="36"/>
      <c r="AE727" s="36"/>
      <c r="AF727" s="36"/>
      <c r="AG727" s="36"/>
      <c r="AH727" s="36"/>
      <c r="AI727" s="36"/>
    </row>
    <row r="728" spans="1:35" ht="14.25" customHeight="1" x14ac:dyDescent="0.25">
      <c r="A728" s="36"/>
      <c r="B728" s="36"/>
      <c r="C728" s="36"/>
      <c r="D728" s="36"/>
      <c r="E728" s="73"/>
      <c r="F728" s="36"/>
      <c r="G728" s="36"/>
      <c r="H728" s="36"/>
      <c r="I728" s="36"/>
      <c r="J728" s="36"/>
      <c r="K728" s="36"/>
      <c r="L728" s="36"/>
      <c r="M728" s="36"/>
      <c r="N728" s="36"/>
      <c r="O728" s="36"/>
      <c r="P728" s="36"/>
      <c r="Q728" s="36"/>
      <c r="R728" s="36"/>
      <c r="S728" s="36"/>
      <c r="T728" s="36"/>
      <c r="U728" s="36"/>
      <c r="V728" s="74"/>
      <c r="W728" s="36"/>
      <c r="X728" s="36"/>
      <c r="Y728" s="36"/>
      <c r="Z728" s="36"/>
      <c r="AA728" s="36"/>
      <c r="AB728" s="36"/>
      <c r="AC728" s="36"/>
      <c r="AD728" s="36"/>
      <c r="AE728" s="36"/>
      <c r="AF728" s="36"/>
      <c r="AG728" s="36"/>
      <c r="AH728" s="36"/>
      <c r="AI728" s="36"/>
    </row>
    <row r="729" spans="1:35" ht="14.25" customHeight="1" x14ac:dyDescent="0.25">
      <c r="A729" s="36"/>
      <c r="B729" s="36"/>
      <c r="C729" s="36"/>
      <c r="D729" s="36"/>
      <c r="E729" s="73"/>
      <c r="F729" s="36"/>
      <c r="G729" s="36"/>
      <c r="H729" s="36"/>
      <c r="I729" s="36"/>
      <c r="J729" s="36"/>
      <c r="K729" s="36"/>
      <c r="L729" s="36"/>
      <c r="M729" s="36"/>
      <c r="N729" s="36"/>
      <c r="O729" s="36"/>
      <c r="P729" s="36"/>
      <c r="Q729" s="36"/>
      <c r="R729" s="36"/>
      <c r="S729" s="36"/>
      <c r="T729" s="36"/>
      <c r="U729" s="36"/>
      <c r="V729" s="74"/>
      <c r="W729" s="36"/>
      <c r="X729" s="36"/>
      <c r="Y729" s="36"/>
      <c r="Z729" s="36"/>
      <c r="AA729" s="36"/>
      <c r="AB729" s="36"/>
      <c r="AC729" s="36"/>
      <c r="AD729" s="36"/>
      <c r="AE729" s="36"/>
      <c r="AF729" s="36"/>
      <c r="AG729" s="36"/>
      <c r="AH729" s="36"/>
      <c r="AI729" s="36"/>
    </row>
    <row r="730" spans="1:35" ht="14.25" customHeight="1" x14ac:dyDescent="0.25">
      <c r="A730" s="36"/>
      <c r="B730" s="36"/>
      <c r="C730" s="36"/>
      <c r="D730" s="36"/>
      <c r="E730" s="73"/>
      <c r="F730" s="36"/>
      <c r="G730" s="36"/>
      <c r="H730" s="36"/>
      <c r="I730" s="36"/>
      <c r="J730" s="36"/>
      <c r="K730" s="36"/>
      <c r="L730" s="36"/>
      <c r="M730" s="36"/>
      <c r="N730" s="36"/>
      <c r="O730" s="36"/>
      <c r="P730" s="36"/>
      <c r="Q730" s="36"/>
      <c r="R730" s="36"/>
      <c r="S730" s="36"/>
      <c r="T730" s="36"/>
      <c r="U730" s="36"/>
      <c r="V730" s="74"/>
      <c r="W730" s="36"/>
      <c r="X730" s="36"/>
      <c r="Y730" s="36"/>
      <c r="Z730" s="36"/>
      <c r="AA730" s="36"/>
      <c r="AB730" s="36"/>
      <c r="AC730" s="36"/>
      <c r="AD730" s="36"/>
      <c r="AE730" s="36"/>
      <c r="AF730" s="36"/>
      <c r="AG730" s="36"/>
      <c r="AH730" s="36"/>
      <c r="AI730" s="36"/>
    </row>
    <row r="731" spans="1:35" ht="14.25" customHeight="1" x14ac:dyDescent="0.25">
      <c r="A731" s="36"/>
      <c r="B731" s="36"/>
      <c r="C731" s="36"/>
      <c r="D731" s="36"/>
      <c r="E731" s="73"/>
      <c r="F731" s="36"/>
      <c r="G731" s="36"/>
      <c r="H731" s="36"/>
      <c r="I731" s="36"/>
      <c r="J731" s="36"/>
      <c r="K731" s="36"/>
      <c r="L731" s="36"/>
      <c r="M731" s="36"/>
      <c r="N731" s="36"/>
      <c r="O731" s="36"/>
      <c r="P731" s="36"/>
      <c r="Q731" s="36"/>
      <c r="R731" s="36"/>
      <c r="S731" s="36"/>
      <c r="T731" s="36"/>
      <c r="U731" s="36"/>
      <c r="V731" s="74"/>
      <c r="W731" s="36"/>
      <c r="X731" s="36"/>
      <c r="Y731" s="36"/>
      <c r="Z731" s="36"/>
      <c r="AA731" s="36"/>
      <c r="AB731" s="36"/>
      <c r="AC731" s="36"/>
      <c r="AD731" s="36"/>
      <c r="AE731" s="36"/>
      <c r="AF731" s="36"/>
      <c r="AG731" s="36"/>
      <c r="AH731" s="36"/>
      <c r="AI731" s="36"/>
    </row>
    <row r="732" spans="1:35" ht="14.25" customHeight="1" x14ac:dyDescent="0.25">
      <c r="A732" s="36"/>
      <c r="B732" s="36"/>
      <c r="C732" s="36"/>
      <c r="D732" s="36"/>
      <c r="E732" s="73"/>
      <c r="F732" s="36"/>
      <c r="G732" s="36"/>
      <c r="H732" s="36"/>
      <c r="I732" s="36"/>
      <c r="J732" s="36"/>
      <c r="K732" s="36"/>
      <c r="L732" s="36"/>
      <c r="M732" s="36"/>
      <c r="N732" s="36"/>
      <c r="O732" s="36"/>
      <c r="P732" s="36"/>
      <c r="Q732" s="36"/>
      <c r="R732" s="36"/>
      <c r="S732" s="36"/>
      <c r="T732" s="36"/>
      <c r="U732" s="36"/>
      <c r="V732" s="74"/>
      <c r="W732" s="36"/>
      <c r="X732" s="36"/>
      <c r="Y732" s="36"/>
      <c r="Z732" s="36"/>
      <c r="AA732" s="36"/>
      <c r="AB732" s="36"/>
      <c r="AC732" s="36"/>
      <c r="AD732" s="36"/>
      <c r="AE732" s="36"/>
      <c r="AF732" s="36"/>
      <c r="AG732" s="36"/>
      <c r="AH732" s="36"/>
      <c r="AI732" s="36"/>
    </row>
    <row r="733" spans="1:35" ht="14.25" customHeight="1" x14ac:dyDescent="0.25">
      <c r="A733" s="36"/>
      <c r="B733" s="36"/>
      <c r="C733" s="36"/>
      <c r="D733" s="36"/>
      <c r="E733" s="73"/>
      <c r="F733" s="36"/>
      <c r="G733" s="36"/>
      <c r="H733" s="36"/>
      <c r="I733" s="36"/>
      <c r="J733" s="36"/>
      <c r="K733" s="36"/>
      <c r="L733" s="36"/>
      <c r="M733" s="36"/>
      <c r="N733" s="36"/>
      <c r="O733" s="36"/>
      <c r="P733" s="36"/>
      <c r="Q733" s="36"/>
      <c r="R733" s="36"/>
      <c r="S733" s="36"/>
      <c r="T733" s="36"/>
      <c r="U733" s="36"/>
      <c r="V733" s="74"/>
      <c r="W733" s="36"/>
      <c r="X733" s="36"/>
      <c r="Y733" s="36"/>
      <c r="Z733" s="36"/>
      <c r="AA733" s="36"/>
      <c r="AB733" s="36"/>
      <c r="AC733" s="36"/>
      <c r="AD733" s="36"/>
      <c r="AE733" s="36"/>
      <c r="AF733" s="36"/>
      <c r="AG733" s="36"/>
      <c r="AH733" s="36"/>
      <c r="AI733" s="36"/>
    </row>
    <row r="734" spans="1:35" ht="14.25" customHeight="1" x14ac:dyDescent="0.25">
      <c r="A734" s="36"/>
      <c r="B734" s="36"/>
      <c r="C734" s="36"/>
      <c r="D734" s="36"/>
      <c r="E734" s="73"/>
      <c r="F734" s="36"/>
      <c r="G734" s="36"/>
      <c r="H734" s="36"/>
      <c r="I734" s="36"/>
      <c r="J734" s="36"/>
      <c r="K734" s="36"/>
      <c r="L734" s="36"/>
      <c r="M734" s="36"/>
      <c r="N734" s="36"/>
      <c r="O734" s="36"/>
      <c r="P734" s="36"/>
      <c r="Q734" s="36"/>
      <c r="R734" s="36"/>
      <c r="S734" s="36"/>
      <c r="T734" s="36"/>
      <c r="U734" s="36"/>
      <c r="V734" s="74"/>
      <c r="W734" s="36"/>
      <c r="X734" s="36"/>
      <c r="Y734" s="36"/>
      <c r="Z734" s="36"/>
      <c r="AA734" s="36"/>
      <c r="AB734" s="36"/>
      <c r="AC734" s="36"/>
      <c r="AD734" s="36"/>
      <c r="AE734" s="36"/>
      <c r="AF734" s="36"/>
      <c r="AG734" s="36"/>
      <c r="AH734" s="36"/>
      <c r="AI734" s="36"/>
    </row>
    <row r="735" spans="1:35" ht="14.25" customHeight="1" x14ac:dyDescent="0.25">
      <c r="A735" s="36"/>
      <c r="B735" s="36"/>
      <c r="C735" s="36"/>
      <c r="D735" s="36"/>
      <c r="E735" s="73"/>
      <c r="F735" s="36"/>
      <c r="G735" s="36"/>
      <c r="H735" s="36"/>
      <c r="I735" s="36"/>
      <c r="J735" s="36"/>
      <c r="K735" s="36"/>
      <c r="L735" s="36"/>
      <c r="M735" s="36"/>
      <c r="N735" s="36"/>
      <c r="O735" s="36"/>
      <c r="P735" s="36"/>
      <c r="Q735" s="36"/>
      <c r="R735" s="36"/>
      <c r="S735" s="36"/>
      <c r="T735" s="36"/>
      <c r="U735" s="36"/>
      <c r="V735" s="74"/>
      <c r="W735" s="36"/>
      <c r="X735" s="36"/>
      <c r="Y735" s="36"/>
      <c r="Z735" s="36"/>
      <c r="AA735" s="36"/>
      <c r="AB735" s="36"/>
      <c r="AC735" s="36"/>
      <c r="AD735" s="36"/>
      <c r="AE735" s="36"/>
      <c r="AF735" s="36"/>
      <c r="AG735" s="36"/>
      <c r="AH735" s="36"/>
      <c r="AI735" s="36"/>
    </row>
    <row r="736" spans="1:35" ht="14.25" customHeight="1" x14ac:dyDescent="0.25">
      <c r="A736" s="36"/>
      <c r="B736" s="36"/>
      <c r="C736" s="36"/>
      <c r="D736" s="36"/>
      <c r="E736" s="73"/>
      <c r="F736" s="36"/>
      <c r="G736" s="36"/>
      <c r="H736" s="36"/>
      <c r="I736" s="36"/>
      <c r="J736" s="36"/>
      <c r="K736" s="36"/>
      <c r="L736" s="36"/>
      <c r="M736" s="36"/>
      <c r="N736" s="36"/>
      <c r="O736" s="36"/>
      <c r="P736" s="36"/>
      <c r="Q736" s="36"/>
      <c r="R736" s="36"/>
      <c r="S736" s="36"/>
      <c r="T736" s="36"/>
      <c r="U736" s="36"/>
      <c r="V736" s="74"/>
      <c r="W736" s="36"/>
      <c r="X736" s="36"/>
      <c r="Y736" s="36"/>
      <c r="Z736" s="36"/>
      <c r="AA736" s="36"/>
      <c r="AB736" s="36"/>
      <c r="AC736" s="36"/>
      <c r="AD736" s="36"/>
      <c r="AE736" s="36"/>
      <c r="AF736" s="36"/>
      <c r="AG736" s="36"/>
      <c r="AH736" s="36"/>
      <c r="AI736" s="36"/>
    </row>
    <row r="737" spans="1:35" ht="14.25" customHeight="1" x14ac:dyDescent="0.25">
      <c r="A737" s="36"/>
      <c r="B737" s="36"/>
      <c r="C737" s="36"/>
      <c r="D737" s="36"/>
      <c r="E737" s="73"/>
      <c r="F737" s="36"/>
      <c r="G737" s="36"/>
      <c r="H737" s="36"/>
      <c r="I737" s="36"/>
      <c r="J737" s="36"/>
      <c r="K737" s="36"/>
      <c r="L737" s="36"/>
      <c r="M737" s="36"/>
      <c r="N737" s="36"/>
      <c r="O737" s="36"/>
      <c r="P737" s="36"/>
      <c r="Q737" s="36"/>
      <c r="R737" s="36"/>
      <c r="S737" s="36"/>
      <c r="T737" s="36"/>
      <c r="U737" s="36"/>
      <c r="V737" s="74"/>
      <c r="W737" s="36"/>
      <c r="X737" s="36"/>
      <c r="Y737" s="36"/>
      <c r="Z737" s="36"/>
      <c r="AA737" s="36"/>
      <c r="AB737" s="36"/>
      <c r="AC737" s="36"/>
      <c r="AD737" s="36"/>
      <c r="AE737" s="36"/>
      <c r="AF737" s="36"/>
      <c r="AG737" s="36"/>
      <c r="AH737" s="36"/>
      <c r="AI737" s="36"/>
    </row>
    <row r="738" spans="1:35" ht="14.25" customHeight="1" x14ac:dyDescent="0.25">
      <c r="A738" s="36"/>
      <c r="B738" s="36"/>
      <c r="C738" s="36"/>
      <c r="D738" s="36"/>
      <c r="E738" s="73"/>
      <c r="F738" s="36"/>
      <c r="G738" s="36"/>
      <c r="H738" s="36"/>
      <c r="I738" s="36"/>
      <c r="J738" s="36"/>
      <c r="K738" s="36"/>
      <c r="L738" s="36"/>
      <c r="M738" s="36"/>
      <c r="N738" s="36"/>
      <c r="O738" s="36"/>
      <c r="P738" s="36"/>
      <c r="Q738" s="36"/>
      <c r="R738" s="36"/>
      <c r="S738" s="36"/>
      <c r="T738" s="36"/>
      <c r="U738" s="36"/>
      <c r="V738" s="74"/>
      <c r="W738" s="36"/>
      <c r="X738" s="36"/>
      <c r="Y738" s="36"/>
      <c r="Z738" s="36"/>
      <c r="AA738" s="36"/>
      <c r="AB738" s="36"/>
      <c r="AC738" s="36"/>
      <c r="AD738" s="36"/>
      <c r="AE738" s="36"/>
      <c r="AF738" s="36"/>
      <c r="AG738" s="36"/>
      <c r="AH738" s="36"/>
      <c r="AI738" s="36"/>
    </row>
    <row r="739" spans="1:35" ht="14.25" customHeight="1" x14ac:dyDescent="0.25">
      <c r="A739" s="36"/>
      <c r="B739" s="36"/>
      <c r="C739" s="36"/>
      <c r="D739" s="36"/>
      <c r="E739" s="73"/>
      <c r="F739" s="36"/>
      <c r="G739" s="36"/>
      <c r="H739" s="36"/>
      <c r="I739" s="36"/>
      <c r="J739" s="36"/>
      <c r="K739" s="36"/>
      <c r="L739" s="36"/>
      <c r="M739" s="36"/>
      <c r="N739" s="36"/>
      <c r="O739" s="36"/>
      <c r="P739" s="36"/>
      <c r="Q739" s="36"/>
      <c r="R739" s="36"/>
      <c r="S739" s="36"/>
      <c r="T739" s="36"/>
      <c r="U739" s="36"/>
      <c r="V739" s="74"/>
      <c r="W739" s="36"/>
      <c r="X739" s="36"/>
      <c r="Y739" s="36"/>
      <c r="Z739" s="36"/>
      <c r="AA739" s="36"/>
      <c r="AB739" s="36"/>
      <c r="AC739" s="36"/>
      <c r="AD739" s="36"/>
      <c r="AE739" s="36"/>
      <c r="AF739" s="36"/>
      <c r="AG739" s="36"/>
      <c r="AH739" s="36"/>
      <c r="AI739" s="36"/>
    </row>
    <row r="740" spans="1:35" ht="14.25" customHeight="1" x14ac:dyDescent="0.25">
      <c r="A740" s="36"/>
      <c r="B740" s="36"/>
      <c r="C740" s="36"/>
      <c r="D740" s="36"/>
      <c r="E740" s="73"/>
      <c r="F740" s="36"/>
      <c r="G740" s="36"/>
      <c r="H740" s="36"/>
      <c r="I740" s="36"/>
      <c r="J740" s="36"/>
      <c r="K740" s="36"/>
      <c r="L740" s="36"/>
      <c r="M740" s="36"/>
      <c r="N740" s="36"/>
      <c r="O740" s="36"/>
      <c r="P740" s="36"/>
      <c r="Q740" s="36"/>
      <c r="R740" s="36"/>
      <c r="S740" s="36"/>
      <c r="T740" s="36"/>
      <c r="U740" s="36"/>
      <c r="V740" s="74"/>
      <c r="W740" s="36"/>
      <c r="X740" s="36"/>
      <c r="Y740" s="36"/>
      <c r="Z740" s="36"/>
      <c r="AA740" s="36"/>
      <c r="AB740" s="36"/>
      <c r="AC740" s="36"/>
      <c r="AD740" s="36"/>
      <c r="AE740" s="36"/>
      <c r="AF740" s="36"/>
      <c r="AG740" s="36"/>
      <c r="AH740" s="36"/>
      <c r="AI740" s="36"/>
    </row>
    <row r="741" spans="1:35" ht="14.25" customHeight="1" x14ac:dyDescent="0.25">
      <c r="A741" s="36"/>
      <c r="B741" s="36"/>
      <c r="C741" s="36"/>
      <c r="D741" s="36"/>
      <c r="E741" s="73"/>
      <c r="F741" s="36"/>
      <c r="G741" s="36"/>
      <c r="H741" s="36"/>
      <c r="I741" s="36"/>
      <c r="J741" s="36"/>
      <c r="K741" s="36"/>
      <c r="L741" s="36"/>
      <c r="M741" s="36"/>
      <c r="N741" s="36"/>
      <c r="O741" s="36"/>
      <c r="P741" s="36"/>
      <c r="Q741" s="36"/>
      <c r="R741" s="36"/>
      <c r="S741" s="36"/>
      <c r="T741" s="36"/>
      <c r="U741" s="36"/>
      <c r="V741" s="74"/>
      <c r="W741" s="36"/>
      <c r="X741" s="36"/>
      <c r="Y741" s="36"/>
      <c r="Z741" s="36"/>
      <c r="AA741" s="36"/>
      <c r="AB741" s="36"/>
      <c r="AC741" s="36"/>
      <c r="AD741" s="36"/>
      <c r="AE741" s="36"/>
      <c r="AF741" s="36"/>
      <c r="AG741" s="36"/>
      <c r="AH741" s="36"/>
      <c r="AI741" s="36"/>
    </row>
    <row r="742" spans="1:35" ht="14.25" customHeight="1" x14ac:dyDescent="0.25">
      <c r="A742" s="36"/>
      <c r="B742" s="36"/>
      <c r="C742" s="36"/>
      <c r="D742" s="36"/>
      <c r="E742" s="73"/>
      <c r="F742" s="36"/>
      <c r="G742" s="36"/>
      <c r="H742" s="36"/>
      <c r="I742" s="36"/>
      <c r="J742" s="36"/>
      <c r="K742" s="36"/>
      <c r="L742" s="36"/>
      <c r="M742" s="36"/>
      <c r="N742" s="36"/>
      <c r="O742" s="36"/>
      <c r="P742" s="36"/>
      <c r="Q742" s="36"/>
      <c r="R742" s="36"/>
      <c r="S742" s="36"/>
      <c r="T742" s="36"/>
      <c r="U742" s="36"/>
      <c r="V742" s="74"/>
      <c r="W742" s="36"/>
      <c r="X742" s="36"/>
      <c r="Y742" s="36"/>
      <c r="Z742" s="36"/>
      <c r="AA742" s="36"/>
      <c r="AB742" s="36"/>
      <c r="AC742" s="36"/>
      <c r="AD742" s="36"/>
      <c r="AE742" s="36"/>
      <c r="AF742" s="36"/>
      <c r="AG742" s="36"/>
      <c r="AH742" s="36"/>
      <c r="AI742" s="36"/>
    </row>
    <row r="743" spans="1:35" ht="14.25" customHeight="1" x14ac:dyDescent="0.25">
      <c r="A743" s="36"/>
      <c r="B743" s="36"/>
      <c r="C743" s="36"/>
      <c r="D743" s="36"/>
      <c r="E743" s="73"/>
      <c r="F743" s="36"/>
      <c r="G743" s="36"/>
      <c r="H743" s="36"/>
      <c r="I743" s="36"/>
      <c r="J743" s="36"/>
      <c r="K743" s="36"/>
      <c r="L743" s="36"/>
      <c r="M743" s="36"/>
      <c r="N743" s="36"/>
      <c r="O743" s="36"/>
      <c r="P743" s="36"/>
      <c r="Q743" s="36"/>
      <c r="R743" s="36"/>
      <c r="S743" s="36"/>
      <c r="T743" s="36"/>
      <c r="U743" s="36"/>
      <c r="V743" s="74"/>
      <c r="W743" s="36"/>
      <c r="X743" s="36"/>
      <c r="Y743" s="36"/>
      <c r="Z743" s="36"/>
      <c r="AA743" s="36"/>
      <c r="AB743" s="36"/>
      <c r="AC743" s="36"/>
      <c r="AD743" s="36"/>
      <c r="AE743" s="36"/>
      <c r="AF743" s="36"/>
      <c r="AG743" s="36"/>
      <c r="AH743" s="36"/>
      <c r="AI743" s="36"/>
    </row>
    <row r="744" spans="1:35" ht="14.25" customHeight="1" x14ac:dyDescent="0.25">
      <c r="A744" s="36"/>
      <c r="B744" s="36"/>
      <c r="C744" s="36"/>
      <c r="D744" s="36"/>
      <c r="E744" s="73"/>
      <c r="F744" s="36"/>
      <c r="G744" s="36"/>
      <c r="H744" s="36"/>
      <c r="I744" s="36"/>
      <c r="J744" s="36"/>
      <c r="K744" s="36"/>
      <c r="L744" s="36"/>
      <c r="M744" s="36"/>
      <c r="N744" s="36"/>
      <c r="O744" s="36"/>
      <c r="P744" s="36"/>
      <c r="Q744" s="36"/>
      <c r="R744" s="36"/>
      <c r="S744" s="36"/>
      <c r="T744" s="36"/>
      <c r="U744" s="36"/>
      <c r="V744" s="74"/>
      <c r="W744" s="36"/>
      <c r="X744" s="36"/>
      <c r="Y744" s="36"/>
      <c r="Z744" s="36"/>
      <c r="AA744" s="36"/>
      <c r="AB744" s="36"/>
      <c r="AC744" s="36"/>
      <c r="AD744" s="36"/>
      <c r="AE744" s="36"/>
      <c r="AF744" s="36"/>
      <c r="AG744" s="36"/>
      <c r="AH744" s="36"/>
      <c r="AI744" s="36"/>
    </row>
    <row r="745" spans="1:35" ht="14.25" customHeight="1" x14ac:dyDescent="0.25">
      <c r="A745" s="36"/>
      <c r="B745" s="36"/>
      <c r="C745" s="36"/>
      <c r="D745" s="36"/>
      <c r="E745" s="73"/>
      <c r="F745" s="36"/>
      <c r="G745" s="36"/>
      <c r="H745" s="36"/>
      <c r="I745" s="36"/>
      <c r="J745" s="36"/>
      <c r="K745" s="36"/>
      <c r="L745" s="36"/>
      <c r="M745" s="36"/>
      <c r="N745" s="36"/>
      <c r="O745" s="36"/>
      <c r="P745" s="36"/>
      <c r="Q745" s="36"/>
      <c r="R745" s="36"/>
      <c r="S745" s="36"/>
      <c r="T745" s="36"/>
      <c r="U745" s="36"/>
      <c r="V745" s="74"/>
      <c r="W745" s="36"/>
      <c r="X745" s="36"/>
      <c r="Y745" s="36"/>
      <c r="Z745" s="36"/>
      <c r="AA745" s="36"/>
      <c r="AB745" s="36"/>
      <c r="AC745" s="36"/>
      <c r="AD745" s="36"/>
      <c r="AE745" s="36"/>
      <c r="AF745" s="36"/>
      <c r="AG745" s="36"/>
      <c r="AH745" s="36"/>
      <c r="AI745" s="36"/>
    </row>
    <row r="746" spans="1:35" ht="14.25" customHeight="1" x14ac:dyDescent="0.25">
      <c r="A746" s="36"/>
      <c r="B746" s="36"/>
      <c r="C746" s="36"/>
      <c r="D746" s="36"/>
      <c r="E746" s="73"/>
      <c r="F746" s="36"/>
      <c r="G746" s="36"/>
      <c r="H746" s="36"/>
      <c r="I746" s="36"/>
      <c r="J746" s="36"/>
      <c r="K746" s="36"/>
      <c r="L746" s="36"/>
      <c r="M746" s="36"/>
      <c r="N746" s="36"/>
      <c r="O746" s="36"/>
      <c r="P746" s="36"/>
      <c r="Q746" s="36"/>
      <c r="R746" s="36"/>
      <c r="S746" s="36"/>
      <c r="T746" s="36"/>
      <c r="U746" s="36"/>
      <c r="V746" s="74"/>
      <c r="W746" s="36"/>
      <c r="X746" s="36"/>
      <c r="Y746" s="36"/>
      <c r="Z746" s="36"/>
      <c r="AA746" s="36"/>
      <c r="AB746" s="36"/>
      <c r="AC746" s="36"/>
      <c r="AD746" s="36"/>
      <c r="AE746" s="36"/>
      <c r="AF746" s="36"/>
      <c r="AG746" s="36"/>
      <c r="AH746" s="36"/>
      <c r="AI746" s="36"/>
    </row>
    <row r="747" spans="1:35" ht="14.25" customHeight="1" x14ac:dyDescent="0.25">
      <c r="A747" s="36"/>
      <c r="B747" s="36"/>
      <c r="C747" s="36"/>
      <c r="D747" s="36"/>
      <c r="E747" s="73"/>
      <c r="F747" s="36"/>
      <c r="G747" s="36"/>
      <c r="H747" s="36"/>
      <c r="I747" s="36"/>
      <c r="J747" s="36"/>
      <c r="K747" s="36"/>
      <c r="L747" s="36"/>
      <c r="M747" s="36"/>
      <c r="N747" s="36"/>
      <c r="O747" s="36"/>
      <c r="P747" s="36"/>
      <c r="Q747" s="36"/>
      <c r="R747" s="36"/>
      <c r="S747" s="36"/>
      <c r="T747" s="36"/>
      <c r="U747" s="36"/>
      <c r="V747" s="74"/>
      <c r="W747" s="36"/>
      <c r="X747" s="36"/>
      <c r="Y747" s="36"/>
      <c r="Z747" s="36"/>
      <c r="AA747" s="36"/>
      <c r="AB747" s="36"/>
      <c r="AC747" s="36"/>
      <c r="AD747" s="36"/>
      <c r="AE747" s="36"/>
      <c r="AF747" s="36"/>
      <c r="AG747" s="36"/>
      <c r="AH747" s="36"/>
      <c r="AI747" s="36"/>
    </row>
    <row r="748" spans="1:35" ht="14.25" customHeight="1" x14ac:dyDescent="0.25">
      <c r="A748" s="36"/>
      <c r="B748" s="36"/>
      <c r="C748" s="36"/>
      <c r="D748" s="36"/>
      <c r="E748" s="73"/>
      <c r="F748" s="36"/>
      <c r="G748" s="36"/>
      <c r="H748" s="36"/>
      <c r="I748" s="36"/>
      <c r="J748" s="36"/>
      <c r="K748" s="36"/>
      <c r="L748" s="36"/>
      <c r="M748" s="36"/>
      <c r="N748" s="36"/>
      <c r="O748" s="36"/>
      <c r="P748" s="36"/>
      <c r="Q748" s="36"/>
      <c r="R748" s="36"/>
      <c r="S748" s="36"/>
      <c r="T748" s="36"/>
      <c r="U748" s="36"/>
      <c r="V748" s="74"/>
      <c r="W748" s="36"/>
      <c r="X748" s="36"/>
      <c r="Y748" s="36"/>
      <c r="Z748" s="36"/>
      <c r="AA748" s="36"/>
      <c r="AB748" s="36"/>
      <c r="AC748" s="36"/>
      <c r="AD748" s="36"/>
      <c r="AE748" s="36"/>
      <c r="AF748" s="36"/>
      <c r="AG748" s="36"/>
      <c r="AH748" s="36"/>
      <c r="AI748" s="36"/>
    </row>
    <row r="749" spans="1:35" ht="14.25" customHeight="1" x14ac:dyDescent="0.25">
      <c r="A749" s="36"/>
      <c r="B749" s="36"/>
      <c r="C749" s="36"/>
      <c r="D749" s="36"/>
      <c r="E749" s="73"/>
      <c r="F749" s="36"/>
      <c r="G749" s="36"/>
      <c r="H749" s="36"/>
      <c r="I749" s="36"/>
      <c r="J749" s="36"/>
      <c r="K749" s="36"/>
      <c r="L749" s="36"/>
      <c r="M749" s="36"/>
      <c r="N749" s="36"/>
      <c r="O749" s="36"/>
      <c r="P749" s="36"/>
      <c r="Q749" s="36"/>
      <c r="R749" s="36"/>
      <c r="S749" s="36"/>
      <c r="T749" s="36"/>
      <c r="U749" s="36"/>
      <c r="V749" s="74"/>
      <c r="W749" s="36"/>
      <c r="X749" s="36"/>
      <c r="Y749" s="36"/>
      <c r="Z749" s="36"/>
      <c r="AA749" s="36"/>
      <c r="AB749" s="36"/>
      <c r="AC749" s="36"/>
      <c r="AD749" s="36"/>
      <c r="AE749" s="36"/>
      <c r="AF749" s="36"/>
      <c r="AG749" s="36"/>
      <c r="AH749" s="36"/>
      <c r="AI749" s="36"/>
    </row>
    <row r="750" spans="1:35" ht="14.25" customHeight="1" x14ac:dyDescent="0.25">
      <c r="A750" s="36"/>
      <c r="B750" s="36"/>
      <c r="C750" s="36"/>
      <c r="D750" s="36"/>
      <c r="E750" s="73"/>
      <c r="F750" s="36"/>
      <c r="G750" s="36"/>
      <c r="H750" s="36"/>
      <c r="I750" s="36"/>
      <c r="J750" s="36"/>
      <c r="K750" s="36"/>
      <c r="L750" s="36"/>
      <c r="M750" s="36"/>
      <c r="N750" s="36"/>
      <c r="O750" s="36"/>
      <c r="P750" s="36"/>
      <c r="Q750" s="36"/>
      <c r="R750" s="36"/>
      <c r="S750" s="36"/>
      <c r="T750" s="36"/>
      <c r="U750" s="36"/>
      <c r="V750" s="74"/>
      <c r="W750" s="36"/>
      <c r="X750" s="36"/>
      <c r="Y750" s="36"/>
      <c r="Z750" s="36"/>
      <c r="AA750" s="36"/>
      <c r="AB750" s="36"/>
      <c r="AC750" s="36"/>
      <c r="AD750" s="36"/>
      <c r="AE750" s="36"/>
      <c r="AF750" s="36"/>
      <c r="AG750" s="36"/>
      <c r="AH750" s="36"/>
      <c r="AI750" s="36"/>
    </row>
    <row r="751" spans="1:35" ht="14.25" customHeight="1" x14ac:dyDescent="0.25">
      <c r="A751" s="36"/>
      <c r="B751" s="36"/>
      <c r="C751" s="36"/>
      <c r="D751" s="36"/>
      <c r="E751" s="73"/>
      <c r="F751" s="36"/>
      <c r="G751" s="36"/>
      <c r="H751" s="36"/>
      <c r="I751" s="36"/>
      <c r="J751" s="36"/>
      <c r="K751" s="36"/>
      <c r="L751" s="36"/>
      <c r="M751" s="36"/>
      <c r="N751" s="36"/>
      <c r="O751" s="36"/>
      <c r="P751" s="36"/>
      <c r="Q751" s="36"/>
      <c r="R751" s="36"/>
      <c r="S751" s="36"/>
      <c r="T751" s="36"/>
      <c r="U751" s="36"/>
      <c r="V751" s="74"/>
      <c r="W751" s="36"/>
      <c r="X751" s="36"/>
      <c r="Y751" s="36"/>
      <c r="Z751" s="36"/>
      <c r="AA751" s="36"/>
      <c r="AB751" s="36"/>
      <c r="AC751" s="36"/>
      <c r="AD751" s="36"/>
      <c r="AE751" s="36"/>
      <c r="AF751" s="36"/>
      <c r="AG751" s="36"/>
      <c r="AH751" s="36"/>
      <c r="AI751" s="36"/>
    </row>
    <row r="752" spans="1:35" ht="14.25" customHeight="1" x14ac:dyDescent="0.25">
      <c r="A752" s="36"/>
      <c r="B752" s="36"/>
      <c r="C752" s="36"/>
      <c r="D752" s="36"/>
      <c r="E752" s="73"/>
      <c r="F752" s="36"/>
      <c r="G752" s="36"/>
      <c r="H752" s="36"/>
      <c r="I752" s="36"/>
      <c r="J752" s="36"/>
      <c r="K752" s="36"/>
      <c r="L752" s="36"/>
      <c r="M752" s="36"/>
      <c r="N752" s="36"/>
      <c r="O752" s="36"/>
      <c r="P752" s="36"/>
      <c r="Q752" s="36"/>
      <c r="R752" s="36"/>
      <c r="S752" s="36"/>
      <c r="T752" s="36"/>
      <c r="U752" s="36"/>
      <c r="V752" s="74"/>
      <c r="W752" s="36"/>
      <c r="X752" s="36"/>
      <c r="Y752" s="36"/>
      <c r="Z752" s="36"/>
      <c r="AA752" s="36"/>
      <c r="AB752" s="36"/>
      <c r="AC752" s="36"/>
      <c r="AD752" s="36"/>
      <c r="AE752" s="36"/>
      <c r="AF752" s="36"/>
      <c r="AG752" s="36"/>
      <c r="AH752" s="36"/>
      <c r="AI752" s="36"/>
    </row>
    <row r="753" spans="1:35" ht="14.25" customHeight="1" x14ac:dyDescent="0.25">
      <c r="A753" s="36"/>
      <c r="B753" s="36"/>
      <c r="C753" s="36"/>
      <c r="D753" s="36"/>
      <c r="E753" s="73"/>
      <c r="F753" s="36"/>
      <c r="G753" s="36"/>
      <c r="H753" s="36"/>
      <c r="I753" s="36"/>
      <c r="J753" s="36"/>
      <c r="K753" s="36"/>
      <c r="L753" s="36"/>
      <c r="M753" s="36"/>
      <c r="N753" s="36"/>
      <c r="O753" s="36"/>
      <c r="P753" s="36"/>
      <c r="Q753" s="36"/>
      <c r="R753" s="36"/>
      <c r="S753" s="36"/>
      <c r="T753" s="36"/>
      <c r="U753" s="36"/>
      <c r="V753" s="74"/>
      <c r="W753" s="36"/>
      <c r="X753" s="36"/>
      <c r="Y753" s="36"/>
      <c r="Z753" s="36"/>
      <c r="AA753" s="36"/>
      <c r="AB753" s="36"/>
      <c r="AC753" s="36"/>
      <c r="AD753" s="36"/>
      <c r="AE753" s="36"/>
      <c r="AF753" s="36"/>
      <c r="AG753" s="36"/>
      <c r="AH753" s="36"/>
      <c r="AI753" s="36"/>
    </row>
    <row r="754" spans="1:35" ht="14.25" customHeight="1" x14ac:dyDescent="0.25">
      <c r="A754" s="36"/>
      <c r="B754" s="36"/>
      <c r="C754" s="36"/>
      <c r="D754" s="36"/>
      <c r="E754" s="73"/>
      <c r="F754" s="36"/>
      <c r="G754" s="36"/>
      <c r="H754" s="36"/>
      <c r="I754" s="36"/>
      <c r="J754" s="36"/>
      <c r="K754" s="36"/>
      <c r="L754" s="36"/>
      <c r="M754" s="36"/>
      <c r="N754" s="36"/>
      <c r="O754" s="36"/>
      <c r="P754" s="36"/>
      <c r="Q754" s="36"/>
      <c r="R754" s="36"/>
      <c r="S754" s="36"/>
      <c r="T754" s="36"/>
      <c r="U754" s="36"/>
      <c r="V754" s="74"/>
      <c r="W754" s="36"/>
      <c r="X754" s="36"/>
      <c r="Y754" s="36"/>
      <c r="Z754" s="36"/>
      <c r="AA754" s="36"/>
      <c r="AB754" s="36"/>
      <c r="AC754" s="36"/>
      <c r="AD754" s="36"/>
      <c r="AE754" s="36"/>
      <c r="AF754" s="36"/>
      <c r="AG754" s="36"/>
      <c r="AH754" s="36"/>
      <c r="AI754" s="36"/>
    </row>
    <row r="755" spans="1:35" ht="14.25" customHeight="1" x14ac:dyDescent="0.25">
      <c r="A755" s="36"/>
      <c r="B755" s="36"/>
      <c r="C755" s="36"/>
      <c r="D755" s="36"/>
      <c r="E755" s="73"/>
      <c r="F755" s="36"/>
      <c r="G755" s="36"/>
      <c r="H755" s="36"/>
      <c r="I755" s="36"/>
      <c r="J755" s="36"/>
      <c r="K755" s="36"/>
      <c r="L755" s="36"/>
      <c r="M755" s="36"/>
      <c r="N755" s="36"/>
      <c r="O755" s="36"/>
      <c r="P755" s="36"/>
      <c r="Q755" s="36"/>
      <c r="R755" s="36"/>
      <c r="S755" s="36"/>
      <c r="T755" s="36"/>
      <c r="U755" s="36"/>
      <c r="V755" s="74"/>
      <c r="W755" s="36"/>
      <c r="X755" s="36"/>
      <c r="Y755" s="36"/>
      <c r="Z755" s="36"/>
      <c r="AA755" s="36"/>
      <c r="AB755" s="36"/>
      <c r="AC755" s="36"/>
      <c r="AD755" s="36"/>
      <c r="AE755" s="36"/>
      <c r="AF755" s="36"/>
      <c r="AG755" s="36"/>
      <c r="AH755" s="36"/>
      <c r="AI755" s="36"/>
    </row>
    <row r="756" spans="1:35" ht="14.25" customHeight="1" x14ac:dyDescent="0.25">
      <c r="A756" s="36"/>
      <c r="B756" s="36"/>
      <c r="C756" s="36"/>
      <c r="D756" s="36"/>
      <c r="E756" s="73"/>
      <c r="F756" s="36"/>
      <c r="G756" s="36"/>
      <c r="H756" s="36"/>
      <c r="I756" s="36"/>
      <c r="J756" s="36"/>
      <c r="K756" s="36"/>
      <c r="L756" s="36"/>
      <c r="M756" s="36"/>
      <c r="N756" s="36"/>
      <c r="O756" s="36"/>
      <c r="P756" s="36"/>
      <c r="Q756" s="36"/>
      <c r="R756" s="36"/>
      <c r="S756" s="36"/>
      <c r="T756" s="36"/>
      <c r="U756" s="36"/>
      <c r="V756" s="74"/>
      <c r="W756" s="36"/>
      <c r="X756" s="36"/>
      <c r="Y756" s="36"/>
      <c r="Z756" s="36"/>
      <c r="AA756" s="36"/>
      <c r="AB756" s="36"/>
      <c r="AC756" s="36"/>
      <c r="AD756" s="36"/>
      <c r="AE756" s="36"/>
      <c r="AF756" s="36"/>
      <c r="AG756" s="36"/>
      <c r="AH756" s="36"/>
      <c r="AI756" s="36"/>
    </row>
    <row r="757" spans="1:35" ht="14.25" customHeight="1" x14ac:dyDescent="0.25">
      <c r="A757" s="36"/>
      <c r="B757" s="36"/>
      <c r="C757" s="36"/>
      <c r="D757" s="36"/>
      <c r="E757" s="73"/>
      <c r="F757" s="36"/>
      <c r="G757" s="36"/>
      <c r="H757" s="36"/>
      <c r="I757" s="36"/>
      <c r="J757" s="36"/>
      <c r="K757" s="36"/>
      <c r="L757" s="36"/>
      <c r="M757" s="36"/>
      <c r="N757" s="36"/>
      <c r="O757" s="36"/>
      <c r="P757" s="36"/>
      <c r="Q757" s="36"/>
      <c r="R757" s="36"/>
      <c r="S757" s="36"/>
      <c r="T757" s="36"/>
      <c r="U757" s="36"/>
      <c r="V757" s="74"/>
      <c r="W757" s="36"/>
      <c r="X757" s="36"/>
      <c r="Y757" s="36"/>
      <c r="Z757" s="36"/>
      <c r="AA757" s="36"/>
      <c r="AB757" s="36"/>
      <c r="AC757" s="36"/>
      <c r="AD757" s="36"/>
      <c r="AE757" s="36"/>
      <c r="AF757" s="36"/>
      <c r="AG757" s="36"/>
      <c r="AH757" s="36"/>
      <c r="AI757" s="36"/>
    </row>
    <row r="758" spans="1:35" ht="14.25" customHeight="1" x14ac:dyDescent="0.25">
      <c r="A758" s="36"/>
      <c r="B758" s="36"/>
      <c r="C758" s="36"/>
      <c r="D758" s="36"/>
      <c r="E758" s="73"/>
      <c r="F758" s="36"/>
      <c r="G758" s="36"/>
      <c r="H758" s="36"/>
      <c r="I758" s="36"/>
      <c r="J758" s="36"/>
      <c r="K758" s="36"/>
      <c r="L758" s="36"/>
      <c r="M758" s="36"/>
      <c r="N758" s="36"/>
      <c r="O758" s="36"/>
      <c r="P758" s="36"/>
      <c r="Q758" s="36"/>
      <c r="R758" s="36"/>
      <c r="S758" s="36"/>
      <c r="T758" s="36"/>
      <c r="U758" s="36"/>
      <c r="V758" s="74"/>
      <c r="W758" s="36"/>
      <c r="X758" s="36"/>
      <c r="Y758" s="36"/>
      <c r="Z758" s="36"/>
      <c r="AA758" s="36"/>
      <c r="AB758" s="36"/>
      <c r="AC758" s="36"/>
      <c r="AD758" s="36"/>
      <c r="AE758" s="36"/>
      <c r="AF758" s="36"/>
      <c r="AG758" s="36"/>
      <c r="AH758" s="36"/>
      <c r="AI758" s="36"/>
    </row>
    <row r="759" spans="1:35" ht="14.25" customHeight="1" x14ac:dyDescent="0.25">
      <c r="A759" s="36"/>
      <c r="B759" s="36"/>
      <c r="C759" s="36"/>
      <c r="D759" s="36"/>
      <c r="E759" s="73"/>
      <c r="F759" s="36"/>
      <c r="G759" s="36"/>
      <c r="H759" s="36"/>
      <c r="I759" s="36"/>
      <c r="J759" s="36"/>
      <c r="K759" s="36"/>
      <c r="L759" s="36"/>
      <c r="M759" s="36"/>
      <c r="N759" s="36"/>
      <c r="O759" s="36"/>
      <c r="P759" s="36"/>
      <c r="Q759" s="36"/>
      <c r="R759" s="36"/>
      <c r="S759" s="36"/>
      <c r="T759" s="36"/>
      <c r="U759" s="36"/>
      <c r="V759" s="74"/>
      <c r="W759" s="36"/>
      <c r="X759" s="36"/>
      <c r="Y759" s="36"/>
      <c r="Z759" s="36"/>
      <c r="AA759" s="36"/>
      <c r="AB759" s="36"/>
      <c r="AC759" s="36"/>
      <c r="AD759" s="36"/>
      <c r="AE759" s="36"/>
      <c r="AF759" s="36"/>
      <c r="AG759" s="36"/>
      <c r="AH759" s="36"/>
      <c r="AI759" s="36"/>
    </row>
    <row r="760" spans="1:35" ht="14.25" customHeight="1" x14ac:dyDescent="0.25">
      <c r="A760" s="36"/>
      <c r="B760" s="36"/>
      <c r="C760" s="36"/>
      <c r="D760" s="36"/>
      <c r="E760" s="73"/>
      <c r="F760" s="36"/>
      <c r="G760" s="36"/>
      <c r="H760" s="36"/>
      <c r="I760" s="36"/>
      <c r="J760" s="36"/>
      <c r="K760" s="36"/>
      <c r="L760" s="36"/>
      <c r="M760" s="36"/>
      <c r="N760" s="36"/>
      <c r="O760" s="36"/>
      <c r="P760" s="36"/>
      <c r="Q760" s="36"/>
      <c r="R760" s="36"/>
      <c r="S760" s="36"/>
      <c r="T760" s="36"/>
      <c r="U760" s="36"/>
      <c r="V760" s="74"/>
      <c r="W760" s="36"/>
      <c r="X760" s="36"/>
      <c r="Y760" s="36"/>
      <c r="Z760" s="36"/>
      <c r="AA760" s="36"/>
      <c r="AB760" s="36"/>
      <c r="AC760" s="36"/>
      <c r="AD760" s="36"/>
      <c r="AE760" s="36"/>
      <c r="AF760" s="36"/>
      <c r="AG760" s="36"/>
      <c r="AH760" s="36"/>
      <c r="AI760" s="36"/>
    </row>
    <row r="761" spans="1:35" ht="14.25" customHeight="1" x14ac:dyDescent="0.25">
      <c r="A761" s="36"/>
      <c r="B761" s="36"/>
      <c r="C761" s="36"/>
      <c r="D761" s="36"/>
      <c r="E761" s="73"/>
      <c r="F761" s="36"/>
      <c r="G761" s="36"/>
      <c r="H761" s="36"/>
      <c r="I761" s="36"/>
      <c r="J761" s="36"/>
      <c r="K761" s="36"/>
      <c r="L761" s="36"/>
      <c r="M761" s="36"/>
      <c r="N761" s="36"/>
      <c r="O761" s="36"/>
      <c r="P761" s="36"/>
      <c r="Q761" s="36"/>
      <c r="R761" s="36"/>
      <c r="S761" s="36"/>
      <c r="T761" s="36"/>
      <c r="U761" s="36"/>
      <c r="V761" s="74"/>
      <c r="W761" s="36"/>
      <c r="X761" s="36"/>
      <c r="Y761" s="36"/>
      <c r="Z761" s="36"/>
      <c r="AA761" s="36"/>
      <c r="AB761" s="36"/>
      <c r="AC761" s="36"/>
      <c r="AD761" s="36"/>
      <c r="AE761" s="36"/>
      <c r="AF761" s="36"/>
      <c r="AG761" s="36"/>
      <c r="AH761" s="36"/>
      <c r="AI761" s="36"/>
    </row>
    <row r="762" spans="1:35" ht="14.25" customHeight="1" x14ac:dyDescent="0.25">
      <c r="A762" s="36"/>
      <c r="B762" s="36"/>
      <c r="C762" s="36"/>
      <c r="D762" s="36"/>
      <c r="E762" s="73"/>
      <c r="F762" s="36"/>
      <c r="G762" s="36"/>
      <c r="H762" s="36"/>
      <c r="I762" s="36"/>
      <c r="J762" s="36"/>
      <c r="K762" s="36"/>
      <c r="L762" s="36"/>
      <c r="M762" s="36"/>
      <c r="N762" s="36"/>
      <c r="O762" s="36"/>
      <c r="P762" s="36"/>
      <c r="Q762" s="36"/>
      <c r="R762" s="36"/>
      <c r="S762" s="36"/>
      <c r="T762" s="36"/>
      <c r="U762" s="36"/>
      <c r="V762" s="74"/>
      <c r="W762" s="36"/>
      <c r="X762" s="36"/>
      <c r="Y762" s="36"/>
      <c r="Z762" s="36"/>
      <c r="AA762" s="36"/>
      <c r="AB762" s="36"/>
      <c r="AC762" s="36"/>
      <c r="AD762" s="36"/>
      <c r="AE762" s="36"/>
      <c r="AF762" s="36"/>
      <c r="AG762" s="36"/>
      <c r="AH762" s="36"/>
      <c r="AI762" s="36"/>
    </row>
    <row r="763" spans="1:35" ht="14.25" customHeight="1" x14ac:dyDescent="0.25">
      <c r="A763" s="36"/>
      <c r="B763" s="36"/>
      <c r="C763" s="36"/>
      <c r="D763" s="36"/>
      <c r="E763" s="73"/>
      <c r="F763" s="36"/>
      <c r="G763" s="36"/>
      <c r="H763" s="36"/>
      <c r="I763" s="36"/>
      <c r="J763" s="36"/>
      <c r="K763" s="36"/>
      <c r="L763" s="36"/>
      <c r="M763" s="36"/>
      <c r="N763" s="36"/>
      <c r="O763" s="36"/>
      <c r="P763" s="36"/>
      <c r="Q763" s="36"/>
      <c r="R763" s="36"/>
      <c r="S763" s="36"/>
      <c r="T763" s="36"/>
      <c r="U763" s="36"/>
      <c r="V763" s="74"/>
      <c r="W763" s="36"/>
      <c r="X763" s="36"/>
      <c r="Y763" s="36"/>
      <c r="Z763" s="36"/>
      <c r="AA763" s="36"/>
      <c r="AB763" s="36"/>
      <c r="AC763" s="36"/>
      <c r="AD763" s="36"/>
      <c r="AE763" s="36"/>
      <c r="AF763" s="36"/>
      <c r="AG763" s="36"/>
      <c r="AH763" s="36"/>
      <c r="AI763" s="36"/>
    </row>
    <row r="764" spans="1:35" ht="14.25" customHeight="1" x14ac:dyDescent="0.25">
      <c r="A764" s="36"/>
      <c r="B764" s="36"/>
      <c r="C764" s="36"/>
      <c r="D764" s="36"/>
      <c r="E764" s="73"/>
      <c r="F764" s="36"/>
      <c r="G764" s="36"/>
      <c r="H764" s="36"/>
      <c r="I764" s="36"/>
      <c r="J764" s="36"/>
      <c r="K764" s="36"/>
      <c r="L764" s="36"/>
      <c r="M764" s="36"/>
      <c r="N764" s="36"/>
      <c r="O764" s="36"/>
      <c r="P764" s="36"/>
      <c r="Q764" s="36"/>
      <c r="R764" s="36"/>
      <c r="S764" s="36"/>
      <c r="T764" s="36"/>
      <c r="U764" s="36"/>
      <c r="V764" s="74"/>
      <c r="W764" s="36"/>
      <c r="X764" s="36"/>
      <c r="Y764" s="36"/>
      <c r="Z764" s="36"/>
      <c r="AA764" s="36"/>
      <c r="AB764" s="36"/>
      <c r="AC764" s="36"/>
      <c r="AD764" s="36"/>
      <c r="AE764" s="36"/>
      <c r="AF764" s="36"/>
      <c r="AG764" s="36"/>
      <c r="AH764" s="36"/>
      <c r="AI764" s="36"/>
    </row>
    <row r="765" spans="1:35" ht="14.25" customHeight="1" x14ac:dyDescent="0.25">
      <c r="A765" s="36"/>
      <c r="B765" s="36"/>
      <c r="C765" s="36"/>
      <c r="D765" s="36"/>
      <c r="E765" s="73"/>
      <c r="F765" s="36"/>
      <c r="G765" s="36"/>
      <c r="H765" s="36"/>
      <c r="I765" s="36"/>
      <c r="J765" s="36"/>
      <c r="K765" s="36"/>
      <c r="L765" s="36"/>
      <c r="M765" s="36"/>
      <c r="N765" s="36"/>
      <c r="O765" s="36"/>
      <c r="P765" s="36"/>
      <c r="Q765" s="36"/>
      <c r="R765" s="36"/>
      <c r="S765" s="36"/>
      <c r="T765" s="36"/>
      <c r="U765" s="36"/>
      <c r="V765" s="74"/>
      <c r="W765" s="36"/>
      <c r="X765" s="36"/>
      <c r="Y765" s="36"/>
      <c r="Z765" s="36"/>
      <c r="AA765" s="36"/>
      <c r="AB765" s="36"/>
      <c r="AC765" s="36"/>
      <c r="AD765" s="36"/>
      <c r="AE765" s="36"/>
      <c r="AF765" s="36"/>
      <c r="AG765" s="36"/>
      <c r="AH765" s="36"/>
      <c r="AI765" s="36"/>
    </row>
    <row r="766" spans="1:35" ht="14.25" customHeight="1" x14ac:dyDescent="0.25">
      <c r="A766" s="36"/>
      <c r="B766" s="36"/>
      <c r="C766" s="36"/>
      <c r="D766" s="36"/>
      <c r="E766" s="73"/>
      <c r="F766" s="36"/>
      <c r="G766" s="36"/>
      <c r="H766" s="36"/>
      <c r="I766" s="36"/>
      <c r="J766" s="36"/>
      <c r="K766" s="36"/>
      <c r="L766" s="36"/>
      <c r="M766" s="36"/>
      <c r="N766" s="36"/>
      <c r="O766" s="36"/>
      <c r="P766" s="36"/>
      <c r="Q766" s="36"/>
      <c r="R766" s="36"/>
      <c r="S766" s="36"/>
      <c r="T766" s="36"/>
      <c r="U766" s="36"/>
      <c r="V766" s="74"/>
      <c r="W766" s="36"/>
      <c r="X766" s="36"/>
      <c r="Y766" s="36"/>
      <c r="Z766" s="36"/>
      <c r="AA766" s="36"/>
      <c r="AB766" s="36"/>
      <c r="AC766" s="36"/>
      <c r="AD766" s="36"/>
      <c r="AE766" s="36"/>
      <c r="AF766" s="36"/>
      <c r="AG766" s="36"/>
      <c r="AH766" s="36"/>
      <c r="AI766" s="36"/>
    </row>
    <row r="767" spans="1:35" ht="14.25" customHeight="1" x14ac:dyDescent="0.25">
      <c r="A767" s="36"/>
      <c r="B767" s="36"/>
      <c r="C767" s="36"/>
      <c r="D767" s="36"/>
      <c r="E767" s="73"/>
      <c r="F767" s="36"/>
      <c r="G767" s="36"/>
      <c r="H767" s="36"/>
      <c r="I767" s="36"/>
      <c r="J767" s="36"/>
      <c r="K767" s="36"/>
      <c r="L767" s="36"/>
      <c r="M767" s="36"/>
      <c r="N767" s="36"/>
      <c r="O767" s="36"/>
      <c r="P767" s="36"/>
      <c r="Q767" s="36"/>
      <c r="R767" s="36"/>
      <c r="S767" s="36"/>
      <c r="T767" s="36"/>
      <c r="U767" s="36"/>
      <c r="V767" s="74"/>
      <c r="W767" s="36"/>
      <c r="X767" s="36"/>
      <c r="Y767" s="36"/>
      <c r="Z767" s="36"/>
      <c r="AA767" s="36"/>
      <c r="AB767" s="36"/>
      <c r="AC767" s="36"/>
      <c r="AD767" s="36"/>
      <c r="AE767" s="36"/>
      <c r="AF767" s="36"/>
      <c r="AG767" s="36"/>
      <c r="AH767" s="36"/>
      <c r="AI767" s="36"/>
    </row>
    <row r="768" spans="1:35" ht="14.25" customHeight="1" x14ac:dyDescent="0.25">
      <c r="A768" s="36"/>
      <c r="B768" s="36"/>
      <c r="C768" s="36"/>
      <c r="D768" s="36"/>
      <c r="E768" s="73"/>
      <c r="F768" s="36"/>
      <c r="G768" s="36"/>
      <c r="H768" s="36"/>
      <c r="I768" s="36"/>
      <c r="J768" s="36"/>
      <c r="K768" s="36"/>
      <c r="L768" s="36"/>
      <c r="M768" s="36"/>
      <c r="N768" s="36"/>
      <c r="O768" s="36"/>
      <c r="P768" s="36"/>
      <c r="Q768" s="36"/>
      <c r="R768" s="36"/>
      <c r="S768" s="36"/>
      <c r="T768" s="36"/>
      <c r="U768" s="36"/>
      <c r="V768" s="74"/>
      <c r="W768" s="36"/>
      <c r="X768" s="36"/>
      <c r="Y768" s="36"/>
      <c r="Z768" s="36"/>
      <c r="AA768" s="36"/>
      <c r="AB768" s="36"/>
      <c r="AC768" s="36"/>
      <c r="AD768" s="36"/>
      <c r="AE768" s="36"/>
      <c r="AF768" s="36"/>
      <c r="AG768" s="36"/>
      <c r="AH768" s="36"/>
      <c r="AI768" s="36"/>
    </row>
    <row r="769" spans="1:35" ht="14.25" customHeight="1" x14ac:dyDescent="0.25">
      <c r="A769" s="36"/>
      <c r="B769" s="36"/>
      <c r="C769" s="36"/>
      <c r="D769" s="36"/>
      <c r="E769" s="73"/>
      <c r="F769" s="36"/>
      <c r="G769" s="36"/>
      <c r="H769" s="36"/>
      <c r="I769" s="36"/>
      <c r="J769" s="36"/>
      <c r="K769" s="36"/>
      <c r="L769" s="36"/>
      <c r="M769" s="36"/>
      <c r="N769" s="36"/>
      <c r="O769" s="36"/>
      <c r="P769" s="36"/>
      <c r="Q769" s="36"/>
      <c r="R769" s="36"/>
      <c r="S769" s="36"/>
      <c r="T769" s="36"/>
      <c r="U769" s="36"/>
      <c r="V769" s="74"/>
      <c r="W769" s="36"/>
      <c r="X769" s="36"/>
      <c r="Y769" s="36"/>
      <c r="Z769" s="36"/>
      <c r="AA769" s="36"/>
      <c r="AB769" s="36"/>
      <c r="AC769" s="36"/>
      <c r="AD769" s="36"/>
      <c r="AE769" s="36"/>
      <c r="AF769" s="36"/>
      <c r="AG769" s="36"/>
      <c r="AH769" s="36"/>
      <c r="AI769" s="36"/>
    </row>
    <row r="770" spans="1:35" ht="14.25" customHeight="1" x14ac:dyDescent="0.25">
      <c r="A770" s="36"/>
      <c r="B770" s="36"/>
      <c r="C770" s="36"/>
      <c r="D770" s="36"/>
      <c r="E770" s="73"/>
      <c r="F770" s="36"/>
      <c r="G770" s="36"/>
      <c r="H770" s="36"/>
      <c r="I770" s="36"/>
      <c r="J770" s="36"/>
      <c r="K770" s="36"/>
      <c r="L770" s="36"/>
      <c r="M770" s="36"/>
      <c r="N770" s="36"/>
      <c r="O770" s="36"/>
      <c r="P770" s="36"/>
      <c r="Q770" s="36"/>
      <c r="R770" s="36"/>
      <c r="S770" s="36"/>
      <c r="T770" s="36"/>
      <c r="U770" s="36"/>
      <c r="V770" s="74"/>
      <c r="W770" s="36"/>
      <c r="X770" s="36"/>
      <c r="Y770" s="36"/>
      <c r="Z770" s="36"/>
      <c r="AA770" s="36"/>
      <c r="AB770" s="36"/>
      <c r="AC770" s="36"/>
      <c r="AD770" s="36"/>
      <c r="AE770" s="36"/>
      <c r="AF770" s="36"/>
      <c r="AG770" s="36"/>
      <c r="AH770" s="36"/>
      <c r="AI770" s="36"/>
    </row>
    <row r="771" spans="1:35" ht="14.25" customHeight="1" x14ac:dyDescent="0.25">
      <c r="A771" s="36"/>
      <c r="B771" s="36"/>
      <c r="C771" s="36"/>
      <c r="D771" s="36"/>
      <c r="E771" s="73"/>
      <c r="F771" s="36"/>
      <c r="G771" s="36"/>
      <c r="H771" s="36"/>
      <c r="I771" s="36"/>
      <c r="J771" s="36"/>
      <c r="K771" s="36"/>
      <c r="L771" s="36"/>
      <c r="M771" s="36"/>
      <c r="N771" s="36"/>
      <c r="O771" s="36"/>
      <c r="P771" s="36"/>
      <c r="Q771" s="36"/>
      <c r="R771" s="36"/>
      <c r="S771" s="36"/>
      <c r="T771" s="36"/>
      <c r="U771" s="36"/>
      <c r="V771" s="74"/>
      <c r="W771" s="36"/>
      <c r="X771" s="36"/>
      <c r="Y771" s="36"/>
      <c r="Z771" s="36"/>
      <c r="AA771" s="36"/>
      <c r="AB771" s="36"/>
      <c r="AC771" s="36"/>
      <c r="AD771" s="36"/>
      <c r="AE771" s="36"/>
      <c r="AF771" s="36"/>
      <c r="AG771" s="36"/>
      <c r="AH771" s="36"/>
      <c r="AI771" s="36"/>
    </row>
    <row r="772" spans="1:35" ht="14.25" customHeight="1" x14ac:dyDescent="0.25">
      <c r="A772" s="36"/>
      <c r="B772" s="36"/>
      <c r="C772" s="36"/>
      <c r="D772" s="36"/>
      <c r="E772" s="73"/>
      <c r="F772" s="36"/>
      <c r="G772" s="36"/>
      <c r="H772" s="36"/>
      <c r="I772" s="36"/>
      <c r="J772" s="36"/>
      <c r="K772" s="36"/>
      <c r="L772" s="36"/>
      <c r="M772" s="36"/>
      <c r="N772" s="36"/>
      <c r="O772" s="36"/>
      <c r="P772" s="36"/>
      <c r="Q772" s="36"/>
      <c r="R772" s="36"/>
      <c r="S772" s="36"/>
      <c r="T772" s="36"/>
      <c r="U772" s="36"/>
      <c r="V772" s="74"/>
      <c r="W772" s="36"/>
      <c r="X772" s="36"/>
      <c r="Y772" s="36"/>
      <c r="Z772" s="36"/>
      <c r="AA772" s="36"/>
      <c r="AB772" s="36"/>
      <c r="AC772" s="36"/>
      <c r="AD772" s="36"/>
      <c r="AE772" s="36"/>
      <c r="AF772" s="36"/>
      <c r="AG772" s="36"/>
      <c r="AH772" s="36"/>
      <c r="AI772" s="36"/>
    </row>
    <row r="773" spans="1:35" ht="14.25" customHeight="1" x14ac:dyDescent="0.25">
      <c r="A773" s="36"/>
      <c r="B773" s="36"/>
      <c r="C773" s="36"/>
      <c r="D773" s="36"/>
      <c r="E773" s="73"/>
      <c r="F773" s="36"/>
      <c r="G773" s="36"/>
      <c r="H773" s="36"/>
      <c r="I773" s="36"/>
      <c r="J773" s="36"/>
      <c r="K773" s="36"/>
      <c r="L773" s="36"/>
      <c r="M773" s="36"/>
      <c r="N773" s="36"/>
      <c r="O773" s="36"/>
      <c r="P773" s="36"/>
      <c r="Q773" s="36"/>
      <c r="R773" s="36"/>
      <c r="S773" s="36"/>
      <c r="T773" s="36"/>
      <c r="U773" s="36"/>
      <c r="V773" s="74"/>
      <c r="W773" s="36"/>
      <c r="X773" s="36"/>
      <c r="Y773" s="36"/>
      <c r="Z773" s="36"/>
      <c r="AA773" s="36"/>
      <c r="AB773" s="36"/>
      <c r="AC773" s="36"/>
      <c r="AD773" s="36"/>
      <c r="AE773" s="36"/>
      <c r="AF773" s="36"/>
      <c r="AG773" s="36"/>
      <c r="AH773" s="36"/>
      <c r="AI773" s="36"/>
    </row>
    <row r="774" spans="1:35" ht="14.25" customHeight="1" x14ac:dyDescent="0.25">
      <c r="A774" s="36"/>
      <c r="B774" s="36"/>
      <c r="C774" s="36"/>
      <c r="D774" s="36"/>
      <c r="E774" s="73"/>
      <c r="F774" s="36"/>
      <c r="G774" s="36"/>
      <c r="H774" s="36"/>
      <c r="I774" s="36"/>
      <c r="J774" s="36"/>
      <c r="K774" s="36"/>
      <c r="L774" s="36"/>
      <c r="M774" s="36"/>
      <c r="N774" s="36"/>
      <c r="O774" s="36"/>
      <c r="P774" s="36"/>
      <c r="Q774" s="36"/>
      <c r="R774" s="36"/>
      <c r="S774" s="36"/>
      <c r="T774" s="36"/>
      <c r="U774" s="36"/>
      <c r="V774" s="74"/>
      <c r="W774" s="36"/>
      <c r="X774" s="36"/>
      <c r="Y774" s="36"/>
      <c r="Z774" s="36"/>
      <c r="AA774" s="36"/>
      <c r="AB774" s="36"/>
      <c r="AC774" s="36"/>
      <c r="AD774" s="36"/>
      <c r="AE774" s="36"/>
      <c r="AF774" s="36"/>
      <c r="AG774" s="36"/>
      <c r="AH774" s="36"/>
      <c r="AI774" s="36"/>
    </row>
    <row r="775" spans="1:35" ht="14.25" customHeight="1" x14ac:dyDescent="0.25">
      <c r="A775" s="36"/>
      <c r="B775" s="36"/>
      <c r="C775" s="36"/>
      <c r="D775" s="36"/>
      <c r="E775" s="73"/>
      <c r="F775" s="36"/>
      <c r="G775" s="36"/>
      <c r="H775" s="36"/>
      <c r="I775" s="36"/>
      <c r="J775" s="36"/>
      <c r="K775" s="36"/>
      <c r="L775" s="36"/>
      <c r="M775" s="36"/>
      <c r="N775" s="36"/>
      <c r="O775" s="36"/>
      <c r="P775" s="36"/>
      <c r="Q775" s="36"/>
      <c r="R775" s="36"/>
      <c r="S775" s="36"/>
      <c r="T775" s="36"/>
      <c r="U775" s="36"/>
      <c r="V775" s="74"/>
      <c r="W775" s="36"/>
      <c r="X775" s="36"/>
      <c r="Y775" s="36"/>
      <c r="Z775" s="36"/>
      <c r="AA775" s="36"/>
      <c r="AB775" s="36"/>
      <c r="AC775" s="36"/>
      <c r="AD775" s="36"/>
      <c r="AE775" s="36"/>
      <c r="AF775" s="36"/>
      <c r="AG775" s="36"/>
      <c r="AH775" s="36"/>
      <c r="AI775" s="36"/>
    </row>
    <row r="776" spans="1:35" ht="14.25" customHeight="1" x14ac:dyDescent="0.25">
      <c r="A776" s="36"/>
      <c r="B776" s="36"/>
      <c r="C776" s="36"/>
      <c r="D776" s="36"/>
      <c r="E776" s="73"/>
      <c r="F776" s="36"/>
      <c r="G776" s="36"/>
      <c r="H776" s="36"/>
      <c r="I776" s="36"/>
      <c r="J776" s="36"/>
      <c r="K776" s="36"/>
      <c r="L776" s="36"/>
      <c r="M776" s="36"/>
      <c r="N776" s="36"/>
      <c r="O776" s="36"/>
      <c r="P776" s="36"/>
      <c r="Q776" s="36"/>
      <c r="R776" s="36"/>
      <c r="S776" s="36"/>
      <c r="T776" s="36"/>
      <c r="U776" s="36"/>
      <c r="V776" s="74"/>
      <c r="W776" s="36"/>
      <c r="X776" s="36"/>
      <c r="Y776" s="36"/>
      <c r="Z776" s="36"/>
      <c r="AA776" s="36"/>
      <c r="AB776" s="36"/>
      <c r="AC776" s="36"/>
      <c r="AD776" s="36"/>
      <c r="AE776" s="36"/>
      <c r="AF776" s="36"/>
      <c r="AG776" s="36"/>
      <c r="AH776" s="36"/>
      <c r="AI776" s="36"/>
    </row>
    <row r="777" spans="1:35" ht="14.25" customHeight="1" x14ac:dyDescent="0.25">
      <c r="A777" s="36"/>
      <c r="B777" s="36"/>
      <c r="C777" s="36"/>
      <c r="D777" s="36"/>
      <c r="E777" s="73"/>
      <c r="F777" s="36"/>
      <c r="G777" s="36"/>
      <c r="H777" s="36"/>
      <c r="I777" s="36"/>
      <c r="J777" s="36"/>
      <c r="K777" s="36"/>
      <c r="L777" s="36"/>
      <c r="M777" s="36"/>
      <c r="N777" s="36"/>
      <c r="O777" s="36"/>
      <c r="P777" s="36"/>
      <c r="Q777" s="36"/>
      <c r="R777" s="36"/>
      <c r="S777" s="36"/>
      <c r="T777" s="36"/>
      <c r="U777" s="36"/>
      <c r="V777" s="74"/>
      <c r="W777" s="36"/>
      <c r="X777" s="36"/>
      <c r="Y777" s="36"/>
      <c r="Z777" s="36"/>
      <c r="AA777" s="36"/>
      <c r="AB777" s="36"/>
      <c r="AC777" s="36"/>
      <c r="AD777" s="36"/>
      <c r="AE777" s="36"/>
      <c r="AF777" s="36"/>
      <c r="AG777" s="36"/>
      <c r="AH777" s="36"/>
      <c r="AI777" s="36"/>
    </row>
    <row r="778" spans="1:35" ht="14.25" customHeight="1" x14ac:dyDescent="0.25">
      <c r="A778" s="36"/>
      <c r="B778" s="36"/>
      <c r="C778" s="36"/>
      <c r="D778" s="36"/>
      <c r="E778" s="73"/>
      <c r="F778" s="36"/>
      <c r="G778" s="36"/>
      <c r="H778" s="36"/>
      <c r="I778" s="36"/>
      <c r="J778" s="36"/>
      <c r="K778" s="36"/>
      <c r="L778" s="36"/>
      <c r="M778" s="36"/>
      <c r="N778" s="36"/>
      <c r="O778" s="36"/>
      <c r="P778" s="36"/>
      <c r="Q778" s="36"/>
      <c r="R778" s="36"/>
      <c r="S778" s="36"/>
      <c r="T778" s="36"/>
      <c r="U778" s="36"/>
      <c r="V778" s="74"/>
      <c r="W778" s="36"/>
      <c r="X778" s="36"/>
      <c r="Y778" s="36"/>
      <c r="Z778" s="36"/>
      <c r="AA778" s="36"/>
      <c r="AB778" s="36"/>
      <c r="AC778" s="36"/>
      <c r="AD778" s="36"/>
      <c r="AE778" s="36"/>
      <c r="AF778" s="36"/>
      <c r="AG778" s="36"/>
      <c r="AH778" s="36"/>
      <c r="AI778" s="36"/>
    </row>
    <row r="779" spans="1:35" ht="14.25" customHeight="1" x14ac:dyDescent="0.25">
      <c r="A779" s="36"/>
      <c r="B779" s="36"/>
      <c r="C779" s="36"/>
      <c r="D779" s="36"/>
      <c r="E779" s="73"/>
      <c r="F779" s="36"/>
      <c r="G779" s="36"/>
      <c r="H779" s="36"/>
      <c r="I779" s="36"/>
      <c r="J779" s="36"/>
      <c r="K779" s="36"/>
      <c r="L779" s="36"/>
      <c r="M779" s="36"/>
      <c r="N779" s="36"/>
      <c r="O779" s="36"/>
      <c r="P779" s="36"/>
      <c r="Q779" s="36"/>
      <c r="R779" s="36"/>
      <c r="S779" s="36"/>
      <c r="T779" s="36"/>
      <c r="U779" s="36"/>
      <c r="V779" s="74"/>
      <c r="W779" s="36"/>
      <c r="X779" s="36"/>
      <c r="Y779" s="36"/>
      <c r="Z779" s="36"/>
      <c r="AA779" s="36"/>
      <c r="AB779" s="36"/>
      <c r="AC779" s="36"/>
      <c r="AD779" s="36"/>
      <c r="AE779" s="36"/>
      <c r="AF779" s="36"/>
      <c r="AG779" s="36"/>
      <c r="AH779" s="36"/>
      <c r="AI779" s="36"/>
    </row>
    <row r="780" spans="1:35" ht="14.25" customHeight="1" x14ac:dyDescent="0.25">
      <c r="A780" s="36"/>
      <c r="B780" s="36"/>
      <c r="C780" s="36"/>
      <c r="D780" s="36"/>
      <c r="E780" s="73"/>
      <c r="F780" s="36"/>
      <c r="G780" s="36"/>
      <c r="H780" s="36"/>
      <c r="I780" s="36"/>
      <c r="J780" s="36"/>
      <c r="K780" s="36"/>
      <c r="L780" s="36"/>
      <c r="M780" s="36"/>
      <c r="N780" s="36"/>
      <c r="O780" s="36"/>
      <c r="P780" s="36"/>
      <c r="Q780" s="36"/>
      <c r="R780" s="36"/>
      <c r="S780" s="36"/>
      <c r="T780" s="36"/>
      <c r="U780" s="36"/>
      <c r="V780" s="74"/>
      <c r="W780" s="36"/>
      <c r="X780" s="36"/>
      <c r="Y780" s="36"/>
      <c r="Z780" s="36"/>
      <c r="AA780" s="36"/>
      <c r="AB780" s="36"/>
      <c r="AC780" s="36"/>
      <c r="AD780" s="36"/>
      <c r="AE780" s="36"/>
      <c r="AF780" s="36"/>
      <c r="AG780" s="36"/>
      <c r="AH780" s="36"/>
      <c r="AI780" s="36"/>
    </row>
    <row r="781" spans="1:35" ht="14.25" customHeight="1" x14ac:dyDescent="0.25">
      <c r="A781" s="36"/>
      <c r="B781" s="36"/>
      <c r="C781" s="36"/>
      <c r="D781" s="36"/>
      <c r="E781" s="73"/>
      <c r="F781" s="36"/>
      <c r="G781" s="36"/>
      <c r="H781" s="36"/>
      <c r="I781" s="36"/>
      <c r="J781" s="36"/>
      <c r="K781" s="36"/>
      <c r="L781" s="36"/>
      <c r="M781" s="36"/>
      <c r="N781" s="36"/>
      <c r="O781" s="36"/>
      <c r="P781" s="36"/>
      <c r="Q781" s="36"/>
      <c r="R781" s="36"/>
      <c r="S781" s="36"/>
      <c r="T781" s="36"/>
      <c r="U781" s="36"/>
      <c r="V781" s="74"/>
      <c r="W781" s="36"/>
      <c r="X781" s="36"/>
      <c r="Y781" s="36"/>
      <c r="Z781" s="36"/>
      <c r="AA781" s="36"/>
      <c r="AB781" s="36"/>
      <c r="AC781" s="36"/>
      <c r="AD781" s="36"/>
      <c r="AE781" s="36"/>
      <c r="AF781" s="36"/>
      <c r="AG781" s="36"/>
      <c r="AH781" s="36"/>
      <c r="AI781" s="36"/>
    </row>
    <row r="782" spans="1:35" ht="14.25" customHeight="1" x14ac:dyDescent="0.25">
      <c r="A782" s="36"/>
      <c r="B782" s="36"/>
      <c r="C782" s="36"/>
      <c r="D782" s="36"/>
      <c r="E782" s="73"/>
      <c r="F782" s="36"/>
      <c r="G782" s="36"/>
      <c r="H782" s="36"/>
      <c r="I782" s="36"/>
      <c r="J782" s="36"/>
      <c r="K782" s="36"/>
      <c r="L782" s="36"/>
      <c r="M782" s="36"/>
      <c r="N782" s="36"/>
      <c r="O782" s="36"/>
      <c r="P782" s="36"/>
      <c r="Q782" s="36"/>
      <c r="R782" s="36"/>
      <c r="S782" s="36"/>
      <c r="T782" s="36"/>
      <c r="U782" s="36"/>
      <c r="V782" s="74"/>
      <c r="W782" s="36"/>
      <c r="X782" s="36"/>
      <c r="Y782" s="36"/>
      <c r="Z782" s="36"/>
      <c r="AA782" s="36"/>
      <c r="AB782" s="36"/>
      <c r="AC782" s="36"/>
      <c r="AD782" s="36"/>
      <c r="AE782" s="36"/>
      <c r="AF782" s="36"/>
      <c r="AG782" s="36"/>
      <c r="AH782" s="36"/>
      <c r="AI782" s="36"/>
    </row>
    <row r="783" spans="1:35" ht="14.25" customHeight="1" x14ac:dyDescent="0.25">
      <c r="A783" s="36"/>
      <c r="B783" s="36"/>
      <c r="C783" s="36"/>
      <c r="D783" s="36"/>
      <c r="E783" s="73"/>
      <c r="F783" s="36"/>
      <c r="G783" s="36"/>
      <c r="H783" s="36"/>
      <c r="I783" s="36"/>
      <c r="J783" s="36"/>
      <c r="K783" s="36"/>
      <c r="L783" s="36"/>
      <c r="M783" s="36"/>
      <c r="N783" s="36"/>
      <c r="O783" s="36"/>
      <c r="P783" s="36"/>
      <c r="Q783" s="36"/>
      <c r="R783" s="36"/>
      <c r="S783" s="36"/>
      <c r="T783" s="36"/>
      <c r="U783" s="36"/>
      <c r="V783" s="74"/>
      <c r="W783" s="36"/>
      <c r="X783" s="36"/>
      <c r="Y783" s="36"/>
      <c r="Z783" s="36"/>
      <c r="AA783" s="36"/>
      <c r="AB783" s="36"/>
      <c r="AC783" s="36"/>
      <c r="AD783" s="36"/>
      <c r="AE783" s="36"/>
      <c r="AF783" s="36"/>
      <c r="AG783" s="36"/>
      <c r="AH783" s="36"/>
      <c r="AI783" s="36"/>
    </row>
    <row r="784" spans="1:35" ht="14.25" customHeight="1" x14ac:dyDescent="0.25">
      <c r="A784" s="36"/>
      <c r="B784" s="36"/>
      <c r="C784" s="36"/>
      <c r="D784" s="36"/>
      <c r="E784" s="73"/>
      <c r="F784" s="36"/>
      <c r="G784" s="36"/>
      <c r="H784" s="36"/>
      <c r="I784" s="36"/>
      <c r="J784" s="36"/>
      <c r="K784" s="36"/>
      <c r="L784" s="36"/>
      <c r="M784" s="36"/>
      <c r="N784" s="36"/>
      <c r="O784" s="36"/>
      <c r="P784" s="36"/>
      <c r="Q784" s="36"/>
      <c r="R784" s="36"/>
      <c r="S784" s="36"/>
      <c r="T784" s="36"/>
      <c r="U784" s="36"/>
      <c r="V784" s="74"/>
      <c r="W784" s="36"/>
      <c r="X784" s="36"/>
      <c r="Y784" s="36"/>
      <c r="Z784" s="36"/>
      <c r="AA784" s="36"/>
      <c r="AB784" s="36"/>
      <c r="AC784" s="36"/>
      <c r="AD784" s="36"/>
      <c r="AE784" s="36"/>
      <c r="AF784" s="36"/>
      <c r="AG784" s="36"/>
      <c r="AH784" s="36"/>
      <c r="AI784" s="36"/>
    </row>
    <row r="785" spans="1:35" ht="14.25" customHeight="1" x14ac:dyDescent="0.25">
      <c r="A785" s="36"/>
      <c r="B785" s="36"/>
      <c r="C785" s="36"/>
      <c r="D785" s="36"/>
      <c r="E785" s="73"/>
      <c r="F785" s="36"/>
      <c r="G785" s="36"/>
      <c r="H785" s="36"/>
      <c r="I785" s="36"/>
      <c r="J785" s="36"/>
      <c r="K785" s="36"/>
      <c r="L785" s="36"/>
      <c r="M785" s="36"/>
      <c r="N785" s="36"/>
      <c r="O785" s="36"/>
      <c r="P785" s="36"/>
      <c r="Q785" s="36"/>
      <c r="R785" s="36"/>
      <c r="S785" s="36"/>
      <c r="T785" s="36"/>
      <c r="U785" s="36"/>
      <c r="V785" s="74"/>
      <c r="W785" s="36"/>
      <c r="X785" s="36"/>
      <c r="Y785" s="36"/>
      <c r="Z785" s="36"/>
      <c r="AA785" s="36"/>
      <c r="AB785" s="36"/>
      <c r="AC785" s="36"/>
      <c r="AD785" s="36"/>
      <c r="AE785" s="36"/>
      <c r="AF785" s="36"/>
      <c r="AG785" s="36"/>
      <c r="AH785" s="36"/>
      <c r="AI785" s="36"/>
    </row>
    <row r="786" spans="1:35" ht="14.25" customHeight="1" x14ac:dyDescent="0.25">
      <c r="A786" s="36"/>
      <c r="B786" s="36"/>
      <c r="C786" s="36"/>
      <c r="D786" s="36"/>
      <c r="E786" s="73"/>
      <c r="F786" s="36"/>
      <c r="G786" s="36"/>
      <c r="H786" s="36"/>
      <c r="I786" s="36"/>
      <c r="J786" s="36"/>
      <c r="K786" s="36"/>
      <c r="L786" s="36"/>
      <c r="M786" s="36"/>
      <c r="N786" s="36"/>
      <c r="O786" s="36"/>
      <c r="P786" s="36"/>
      <c r="Q786" s="36"/>
      <c r="R786" s="36"/>
      <c r="S786" s="36"/>
      <c r="T786" s="36"/>
      <c r="U786" s="36"/>
      <c r="V786" s="74"/>
      <c r="W786" s="36"/>
      <c r="X786" s="36"/>
      <c r="Y786" s="36"/>
      <c r="Z786" s="36"/>
      <c r="AA786" s="36"/>
      <c r="AB786" s="36"/>
      <c r="AC786" s="36"/>
      <c r="AD786" s="36"/>
      <c r="AE786" s="36"/>
      <c r="AF786" s="36"/>
      <c r="AG786" s="36"/>
      <c r="AH786" s="36"/>
      <c r="AI786" s="36"/>
    </row>
    <row r="787" spans="1:35" ht="14.25" customHeight="1" x14ac:dyDescent="0.25">
      <c r="A787" s="36"/>
      <c r="B787" s="36"/>
      <c r="C787" s="36"/>
      <c r="D787" s="36"/>
      <c r="E787" s="73"/>
      <c r="F787" s="36"/>
      <c r="G787" s="36"/>
      <c r="H787" s="36"/>
      <c r="I787" s="36"/>
      <c r="J787" s="36"/>
      <c r="K787" s="36"/>
      <c r="L787" s="36"/>
      <c r="M787" s="36"/>
      <c r="N787" s="36"/>
      <c r="O787" s="36"/>
      <c r="P787" s="36"/>
      <c r="Q787" s="36"/>
      <c r="R787" s="36"/>
      <c r="S787" s="36"/>
      <c r="T787" s="36"/>
      <c r="U787" s="36"/>
      <c r="V787" s="74"/>
      <c r="W787" s="36"/>
      <c r="X787" s="36"/>
      <c r="Y787" s="36"/>
      <c r="Z787" s="36"/>
      <c r="AA787" s="36"/>
      <c r="AB787" s="36"/>
      <c r="AC787" s="36"/>
      <c r="AD787" s="36"/>
      <c r="AE787" s="36"/>
      <c r="AF787" s="36"/>
      <c r="AG787" s="36"/>
      <c r="AH787" s="36"/>
      <c r="AI787" s="36"/>
    </row>
    <row r="788" spans="1:35" ht="14.25" customHeight="1" x14ac:dyDescent="0.25">
      <c r="A788" s="36"/>
      <c r="B788" s="36"/>
      <c r="C788" s="36"/>
      <c r="D788" s="36"/>
      <c r="E788" s="73"/>
      <c r="F788" s="36"/>
      <c r="G788" s="36"/>
      <c r="H788" s="36"/>
      <c r="I788" s="36"/>
      <c r="J788" s="36"/>
      <c r="K788" s="36"/>
      <c r="L788" s="36"/>
      <c r="M788" s="36"/>
      <c r="N788" s="36"/>
      <c r="O788" s="36"/>
      <c r="P788" s="36"/>
      <c r="Q788" s="36"/>
      <c r="R788" s="36"/>
      <c r="S788" s="36"/>
      <c r="T788" s="36"/>
      <c r="U788" s="36"/>
      <c r="V788" s="74"/>
      <c r="W788" s="36"/>
      <c r="X788" s="36"/>
      <c r="Y788" s="36"/>
      <c r="Z788" s="36"/>
      <c r="AA788" s="36"/>
      <c r="AB788" s="36"/>
      <c r="AC788" s="36"/>
      <c r="AD788" s="36"/>
      <c r="AE788" s="36"/>
      <c r="AF788" s="36"/>
      <c r="AG788" s="36"/>
      <c r="AH788" s="36"/>
      <c r="AI788" s="36"/>
    </row>
    <row r="789" spans="1:35" ht="14.25" customHeight="1" x14ac:dyDescent="0.25">
      <c r="A789" s="36"/>
      <c r="B789" s="36"/>
      <c r="C789" s="36"/>
      <c r="D789" s="36"/>
      <c r="E789" s="73"/>
      <c r="F789" s="36"/>
      <c r="G789" s="36"/>
      <c r="H789" s="36"/>
      <c r="I789" s="36"/>
      <c r="J789" s="36"/>
      <c r="K789" s="36"/>
      <c r="L789" s="36"/>
      <c r="M789" s="36"/>
      <c r="N789" s="36"/>
      <c r="O789" s="36"/>
      <c r="P789" s="36"/>
      <c r="Q789" s="36"/>
      <c r="R789" s="36"/>
      <c r="S789" s="36"/>
      <c r="T789" s="36"/>
      <c r="U789" s="36"/>
      <c r="V789" s="74"/>
      <c r="W789" s="36"/>
      <c r="X789" s="36"/>
      <c r="Y789" s="36"/>
      <c r="Z789" s="36"/>
      <c r="AA789" s="36"/>
      <c r="AB789" s="36"/>
      <c r="AC789" s="36"/>
      <c r="AD789" s="36"/>
      <c r="AE789" s="36"/>
      <c r="AF789" s="36"/>
      <c r="AG789" s="36"/>
      <c r="AH789" s="36"/>
      <c r="AI789" s="36"/>
    </row>
    <row r="790" spans="1:35" ht="14.25" customHeight="1" x14ac:dyDescent="0.25">
      <c r="A790" s="36"/>
      <c r="B790" s="36"/>
      <c r="C790" s="36"/>
      <c r="D790" s="36"/>
      <c r="E790" s="73"/>
      <c r="F790" s="36"/>
      <c r="G790" s="36"/>
      <c r="H790" s="36"/>
      <c r="I790" s="36"/>
      <c r="J790" s="36"/>
      <c r="K790" s="36"/>
      <c r="L790" s="36"/>
      <c r="M790" s="36"/>
      <c r="N790" s="36"/>
      <c r="O790" s="36"/>
      <c r="P790" s="36"/>
      <c r="Q790" s="36"/>
      <c r="R790" s="36"/>
      <c r="S790" s="36"/>
      <c r="T790" s="36"/>
      <c r="U790" s="36"/>
      <c r="V790" s="74"/>
      <c r="W790" s="36"/>
      <c r="X790" s="36"/>
      <c r="Y790" s="36"/>
      <c r="Z790" s="36"/>
      <c r="AA790" s="36"/>
      <c r="AB790" s="36"/>
      <c r="AC790" s="36"/>
      <c r="AD790" s="36"/>
      <c r="AE790" s="36"/>
      <c r="AF790" s="36"/>
      <c r="AG790" s="36"/>
      <c r="AH790" s="36"/>
      <c r="AI790" s="36"/>
    </row>
    <row r="791" spans="1:35" ht="14.25" customHeight="1" x14ac:dyDescent="0.25">
      <c r="A791" s="36"/>
      <c r="B791" s="36"/>
      <c r="C791" s="36"/>
      <c r="D791" s="36"/>
      <c r="E791" s="73"/>
      <c r="F791" s="36"/>
      <c r="G791" s="36"/>
      <c r="H791" s="36"/>
      <c r="I791" s="36"/>
      <c r="J791" s="36"/>
      <c r="K791" s="36"/>
      <c r="L791" s="36"/>
      <c r="M791" s="36"/>
      <c r="N791" s="36"/>
      <c r="O791" s="36"/>
      <c r="P791" s="36"/>
      <c r="Q791" s="36"/>
      <c r="R791" s="36"/>
      <c r="S791" s="36"/>
      <c r="T791" s="36"/>
      <c r="U791" s="36"/>
      <c r="V791" s="74"/>
      <c r="W791" s="36"/>
      <c r="X791" s="36"/>
      <c r="Y791" s="36"/>
      <c r="Z791" s="36"/>
      <c r="AA791" s="36"/>
      <c r="AB791" s="36"/>
      <c r="AC791" s="36"/>
      <c r="AD791" s="36"/>
      <c r="AE791" s="36"/>
      <c r="AF791" s="36"/>
      <c r="AG791" s="36"/>
      <c r="AH791" s="36"/>
      <c r="AI791" s="36"/>
    </row>
    <row r="792" spans="1:35" ht="14.25" customHeight="1" x14ac:dyDescent="0.25">
      <c r="A792" s="36"/>
      <c r="B792" s="36"/>
      <c r="C792" s="36"/>
      <c r="D792" s="36"/>
      <c r="E792" s="73"/>
      <c r="F792" s="36"/>
      <c r="G792" s="36"/>
      <c r="H792" s="36"/>
      <c r="I792" s="36"/>
      <c r="J792" s="36"/>
      <c r="K792" s="36"/>
      <c r="L792" s="36"/>
      <c r="M792" s="36"/>
      <c r="N792" s="36"/>
      <c r="O792" s="36"/>
      <c r="P792" s="36"/>
      <c r="Q792" s="36"/>
      <c r="R792" s="36"/>
      <c r="S792" s="36"/>
      <c r="T792" s="36"/>
      <c r="U792" s="36"/>
      <c r="V792" s="74"/>
      <c r="W792" s="36"/>
      <c r="X792" s="36"/>
      <c r="Y792" s="36"/>
      <c r="Z792" s="36"/>
      <c r="AA792" s="36"/>
      <c r="AB792" s="36"/>
      <c r="AC792" s="36"/>
      <c r="AD792" s="36"/>
      <c r="AE792" s="36"/>
      <c r="AF792" s="36"/>
      <c r="AG792" s="36"/>
      <c r="AH792" s="36"/>
      <c r="AI792" s="36"/>
    </row>
    <row r="793" spans="1:35" ht="14.25" customHeight="1" x14ac:dyDescent="0.25">
      <c r="A793" s="36"/>
      <c r="B793" s="36"/>
      <c r="C793" s="36"/>
      <c r="D793" s="36"/>
      <c r="E793" s="73"/>
      <c r="F793" s="36"/>
      <c r="G793" s="36"/>
      <c r="H793" s="36"/>
      <c r="I793" s="36"/>
      <c r="J793" s="36"/>
      <c r="K793" s="36"/>
      <c r="L793" s="36"/>
      <c r="M793" s="36"/>
      <c r="N793" s="36"/>
      <c r="O793" s="36"/>
      <c r="P793" s="36"/>
      <c r="Q793" s="36"/>
      <c r="R793" s="36"/>
      <c r="S793" s="36"/>
      <c r="T793" s="36"/>
      <c r="U793" s="36"/>
      <c r="V793" s="74"/>
      <c r="W793" s="36"/>
      <c r="X793" s="36"/>
      <c r="Y793" s="36"/>
      <c r="Z793" s="36"/>
      <c r="AA793" s="36"/>
      <c r="AB793" s="36"/>
      <c r="AC793" s="36"/>
      <c r="AD793" s="36"/>
      <c r="AE793" s="36"/>
      <c r="AF793" s="36"/>
      <c r="AG793" s="36"/>
      <c r="AH793" s="36"/>
      <c r="AI793" s="36"/>
    </row>
    <row r="794" spans="1:35" ht="14.25" customHeight="1" x14ac:dyDescent="0.25">
      <c r="A794" s="36"/>
      <c r="B794" s="36"/>
      <c r="C794" s="36"/>
      <c r="D794" s="36"/>
      <c r="E794" s="73"/>
      <c r="F794" s="36"/>
      <c r="G794" s="36"/>
      <c r="H794" s="36"/>
      <c r="I794" s="36"/>
      <c r="J794" s="36"/>
      <c r="K794" s="36"/>
      <c r="L794" s="36"/>
      <c r="M794" s="36"/>
      <c r="N794" s="36"/>
      <c r="O794" s="36"/>
      <c r="P794" s="36"/>
      <c r="Q794" s="36"/>
      <c r="R794" s="36"/>
      <c r="S794" s="36"/>
      <c r="T794" s="36"/>
      <c r="U794" s="36"/>
      <c r="V794" s="74"/>
      <c r="W794" s="36"/>
      <c r="X794" s="36"/>
      <c r="Y794" s="36"/>
      <c r="Z794" s="36"/>
      <c r="AA794" s="36"/>
      <c r="AB794" s="36"/>
      <c r="AC794" s="36"/>
      <c r="AD794" s="36"/>
      <c r="AE794" s="36"/>
      <c r="AF794" s="36"/>
      <c r="AG794" s="36"/>
      <c r="AH794" s="36"/>
      <c r="AI794" s="36"/>
    </row>
    <row r="795" spans="1:35" ht="14.25" customHeight="1" x14ac:dyDescent="0.25">
      <c r="A795" s="36"/>
      <c r="B795" s="36"/>
      <c r="C795" s="36"/>
      <c r="D795" s="36"/>
      <c r="E795" s="73"/>
      <c r="F795" s="36"/>
      <c r="G795" s="36"/>
      <c r="H795" s="36"/>
      <c r="I795" s="36"/>
      <c r="J795" s="36"/>
      <c r="K795" s="36"/>
      <c r="L795" s="36"/>
      <c r="M795" s="36"/>
      <c r="N795" s="36"/>
      <c r="O795" s="36"/>
      <c r="P795" s="36"/>
      <c r="Q795" s="36"/>
      <c r="R795" s="36"/>
      <c r="S795" s="36"/>
      <c r="T795" s="36"/>
      <c r="U795" s="36"/>
      <c r="V795" s="74"/>
      <c r="W795" s="36"/>
      <c r="X795" s="36"/>
      <c r="Y795" s="36"/>
      <c r="Z795" s="36"/>
      <c r="AA795" s="36"/>
      <c r="AB795" s="36"/>
      <c r="AC795" s="36"/>
      <c r="AD795" s="36"/>
      <c r="AE795" s="36"/>
      <c r="AF795" s="36"/>
      <c r="AG795" s="36"/>
      <c r="AH795" s="36"/>
      <c r="AI795" s="36"/>
    </row>
    <row r="796" spans="1:35" ht="14.25" customHeight="1" x14ac:dyDescent="0.25">
      <c r="A796" s="36"/>
      <c r="B796" s="36"/>
      <c r="C796" s="36"/>
      <c r="D796" s="36"/>
      <c r="E796" s="73"/>
      <c r="F796" s="36"/>
      <c r="G796" s="36"/>
      <c r="H796" s="36"/>
      <c r="I796" s="36"/>
      <c r="J796" s="36"/>
      <c r="K796" s="36"/>
      <c r="L796" s="36"/>
      <c r="M796" s="36"/>
      <c r="N796" s="36"/>
      <c r="O796" s="36"/>
      <c r="P796" s="36"/>
      <c r="Q796" s="36"/>
      <c r="R796" s="36"/>
      <c r="S796" s="36"/>
      <c r="T796" s="36"/>
      <c r="U796" s="36"/>
      <c r="V796" s="74"/>
      <c r="W796" s="36"/>
      <c r="X796" s="36"/>
      <c r="Y796" s="36"/>
      <c r="Z796" s="36"/>
      <c r="AA796" s="36"/>
      <c r="AB796" s="36"/>
      <c r="AC796" s="36"/>
      <c r="AD796" s="36"/>
      <c r="AE796" s="36"/>
      <c r="AF796" s="36"/>
      <c r="AG796" s="36"/>
      <c r="AH796" s="36"/>
      <c r="AI796" s="36"/>
    </row>
    <row r="797" spans="1:35" ht="14.25" customHeight="1" x14ac:dyDescent="0.25">
      <c r="A797" s="36"/>
      <c r="B797" s="36"/>
      <c r="C797" s="36"/>
      <c r="D797" s="36"/>
      <c r="E797" s="73"/>
      <c r="F797" s="36"/>
      <c r="G797" s="36"/>
      <c r="H797" s="36"/>
      <c r="I797" s="36"/>
      <c r="J797" s="36"/>
      <c r="K797" s="36"/>
      <c r="L797" s="36"/>
      <c r="M797" s="36"/>
      <c r="N797" s="36"/>
      <c r="O797" s="36"/>
      <c r="P797" s="36"/>
      <c r="Q797" s="36"/>
      <c r="R797" s="36"/>
      <c r="S797" s="36"/>
      <c r="T797" s="36"/>
      <c r="U797" s="36"/>
      <c r="V797" s="74"/>
      <c r="W797" s="36"/>
      <c r="X797" s="36"/>
      <c r="Y797" s="36"/>
      <c r="Z797" s="36"/>
      <c r="AA797" s="36"/>
      <c r="AB797" s="36"/>
      <c r="AC797" s="36"/>
      <c r="AD797" s="36"/>
      <c r="AE797" s="36"/>
      <c r="AF797" s="36"/>
      <c r="AG797" s="36"/>
      <c r="AH797" s="36"/>
      <c r="AI797" s="36"/>
    </row>
    <row r="798" spans="1:35" ht="14.25" customHeight="1" x14ac:dyDescent="0.25">
      <c r="A798" s="36"/>
      <c r="B798" s="36"/>
      <c r="C798" s="36"/>
      <c r="D798" s="36"/>
      <c r="E798" s="73"/>
      <c r="F798" s="36"/>
      <c r="G798" s="36"/>
      <c r="H798" s="36"/>
      <c r="I798" s="36"/>
      <c r="J798" s="36"/>
      <c r="K798" s="36"/>
      <c r="L798" s="36"/>
      <c r="M798" s="36"/>
      <c r="N798" s="36"/>
      <c r="O798" s="36"/>
      <c r="P798" s="36"/>
      <c r="Q798" s="36"/>
      <c r="R798" s="36"/>
      <c r="S798" s="36"/>
      <c r="T798" s="36"/>
      <c r="U798" s="36"/>
      <c r="V798" s="74"/>
      <c r="W798" s="36"/>
      <c r="X798" s="36"/>
      <c r="Y798" s="36"/>
      <c r="Z798" s="36"/>
      <c r="AA798" s="36"/>
      <c r="AB798" s="36"/>
      <c r="AC798" s="36"/>
      <c r="AD798" s="36"/>
      <c r="AE798" s="36"/>
      <c r="AF798" s="36"/>
      <c r="AG798" s="36"/>
      <c r="AH798" s="36"/>
      <c r="AI798" s="36"/>
    </row>
    <row r="799" spans="1:35" ht="14.25" customHeight="1" x14ac:dyDescent="0.25">
      <c r="A799" s="36"/>
      <c r="B799" s="36"/>
      <c r="C799" s="36"/>
      <c r="D799" s="36"/>
      <c r="E799" s="73"/>
      <c r="F799" s="36"/>
      <c r="G799" s="36"/>
      <c r="H799" s="36"/>
      <c r="I799" s="36"/>
      <c r="J799" s="36"/>
      <c r="K799" s="36"/>
      <c r="L799" s="36"/>
      <c r="M799" s="36"/>
      <c r="N799" s="36"/>
      <c r="O799" s="36"/>
      <c r="P799" s="36"/>
      <c r="Q799" s="36"/>
      <c r="R799" s="36"/>
      <c r="S799" s="36"/>
      <c r="T799" s="36"/>
      <c r="U799" s="36"/>
      <c r="V799" s="74"/>
      <c r="W799" s="36"/>
      <c r="X799" s="36"/>
      <c r="Y799" s="36"/>
      <c r="Z799" s="36"/>
      <c r="AA799" s="36"/>
      <c r="AB799" s="36"/>
      <c r="AC799" s="36"/>
      <c r="AD799" s="36"/>
      <c r="AE799" s="36"/>
      <c r="AF799" s="36"/>
      <c r="AG799" s="36"/>
      <c r="AH799" s="36"/>
      <c r="AI799" s="36"/>
    </row>
    <row r="800" spans="1:35" ht="14.25" customHeight="1" x14ac:dyDescent="0.25">
      <c r="A800" s="36"/>
      <c r="B800" s="36"/>
      <c r="C800" s="36"/>
      <c r="D800" s="36"/>
      <c r="E800" s="73"/>
      <c r="F800" s="36"/>
      <c r="G800" s="36"/>
      <c r="H800" s="36"/>
      <c r="I800" s="36"/>
      <c r="J800" s="36"/>
      <c r="K800" s="36"/>
      <c r="L800" s="36"/>
      <c r="M800" s="36"/>
      <c r="N800" s="36"/>
      <c r="O800" s="36"/>
      <c r="P800" s="36"/>
      <c r="Q800" s="36"/>
      <c r="R800" s="36"/>
      <c r="S800" s="36"/>
      <c r="T800" s="36"/>
      <c r="U800" s="36"/>
      <c r="V800" s="74"/>
      <c r="W800" s="36"/>
      <c r="X800" s="36"/>
      <c r="Y800" s="36"/>
      <c r="Z800" s="36"/>
      <c r="AA800" s="36"/>
      <c r="AB800" s="36"/>
      <c r="AC800" s="36"/>
      <c r="AD800" s="36"/>
      <c r="AE800" s="36"/>
      <c r="AF800" s="36"/>
      <c r="AG800" s="36"/>
      <c r="AH800" s="36"/>
      <c r="AI800" s="36"/>
    </row>
    <row r="801" spans="1:35" ht="14.25" customHeight="1" x14ac:dyDescent="0.25">
      <c r="A801" s="36"/>
      <c r="B801" s="36"/>
      <c r="C801" s="36"/>
      <c r="D801" s="36"/>
      <c r="E801" s="73"/>
      <c r="F801" s="36"/>
      <c r="G801" s="36"/>
      <c r="H801" s="36"/>
      <c r="I801" s="36"/>
      <c r="J801" s="36"/>
      <c r="K801" s="36"/>
      <c r="L801" s="36"/>
      <c r="M801" s="36"/>
      <c r="N801" s="36"/>
      <c r="O801" s="36"/>
      <c r="P801" s="36"/>
      <c r="Q801" s="36"/>
      <c r="R801" s="36"/>
      <c r="S801" s="36"/>
      <c r="T801" s="36"/>
      <c r="U801" s="36"/>
      <c r="V801" s="74"/>
      <c r="W801" s="36"/>
      <c r="X801" s="36"/>
      <c r="Y801" s="36"/>
      <c r="Z801" s="36"/>
      <c r="AA801" s="36"/>
      <c r="AB801" s="36"/>
      <c r="AC801" s="36"/>
      <c r="AD801" s="36"/>
      <c r="AE801" s="36"/>
      <c r="AF801" s="36"/>
      <c r="AG801" s="36"/>
      <c r="AH801" s="36"/>
      <c r="AI801" s="36"/>
    </row>
    <row r="802" spans="1:35" ht="14.25" customHeight="1" x14ac:dyDescent="0.25">
      <c r="A802" s="36"/>
      <c r="B802" s="36"/>
      <c r="C802" s="36"/>
      <c r="D802" s="36"/>
      <c r="E802" s="73"/>
      <c r="F802" s="36"/>
      <c r="G802" s="36"/>
      <c r="H802" s="36"/>
      <c r="I802" s="36"/>
      <c r="J802" s="36"/>
      <c r="K802" s="36"/>
      <c r="L802" s="36"/>
      <c r="M802" s="36"/>
      <c r="N802" s="36"/>
      <c r="O802" s="36"/>
      <c r="P802" s="36"/>
      <c r="Q802" s="36"/>
      <c r="R802" s="36"/>
      <c r="S802" s="36"/>
      <c r="T802" s="36"/>
      <c r="U802" s="36"/>
      <c r="V802" s="74"/>
      <c r="W802" s="36"/>
      <c r="X802" s="36"/>
      <c r="Y802" s="36"/>
      <c r="Z802" s="36"/>
      <c r="AA802" s="36"/>
      <c r="AB802" s="36"/>
      <c r="AC802" s="36"/>
      <c r="AD802" s="36"/>
      <c r="AE802" s="36"/>
      <c r="AF802" s="36"/>
      <c r="AG802" s="36"/>
      <c r="AH802" s="36"/>
      <c r="AI802" s="36"/>
    </row>
    <row r="803" spans="1:35" ht="14.25" customHeight="1" x14ac:dyDescent="0.25">
      <c r="A803" s="36"/>
      <c r="B803" s="36"/>
      <c r="C803" s="36"/>
      <c r="D803" s="36"/>
      <c r="E803" s="73"/>
      <c r="F803" s="36"/>
      <c r="G803" s="36"/>
      <c r="H803" s="36"/>
      <c r="I803" s="36"/>
      <c r="J803" s="36"/>
      <c r="K803" s="36"/>
      <c r="L803" s="36"/>
      <c r="M803" s="36"/>
      <c r="N803" s="36"/>
      <c r="O803" s="36"/>
      <c r="P803" s="36"/>
      <c r="Q803" s="36"/>
      <c r="R803" s="36"/>
      <c r="S803" s="36"/>
      <c r="T803" s="36"/>
      <c r="U803" s="36"/>
      <c r="V803" s="74"/>
      <c r="W803" s="36"/>
      <c r="X803" s="36"/>
      <c r="Y803" s="36"/>
      <c r="Z803" s="36"/>
      <c r="AA803" s="36"/>
      <c r="AB803" s="36"/>
      <c r="AC803" s="36"/>
      <c r="AD803" s="36"/>
      <c r="AE803" s="36"/>
      <c r="AF803" s="36"/>
      <c r="AG803" s="36"/>
      <c r="AH803" s="36"/>
      <c r="AI803" s="36"/>
    </row>
    <row r="804" spans="1:35" ht="14.25" customHeight="1" x14ac:dyDescent="0.25">
      <c r="A804" s="36"/>
      <c r="B804" s="36"/>
      <c r="C804" s="36"/>
      <c r="D804" s="36"/>
      <c r="E804" s="73"/>
      <c r="F804" s="36"/>
      <c r="G804" s="36"/>
      <c r="H804" s="36"/>
      <c r="I804" s="36"/>
      <c r="J804" s="36"/>
      <c r="K804" s="36"/>
      <c r="L804" s="36"/>
      <c r="M804" s="36"/>
      <c r="N804" s="36"/>
      <c r="O804" s="36"/>
      <c r="P804" s="36"/>
      <c r="Q804" s="36"/>
      <c r="R804" s="36"/>
      <c r="S804" s="36"/>
      <c r="T804" s="36"/>
      <c r="U804" s="36"/>
      <c r="V804" s="74"/>
      <c r="W804" s="36"/>
      <c r="X804" s="36"/>
      <c r="Y804" s="36"/>
      <c r="Z804" s="36"/>
      <c r="AA804" s="36"/>
      <c r="AB804" s="36"/>
      <c r="AC804" s="36"/>
      <c r="AD804" s="36"/>
      <c r="AE804" s="36"/>
      <c r="AF804" s="36"/>
      <c r="AG804" s="36"/>
      <c r="AH804" s="36"/>
      <c r="AI804" s="36"/>
    </row>
    <row r="805" spans="1:35" ht="14.25" customHeight="1" x14ac:dyDescent="0.25">
      <c r="A805" s="36"/>
      <c r="B805" s="36"/>
      <c r="C805" s="36"/>
      <c r="D805" s="36"/>
      <c r="E805" s="73"/>
      <c r="F805" s="36"/>
      <c r="G805" s="36"/>
      <c r="H805" s="36"/>
      <c r="I805" s="36"/>
      <c r="J805" s="36"/>
      <c r="K805" s="36"/>
      <c r="L805" s="36"/>
      <c r="M805" s="36"/>
      <c r="N805" s="36"/>
      <c r="O805" s="36"/>
      <c r="P805" s="36"/>
      <c r="Q805" s="36"/>
      <c r="R805" s="36"/>
      <c r="S805" s="36"/>
      <c r="T805" s="36"/>
      <c r="U805" s="36"/>
      <c r="V805" s="74"/>
      <c r="W805" s="36"/>
      <c r="X805" s="36"/>
      <c r="Y805" s="36"/>
      <c r="Z805" s="36"/>
      <c r="AA805" s="36"/>
      <c r="AB805" s="36"/>
      <c r="AC805" s="36"/>
      <c r="AD805" s="36"/>
      <c r="AE805" s="36"/>
      <c r="AF805" s="36"/>
      <c r="AG805" s="36"/>
      <c r="AH805" s="36"/>
      <c r="AI805" s="36"/>
    </row>
    <row r="806" spans="1:35" ht="14.25" customHeight="1" x14ac:dyDescent="0.25">
      <c r="A806" s="36"/>
      <c r="B806" s="36"/>
      <c r="C806" s="36"/>
      <c r="D806" s="36"/>
      <c r="E806" s="73"/>
      <c r="F806" s="36"/>
      <c r="G806" s="36"/>
      <c r="H806" s="36"/>
      <c r="I806" s="36"/>
      <c r="J806" s="36"/>
      <c r="K806" s="36"/>
      <c r="L806" s="36"/>
      <c r="M806" s="36"/>
      <c r="N806" s="36"/>
      <c r="O806" s="36"/>
      <c r="P806" s="36"/>
      <c r="Q806" s="36"/>
      <c r="R806" s="36"/>
      <c r="S806" s="36"/>
      <c r="T806" s="36"/>
      <c r="U806" s="36"/>
      <c r="V806" s="74"/>
      <c r="W806" s="36"/>
      <c r="X806" s="36"/>
      <c r="Y806" s="36"/>
      <c r="Z806" s="36"/>
      <c r="AA806" s="36"/>
      <c r="AB806" s="36"/>
      <c r="AC806" s="36"/>
      <c r="AD806" s="36"/>
      <c r="AE806" s="36"/>
      <c r="AF806" s="36"/>
      <c r="AG806" s="36"/>
      <c r="AH806" s="36"/>
      <c r="AI806" s="36"/>
    </row>
    <row r="807" spans="1:35" ht="14.25" customHeight="1" x14ac:dyDescent="0.25">
      <c r="A807" s="36"/>
      <c r="B807" s="36"/>
      <c r="C807" s="36"/>
      <c r="D807" s="36"/>
      <c r="E807" s="73"/>
      <c r="F807" s="36"/>
      <c r="G807" s="36"/>
      <c r="H807" s="36"/>
      <c r="I807" s="36"/>
      <c r="J807" s="36"/>
      <c r="K807" s="36"/>
      <c r="L807" s="36"/>
      <c r="M807" s="36"/>
      <c r="N807" s="36"/>
      <c r="O807" s="36"/>
      <c r="P807" s="36"/>
      <c r="Q807" s="36"/>
      <c r="R807" s="36"/>
      <c r="S807" s="36"/>
      <c r="T807" s="36"/>
      <c r="U807" s="36"/>
      <c r="V807" s="74"/>
      <c r="W807" s="36"/>
      <c r="X807" s="36"/>
      <c r="Y807" s="36"/>
      <c r="Z807" s="36"/>
      <c r="AA807" s="36"/>
      <c r="AB807" s="36"/>
      <c r="AC807" s="36"/>
      <c r="AD807" s="36"/>
      <c r="AE807" s="36"/>
      <c r="AF807" s="36"/>
      <c r="AG807" s="36"/>
      <c r="AH807" s="36"/>
      <c r="AI807" s="36"/>
    </row>
    <row r="808" spans="1:35" ht="14.25" customHeight="1" x14ac:dyDescent="0.25">
      <c r="A808" s="36"/>
      <c r="B808" s="36"/>
      <c r="C808" s="36"/>
      <c r="D808" s="36"/>
      <c r="E808" s="73"/>
      <c r="F808" s="36"/>
      <c r="G808" s="36"/>
      <c r="H808" s="36"/>
      <c r="I808" s="36"/>
      <c r="J808" s="36"/>
      <c r="K808" s="36"/>
      <c r="L808" s="36"/>
      <c r="M808" s="36"/>
      <c r="N808" s="36"/>
      <c r="O808" s="36"/>
      <c r="P808" s="36"/>
      <c r="Q808" s="36"/>
      <c r="R808" s="36"/>
      <c r="S808" s="36"/>
      <c r="T808" s="36"/>
      <c r="U808" s="36"/>
      <c r="V808" s="74"/>
      <c r="W808" s="36"/>
      <c r="X808" s="36"/>
      <c r="Y808" s="36"/>
      <c r="Z808" s="36"/>
      <c r="AA808" s="36"/>
      <c r="AB808" s="36"/>
      <c r="AC808" s="36"/>
      <c r="AD808" s="36"/>
      <c r="AE808" s="36"/>
      <c r="AF808" s="36"/>
      <c r="AG808" s="36"/>
      <c r="AH808" s="36"/>
      <c r="AI808" s="36"/>
    </row>
    <row r="809" spans="1:35" ht="14.25" customHeight="1" x14ac:dyDescent="0.25">
      <c r="A809" s="36"/>
      <c r="B809" s="36"/>
      <c r="C809" s="36"/>
      <c r="D809" s="36"/>
      <c r="E809" s="73"/>
      <c r="F809" s="36"/>
      <c r="G809" s="36"/>
      <c r="H809" s="36"/>
      <c r="I809" s="36"/>
      <c r="J809" s="36"/>
      <c r="K809" s="36"/>
      <c r="L809" s="36"/>
      <c r="M809" s="36"/>
      <c r="N809" s="36"/>
      <c r="O809" s="36"/>
      <c r="P809" s="36"/>
      <c r="Q809" s="36"/>
      <c r="R809" s="36"/>
      <c r="S809" s="36"/>
      <c r="T809" s="36"/>
      <c r="U809" s="36"/>
      <c r="V809" s="74"/>
      <c r="W809" s="36"/>
      <c r="X809" s="36"/>
      <c r="Y809" s="36"/>
      <c r="Z809" s="36"/>
      <c r="AA809" s="36"/>
      <c r="AB809" s="36"/>
      <c r="AC809" s="36"/>
      <c r="AD809" s="36"/>
      <c r="AE809" s="36"/>
      <c r="AF809" s="36"/>
      <c r="AG809" s="36"/>
      <c r="AH809" s="36"/>
      <c r="AI809" s="36"/>
    </row>
    <row r="810" spans="1:35" ht="14.25" customHeight="1" x14ac:dyDescent="0.25">
      <c r="A810" s="36"/>
      <c r="B810" s="36"/>
      <c r="C810" s="36"/>
      <c r="D810" s="36"/>
      <c r="E810" s="73"/>
      <c r="F810" s="36"/>
      <c r="G810" s="36"/>
      <c r="H810" s="36"/>
      <c r="I810" s="36"/>
      <c r="J810" s="36"/>
      <c r="K810" s="36"/>
      <c r="L810" s="36"/>
      <c r="M810" s="36"/>
      <c r="N810" s="36"/>
      <c r="O810" s="36"/>
      <c r="P810" s="36"/>
      <c r="Q810" s="36"/>
      <c r="R810" s="36"/>
      <c r="S810" s="36"/>
      <c r="T810" s="36"/>
      <c r="U810" s="36"/>
      <c r="V810" s="74"/>
      <c r="W810" s="36"/>
      <c r="X810" s="36"/>
      <c r="Y810" s="36"/>
      <c r="Z810" s="36"/>
      <c r="AA810" s="36"/>
      <c r="AB810" s="36"/>
      <c r="AC810" s="36"/>
      <c r="AD810" s="36"/>
      <c r="AE810" s="36"/>
      <c r="AF810" s="36"/>
      <c r="AG810" s="36"/>
      <c r="AH810" s="36"/>
      <c r="AI810" s="36"/>
    </row>
    <row r="811" spans="1:35" ht="14.25" customHeight="1" x14ac:dyDescent="0.25">
      <c r="A811" s="36"/>
      <c r="B811" s="36"/>
      <c r="C811" s="36"/>
      <c r="D811" s="36"/>
      <c r="E811" s="73"/>
      <c r="F811" s="36"/>
      <c r="G811" s="36"/>
      <c r="H811" s="36"/>
      <c r="I811" s="36"/>
      <c r="J811" s="36"/>
      <c r="K811" s="36"/>
      <c r="L811" s="36"/>
      <c r="M811" s="36"/>
      <c r="N811" s="36"/>
      <c r="O811" s="36"/>
      <c r="P811" s="36"/>
      <c r="Q811" s="36"/>
      <c r="R811" s="36"/>
      <c r="S811" s="36"/>
      <c r="T811" s="36"/>
      <c r="U811" s="36"/>
      <c r="V811" s="74"/>
      <c r="W811" s="36"/>
      <c r="X811" s="36"/>
      <c r="Y811" s="36"/>
      <c r="Z811" s="36"/>
      <c r="AA811" s="36"/>
      <c r="AB811" s="36"/>
      <c r="AC811" s="36"/>
      <c r="AD811" s="36"/>
      <c r="AE811" s="36"/>
      <c r="AF811" s="36"/>
      <c r="AG811" s="36"/>
      <c r="AH811" s="36"/>
      <c r="AI811" s="36"/>
    </row>
    <row r="812" spans="1:35" ht="14.25" customHeight="1" x14ac:dyDescent="0.25">
      <c r="A812" s="36"/>
      <c r="B812" s="36"/>
      <c r="C812" s="36"/>
      <c r="D812" s="36"/>
      <c r="E812" s="73"/>
      <c r="F812" s="36"/>
      <c r="G812" s="36"/>
      <c r="H812" s="36"/>
      <c r="I812" s="36"/>
      <c r="J812" s="36"/>
      <c r="K812" s="36"/>
      <c r="L812" s="36"/>
      <c r="M812" s="36"/>
      <c r="N812" s="36"/>
      <c r="O812" s="36"/>
      <c r="P812" s="36"/>
      <c r="Q812" s="36"/>
      <c r="R812" s="36"/>
      <c r="S812" s="36"/>
      <c r="T812" s="36"/>
      <c r="U812" s="36"/>
      <c r="V812" s="74"/>
      <c r="W812" s="36"/>
      <c r="X812" s="36"/>
      <c r="Y812" s="36"/>
      <c r="Z812" s="36"/>
      <c r="AA812" s="36"/>
      <c r="AB812" s="36"/>
      <c r="AC812" s="36"/>
      <c r="AD812" s="36"/>
      <c r="AE812" s="36"/>
      <c r="AF812" s="36"/>
      <c r="AG812" s="36"/>
      <c r="AH812" s="36"/>
      <c r="AI812" s="36"/>
    </row>
    <row r="813" spans="1:35" ht="14.25" customHeight="1" x14ac:dyDescent="0.25">
      <c r="A813" s="36"/>
      <c r="B813" s="36"/>
      <c r="C813" s="36"/>
      <c r="D813" s="36"/>
      <c r="E813" s="73"/>
      <c r="F813" s="36"/>
      <c r="G813" s="36"/>
      <c r="H813" s="36"/>
      <c r="I813" s="36"/>
      <c r="J813" s="36"/>
      <c r="K813" s="36"/>
      <c r="L813" s="36"/>
      <c r="M813" s="36"/>
      <c r="N813" s="36"/>
      <c r="O813" s="36"/>
      <c r="P813" s="36"/>
      <c r="Q813" s="36"/>
      <c r="R813" s="36"/>
      <c r="S813" s="36"/>
      <c r="T813" s="36"/>
      <c r="U813" s="36"/>
      <c r="V813" s="74"/>
      <c r="W813" s="36"/>
      <c r="X813" s="36"/>
      <c r="Y813" s="36"/>
      <c r="Z813" s="36"/>
      <c r="AA813" s="36"/>
      <c r="AB813" s="36"/>
      <c r="AC813" s="36"/>
      <c r="AD813" s="36"/>
      <c r="AE813" s="36"/>
      <c r="AF813" s="36"/>
      <c r="AG813" s="36"/>
      <c r="AH813" s="36"/>
      <c r="AI813" s="36"/>
    </row>
    <row r="814" spans="1:35" ht="14.25" customHeight="1" x14ac:dyDescent="0.25">
      <c r="A814" s="36"/>
      <c r="B814" s="36"/>
      <c r="C814" s="36"/>
      <c r="D814" s="36"/>
      <c r="E814" s="73"/>
      <c r="F814" s="36"/>
      <c r="G814" s="36"/>
      <c r="H814" s="36"/>
      <c r="I814" s="36"/>
      <c r="J814" s="36"/>
      <c r="K814" s="36"/>
      <c r="L814" s="36"/>
      <c r="M814" s="36"/>
      <c r="N814" s="36"/>
      <c r="O814" s="36"/>
      <c r="P814" s="36"/>
      <c r="Q814" s="36"/>
      <c r="R814" s="36"/>
      <c r="S814" s="36"/>
      <c r="T814" s="36"/>
      <c r="U814" s="36"/>
      <c r="V814" s="74"/>
      <c r="W814" s="36"/>
      <c r="X814" s="36"/>
      <c r="Y814" s="36"/>
      <c r="Z814" s="36"/>
      <c r="AA814" s="36"/>
      <c r="AB814" s="36"/>
      <c r="AC814" s="36"/>
      <c r="AD814" s="36"/>
      <c r="AE814" s="36"/>
      <c r="AF814" s="36"/>
      <c r="AG814" s="36"/>
      <c r="AH814" s="36"/>
      <c r="AI814" s="36"/>
    </row>
    <row r="815" spans="1:35" ht="14.25" customHeight="1" x14ac:dyDescent="0.25">
      <c r="A815" s="36"/>
      <c r="B815" s="36"/>
      <c r="C815" s="36"/>
      <c r="D815" s="36"/>
      <c r="E815" s="73"/>
      <c r="F815" s="36"/>
      <c r="G815" s="36"/>
      <c r="H815" s="36"/>
      <c r="I815" s="36"/>
      <c r="J815" s="36"/>
      <c r="K815" s="36"/>
      <c r="L815" s="36"/>
      <c r="M815" s="36"/>
      <c r="N815" s="36"/>
      <c r="O815" s="36"/>
      <c r="P815" s="36"/>
      <c r="Q815" s="36"/>
      <c r="R815" s="36"/>
      <c r="S815" s="36"/>
      <c r="T815" s="36"/>
      <c r="U815" s="36"/>
      <c r="V815" s="74"/>
      <c r="W815" s="36"/>
      <c r="X815" s="36"/>
      <c r="Y815" s="36"/>
      <c r="Z815" s="36"/>
      <c r="AA815" s="36"/>
      <c r="AB815" s="36"/>
      <c r="AC815" s="36"/>
      <c r="AD815" s="36"/>
      <c r="AE815" s="36"/>
      <c r="AF815" s="36"/>
      <c r="AG815" s="36"/>
      <c r="AH815" s="36"/>
      <c r="AI815" s="36"/>
    </row>
    <row r="816" spans="1:35" ht="14.25" customHeight="1" x14ac:dyDescent="0.25">
      <c r="A816" s="36"/>
      <c r="B816" s="36"/>
      <c r="C816" s="36"/>
      <c r="D816" s="36"/>
      <c r="E816" s="73"/>
      <c r="F816" s="36"/>
      <c r="G816" s="36"/>
      <c r="H816" s="36"/>
      <c r="I816" s="36"/>
      <c r="J816" s="36"/>
      <c r="K816" s="36"/>
      <c r="L816" s="36"/>
      <c r="M816" s="36"/>
      <c r="N816" s="36"/>
      <c r="O816" s="36"/>
      <c r="P816" s="36"/>
      <c r="Q816" s="36"/>
      <c r="R816" s="36"/>
      <c r="S816" s="36"/>
      <c r="T816" s="36"/>
      <c r="U816" s="36"/>
      <c r="V816" s="74"/>
      <c r="W816" s="36"/>
      <c r="X816" s="36"/>
      <c r="Y816" s="36"/>
      <c r="Z816" s="36"/>
      <c r="AA816" s="36"/>
      <c r="AB816" s="36"/>
      <c r="AC816" s="36"/>
      <c r="AD816" s="36"/>
      <c r="AE816" s="36"/>
      <c r="AF816" s="36"/>
      <c r="AG816" s="36"/>
      <c r="AH816" s="36"/>
      <c r="AI816" s="36"/>
    </row>
    <row r="817" spans="1:35" ht="14.25" customHeight="1" x14ac:dyDescent="0.25">
      <c r="A817" s="36"/>
      <c r="B817" s="36"/>
      <c r="C817" s="36"/>
      <c r="D817" s="36"/>
      <c r="E817" s="73"/>
      <c r="F817" s="36"/>
      <c r="G817" s="36"/>
      <c r="H817" s="36"/>
      <c r="I817" s="36"/>
      <c r="J817" s="36"/>
      <c r="K817" s="36"/>
      <c r="L817" s="36"/>
      <c r="M817" s="36"/>
      <c r="N817" s="36"/>
      <c r="O817" s="36"/>
      <c r="P817" s="36"/>
      <c r="Q817" s="36"/>
      <c r="R817" s="36"/>
      <c r="S817" s="36"/>
      <c r="T817" s="36"/>
      <c r="U817" s="36"/>
      <c r="V817" s="74"/>
      <c r="W817" s="36"/>
      <c r="X817" s="36"/>
      <c r="Y817" s="36"/>
      <c r="Z817" s="36"/>
      <c r="AA817" s="36"/>
      <c r="AB817" s="36"/>
      <c r="AC817" s="36"/>
      <c r="AD817" s="36"/>
      <c r="AE817" s="36"/>
      <c r="AF817" s="36"/>
      <c r="AG817" s="36"/>
      <c r="AH817" s="36"/>
      <c r="AI817" s="36"/>
    </row>
    <row r="818" spans="1:35" ht="14.25" customHeight="1" x14ac:dyDescent="0.25">
      <c r="A818" s="36"/>
      <c r="B818" s="36"/>
      <c r="C818" s="36"/>
      <c r="D818" s="36"/>
      <c r="E818" s="73"/>
      <c r="F818" s="36"/>
      <c r="G818" s="36"/>
      <c r="H818" s="36"/>
      <c r="I818" s="36"/>
      <c r="J818" s="36"/>
      <c r="K818" s="36"/>
      <c r="L818" s="36"/>
      <c r="M818" s="36"/>
      <c r="N818" s="36"/>
      <c r="O818" s="36"/>
      <c r="P818" s="36"/>
      <c r="Q818" s="36"/>
      <c r="R818" s="36"/>
      <c r="S818" s="36"/>
      <c r="T818" s="36"/>
      <c r="U818" s="36"/>
      <c r="V818" s="74"/>
      <c r="W818" s="36"/>
      <c r="X818" s="36"/>
      <c r="Y818" s="36"/>
      <c r="Z818" s="36"/>
      <c r="AA818" s="36"/>
      <c r="AB818" s="36"/>
      <c r="AC818" s="36"/>
      <c r="AD818" s="36"/>
      <c r="AE818" s="36"/>
      <c r="AF818" s="36"/>
      <c r="AG818" s="36"/>
      <c r="AH818" s="36"/>
      <c r="AI818" s="36"/>
    </row>
    <row r="819" spans="1:35" ht="14.25" customHeight="1" x14ac:dyDescent="0.25">
      <c r="A819" s="36"/>
      <c r="B819" s="36"/>
      <c r="C819" s="36"/>
      <c r="D819" s="36"/>
      <c r="E819" s="73"/>
      <c r="F819" s="36"/>
      <c r="G819" s="36"/>
      <c r="H819" s="36"/>
      <c r="I819" s="36"/>
      <c r="J819" s="36"/>
      <c r="K819" s="36"/>
      <c r="L819" s="36"/>
      <c r="M819" s="36"/>
      <c r="N819" s="36"/>
      <c r="O819" s="36"/>
      <c r="P819" s="36"/>
      <c r="Q819" s="36"/>
      <c r="R819" s="36"/>
      <c r="S819" s="36"/>
      <c r="T819" s="36"/>
      <c r="U819" s="36"/>
      <c r="V819" s="74"/>
      <c r="W819" s="36"/>
      <c r="X819" s="36"/>
      <c r="Y819" s="36"/>
      <c r="Z819" s="36"/>
      <c r="AA819" s="36"/>
      <c r="AB819" s="36"/>
      <c r="AC819" s="36"/>
      <c r="AD819" s="36"/>
      <c r="AE819" s="36"/>
      <c r="AF819" s="36"/>
      <c r="AG819" s="36"/>
      <c r="AH819" s="36"/>
      <c r="AI819" s="36"/>
    </row>
    <row r="820" spans="1:35" ht="14.25" customHeight="1" x14ac:dyDescent="0.25">
      <c r="A820" s="36"/>
      <c r="B820" s="36"/>
      <c r="C820" s="36"/>
      <c r="D820" s="36"/>
      <c r="E820" s="73"/>
      <c r="F820" s="36"/>
      <c r="G820" s="36"/>
      <c r="H820" s="36"/>
      <c r="I820" s="36"/>
      <c r="J820" s="36"/>
      <c r="K820" s="36"/>
      <c r="L820" s="36"/>
      <c r="M820" s="36"/>
      <c r="N820" s="36"/>
      <c r="O820" s="36"/>
      <c r="P820" s="36"/>
      <c r="Q820" s="36"/>
      <c r="R820" s="36"/>
      <c r="S820" s="36"/>
      <c r="T820" s="36"/>
      <c r="U820" s="36"/>
      <c r="V820" s="74"/>
      <c r="W820" s="36"/>
      <c r="X820" s="36"/>
      <c r="Y820" s="36"/>
      <c r="Z820" s="36"/>
      <c r="AA820" s="36"/>
      <c r="AB820" s="36"/>
      <c r="AC820" s="36"/>
      <c r="AD820" s="36"/>
      <c r="AE820" s="36"/>
      <c r="AF820" s="36"/>
      <c r="AG820" s="36"/>
      <c r="AH820" s="36"/>
      <c r="AI820" s="36"/>
    </row>
    <row r="821" spans="1:35" ht="14.25" customHeight="1" x14ac:dyDescent="0.25">
      <c r="A821" s="36"/>
      <c r="B821" s="36"/>
      <c r="C821" s="36"/>
      <c r="D821" s="36"/>
      <c r="E821" s="73"/>
      <c r="F821" s="36"/>
      <c r="G821" s="36"/>
      <c r="H821" s="36"/>
      <c r="I821" s="36"/>
      <c r="J821" s="36"/>
      <c r="K821" s="36"/>
      <c r="L821" s="36"/>
      <c r="M821" s="36"/>
      <c r="N821" s="36"/>
      <c r="O821" s="36"/>
      <c r="P821" s="36"/>
      <c r="Q821" s="36"/>
      <c r="R821" s="36"/>
      <c r="S821" s="36"/>
      <c r="T821" s="36"/>
      <c r="U821" s="36"/>
      <c r="V821" s="74"/>
      <c r="W821" s="36"/>
      <c r="X821" s="36"/>
      <c r="Y821" s="36"/>
      <c r="Z821" s="36"/>
      <c r="AA821" s="36"/>
      <c r="AB821" s="36"/>
      <c r="AC821" s="36"/>
      <c r="AD821" s="36"/>
      <c r="AE821" s="36"/>
      <c r="AF821" s="36"/>
      <c r="AG821" s="36"/>
      <c r="AH821" s="36"/>
      <c r="AI821" s="36"/>
    </row>
    <row r="822" spans="1:35" ht="14.25" customHeight="1" x14ac:dyDescent="0.25">
      <c r="A822" s="36"/>
      <c r="B822" s="36"/>
      <c r="C822" s="36"/>
      <c r="D822" s="36"/>
      <c r="E822" s="73"/>
      <c r="F822" s="36"/>
      <c r="G822" s="36"/>
      <c r="H822" s="36"/>
      <c r="I822" s="36"/>
      <c r="J822" s="36"/>
      <c r="K822" s="36"/>
      <c r="L822" s="36"/>
      <c r="M822" s="36"/>
      <c r="N822" s="36"/>
      <c r="O822" s="36"/>
      <c r="P822" s="36"/>
      <c r="Q822" s="36"/>
      <c r="R822" s="36"/>
      <c r="S822" s="36"/>
      <c r="T822" s="36"/>
      <c r="U822" s="36"/>
      <c r="V822" s="74"/>
      <c r="W822" s="36"/>
      <c r="X822" s="36"/>
      <c r="Y822" s="36"/>
      <c r="Z822" s="36"/>
      <c r="AA822" s="36"/>
      <c r="AB822" s="36"/>
      <c r="AC822" s="36"/>
      <c r="AD822" s="36"/>
      <c r="AE822" s="36"/>
      <c r="AF822" s="36"/>
      <c r="AG822" s="36"/>
      <c r="AH822" s="36"/>
      <c r="AI822" s="36"/>
    </row>
    <row r="823" spans="1:35" ht="14.25" customHeight="1" x14ac:dyDescent="0.25">
      <c r="A823" s="36"/>
      <c r="B823" s="36"/>
      <c r="C823" s="36"/>
      <c r="D823" s="36"/>
      <c r="E823" s="73"/>
      <c r="F823" s="36"/>
      <c r="G823" s="36"/>
      <c r="H823" s="36"/>
      <c r="I823" s="36"/>
      <c r="J823" s="36"/>
      <c r="K823" s="36"/>
      <c r="L823" s="36"/>
      <c r="M823" s="36"/>
      <c r="N823" s="36"/>
      <c r="O823" s="36"/>
      <c r="P823" s="36"/>
      <c r="Q823" s="36"/>
      <c r="R823" s="36"/>
      <c r="S823" s="36"/>
      <c r="T823" s="36"/>
      <c r="U823" s="36"/>
      <c r="V823" s="74"/>
      <c r="W823" s="36"/>
      <c r="X823" s="36"/>
      <c r="Y823" s="36"/>
      <c r="Z823" s="36"/>
      <c r="AA823" s="36"/>
      <c r="AB823" s="36"/>
      <c r="AC823" s="36"/>
      <c r="AD823" s="36"/>
      <c r="AE823" s="36"/>
      <c r="AF823" s="36"/>
      <c r="AG823" s="36"/>
      <c r="AH823" s="36"/>
      <c r="AI823" s="36"/>
    </row>
    <row r="824" spans="1:35" ht="14.25" customHeight="1" x14ac:dyDescent="0.25">
      <c r="A824" s="36"/>
      <c r="B824" s="36"/>
      <c r="C824" s="36"/>
      <c r="D824" s="36"/>
      <c r="E824" s="73"/>
      <c r="F824" s="36"/>
      <c r="G824" s="36"/>
      <c r="H824" s="36"/>
      <c r="I824" s="36"/>
      <c r="J824" s="36"/>
      <c r="K824" s="36"/>
      <c r="L824" s="36"/>
      <c r="M824" s="36"/>
      <c r="N824" s="36"/>
      <c r="O824" s="36"/>
      <c r="P824" s="36"/>
      <c r="Q824" s="36"/>
      <c r="R824" s="36"/>
      <c r="S824" s="36"/>
      <c r="T824" s="36"/>
      <c r="U824" s="36"/>
      <c r="V824" s="74"/>
      <c r="W824" s="36"/>
      <c r="X824" s="36"/>
      <c r="Y824" s="36"/>
      <c r="Z824" s="36"/>
      <c r="AA824" s="36"/>
      <c r="AB824" s="36"/>
      <c r="AC824" s="36"/>
      <c r="AD824" s="36"/>
      <c r="AE824" s="36"/>
      <c r="AF824" s="36"/>
      <c r="AG824" s="36"/>
      <c r="AH824" s="36"/>
      <c r="AI824" s="36"/>
    </row>
    <row r="825" spans="1:35" ht="14.25" customHeight="1" x14ac:dyDescent="0.25">
      <c r="A825" s="36"/>
      <c r="B825" s="36"/>
      <c r="C825" s="36"/>
      <c r="D825" s="36"/>
      <c r="E825" s="73"/>
      <c r="F825" s="36"/>
      <c r="G825" s="36"/>
      <c r="H825" s="36"/>
      <c r="I825" s="36"/>
      <c r="J825" s="36"/>
      <c r="K825" s="36"/>
      <c r="L825" s="36"/>
      <c r="M825" s="36"/>
      <c r="N825" s="36"/>
      <c r="O825" s="36"/>
      <c r="P825" s="36"/>
      <c r="Q825" s="36"/>
      <c r="R825" s="36"/>
      <c r="S825" s="36"/>
      <c r="T825" s="36"/>
      <c r="U825" s="36"/>
      <c r="V825" s="74"/>
      <c r="W825" s="36"/>
      <c r="X825" s="36"/>
      <c r="Y825" s="36"/>
      <c r="Z825" s="36"/>
      <c r="AA825" s="36"/>
      <c r="AB825" s="36"/>
      <c r="AC825" s="36"/>
      <c r="AD825" s="36"/>
      <c r="AE825" s="36"/>
      <c r="AF825" s="36"/>
      <c r="AG825" s="36"/>
      <c r="AH825" s="36"/>
      <c r="AI825" s="36"/>
    </row>
    <row r="826" spans="1:35" ht="14.25" customHeight="1" x14ac:dyDescent="0.25">
      <c r="A826" s="36"/>
      <c r="B826" s="36"/>
      <c r="C826" s="36"/>
      <c r="D826" s="36"/>
      <c r="E826" s="73"/>
      <c r="F826" s="36"/>
      <c r="G826" s="36"/>
      <c r="H826" s="36"/>
      <c r="I826" s="36"/>
      <c r="J826" s="36"/>
      <c r="K826" s="36"/>
      <c r="L826" s="36"/>
      <c r="M826" s="36"/>
      <c r="N826" s="36"/>
      <c r="O826" s="36"/>
      <c r="P826" s="36"/>
      <c r="Q826" s="36"/>
      <c r="R826" s="36"/>
      <c r="S826" s="36"/>
      <c r="T826" s="36"/>
      <c r="U826" s="36"/>
      <c r="V826" s="74"/>
      <c r="W826" s="36"/>
      <c r="X826" s="36"/>
      <c r="Y826" s="36"/>
      <c r="Z826" s="36"/>
      <c r="AA826" s="36"/>
      <c r="AB826" s="36"/>
      <c r="AC826" s="36"/>
      <c r="AD826" s="36"/>
      <c r="AE826" s="36"/>
      <c r="AF826" s="36"/>
      <c r="AG826" s="36"/>
      <c r="AH826" s="36"/>
      <c r="AI826" s="36"/>
    </row>
    <row r="827" spans="1:35" ht="14.25" customHeight="1" x14ac:dyDescent="0.25">
      <c r="A827" s="36"/>
      <c r="B827" s="36"/>
      <c r="C827" s="36"/>
      <c r="D827" s="36"/>
      <c r="E827" s="73"/>
      <c r="F827" s="36"/>
      <c r="G827" s="36"/>
      <c r="H827" s="36"/>
      <c r="I827" s="36"/>
      <c r="J827" s="36"/>
      <c r="K827" s="36"/>
      <c r="L827" s="36"/>
      <c r="M827" s="36"/>
      <c r="N827" s="36"/>
      <c r="O827" s="36"/>
      <c r="P827" s="36"/>
      <c r="Q827" s="36"/>
      <c r="R827" s="36"/>
      <c r="S827" s="36"/>
      <c r="T827" s="36"/>
      <c r="U827" s="36"/>
      <c r="V827" s="74"/>
      <c r="W827" s="36"/>
      <c r="X827" s="36"/>
      <c r="Y827" s="36"/>
      <c r="Z827" s="36"/>
      <c r="AA827" s="36"/>
      <c r="AB827" s="36"/>
      <c r="AC827" s="36"/>
      <c r="AD827" s="36"/>
      <c r="AE827" s="36"/>
      <c r="AF827" s="36"/>
      <c r="AG827" s="36"/>
      <c r="AH827" s="36"/>
      <c r="AI827" s="36"/>
    </row>
    <row r="828" spans="1:35" ht="14.25" customHeight="1" x14ac:dyDescent="0.25">
      <c r="A828" s="36"/>
      <c r="B828" s="36"/>
      <c r="C828" s="36"/>
      <c r="D828" s="36"/>
      <c r="E828" s="73"/>
      <c r="F828" s="36"/>
      <c r="G828" s="36"/>
      <c r="H828" s="36"/>
      <c r="I828" s="36"/>
      <c r="J828" s="36"/>
      <c r="K828" s="36"/>
      <c r="L828" s="36"/>
      <c r="M828" s="36"/>
      <c r="N828" s="36"/>
      <c r="O828" s="36"/>
      <c r="P828" s="36"/>
      <c r="Q828" s="36"/>
      <c r="R828" s="36"/>
      <c r="S828" s="36"/>
      <c r="T828" s="36"/>
      <c r="U828" s="36"/>
      <c r="V828" s="74"/>
      <c r="W828" s="36"/>
      <c r="X828" s="36"/>
      <c r="Y828" s="36"/>
      <c r="Z828" s="36"/>
      <c r="AA828" s="36"/>
      <c r="AB828" s="36"/>
      <c r="AC828" s="36"/>
      <c r="AD828" s="36"/>
      <c r="AE828" s="36"/>
      <c r="AF828" s="36"/>
      <c r="AG828" s="36"/>
      <c r="AH828" s="36"/>
      <c r="AI828" s="36"/>
    </row>
    <row r="829" spans="1:35" ht="14.25" customHeight="1" x14ac:dyDescent="0.25">
      <c r="A829" s="36"/>
      <c r="B829" s="36"/>
      <c r="C829" s="36"/>
      <c r="D829" s="36"/>
      <c r="E829" s="73"/>
      <c r="F829" s="36"/>
      <c r="G829" s="36"/>
      <c r="H829" s="36"/>
      <c r="I829" s="36"/>
      <c r="J829" s="36"/>
      <c r="K829" s="36"/>
      <c r="L829" s="36"/>
      <c r="M829" s="36"/>
      <c r="N829" s="36"/>
      <c r="O829" s="36"/>
      <c r="P829" s="36"/>
      <c r="Q829" s="36"/>
      <c r="R829" s="36"/>
      <c r="S829" s="36"/>
      <c r="T829" s="36"/>
      <c r="U829" s="36"/>
      <c r="V829" s="74"/>
      <c r="W829" s="36"/>
      <c r="X829" s="36"/>
      <c r="Y829" s="36"/>
      <c r="Z829" s="36"/>
      <c r="AA829" s="36"/>
      <c r="AB829" s="36"/>
      <c r="AC829" s="36"/>
      <c r="AD829" s="36"/>
      <c r="AE829" s="36"/>
      <c r="AF829" s="36"/>
      <c r="AG829" s="36"/>
      <c r="AH829" s="36"/>
      <c r="AI829" s="36"/>
    </row>
    <row r="830" spans="1:35" ht="14.25" customHeight="1" x14ac:dyDescent="0.25">
      <c r="A830" s="36"/>
      <c r="B830" s="36"/>
      <c r="C830" s="36"/>
      <c r="D830" s="36"/>
      <c r="E830" s="73"/>
      <c r="F830" s="36"/>
      <c r="G830" s="36"/>
      <c r="H830" s="36"/>
      <c r="I830" s="36"/>
      <c r="J830" s="36"/>
      <c r="K830" s="36"/>
      <c r="L830" s="36"/>
      <c r="M830" s="36"/>
      <c r="N830" s="36"/>
      <c r="O830" s="36"/>
      <c r="P830" s="36"/>
      <c r="Q830" s="36"/>
      <c r="R830" s="36"/>
      <c r="S830" s="36"/>
      <c r="T830" s="36"/>
      <c r="U830" s="36"/>
      <c r="V830" s="74"/>
      <c r="W830" s="36"/>
      <c r="X830" s="36"/>
      <c r="Y830" s="36"/>
      <c r="Z830" s="36"/>
      <c r="AA830" s="36"/>
      <c r="AB830" s="36"/>
      <c r="AC830" s="36"/>
      <c r="AD830" s="36"/>
      <c r="AE830" s="36"/>
      <c r="AF830" s="36"/>
      <c r="AG830" s="36"/>
      <c r="AH830" s="36"/>
      <c r="AI830" s="36"/>
    </row>
    <row r="831" spans="1:35" ht="14.25" customHeight="1" x14ac:dyDescent="0.25">
      <c r="A831" s="36"/>
      <c r="B831" s="36"/>
      <c r="C831" s="36"/>
      <c r="D831" s="36"/>
      <c r="E831" s="73"/>
      <c r="F831" s="36"/>
      <c r="G831" s="36"/>
      <c r="H831" s="36"/>
      <c r="I831" s="36"/>
      <c r="J831" s="36"/>
      <c r="K831" s="36"/>
      <c r="L831" s="36"/>
      <c r="M831" s="36"/>
      <c r="N831" s="36"/>
      <c r="O831" s="36"/>
      <c r="P831" s="36"/>
      <c r="Q831" s="36"/>
      <c r="R831" s="36"/>
      <c r="S831" s="36"/>
      <c r="T831" s="36"/>
      <c r="U831" s="36"/>
      <c r="V831" s="74"/>
      <c r="W831" s="36"/>
      <c r="X831" s="36"/>
      <c r="Y831" s="36"/>
      <c r="Z831" s="36"/>
      <c r="AA831" s="36"/>
      <c r="AB831" s="36"/>
      <c r="AC831" s="36"/>
      <c r="AD831" s="36"/>
      <c r="AE831" s="36"/>
      <c r="AF831" s="36"/>
      <c r="AG831" s="36"/>
      <c r="AH831" s="36"/>
      <c r="AI831" s="36"/>
    </row>
    <row r="832" spans="1:35" ht="14.25" customHeight="1" x14ac:dyDescent="0.25">
      <c r="A832" s="36"/>
      <c r="B832" s="36"/>
      <c r="C832" s="36"/>
      <c r="D832" s="36"/>
      <c r="E832" s="73"/>
      <c r="F832" s="36"/>
      <c r="G832" s="36"/>
      <c r="H832" s="36"/>
      <c r="I832" s="36"/>
      <c r="J832" s="36"/>
      <c r="K832" s="36"/>
      <c r="L832" s="36"/>
      <c r="M832" s="36"/>
      <c r="N832" s="36"/>
      <c r="O832" s="36"/>
      <c r="P832" s="36"/>
      <c r="Q832" s="36"/>
      <c r="R832" s="36"/>
      <c r="S832" s="36"/>
      <c r="T832" s="36"/>
      <c r="U832" s="36"/>
      <c r="V832" s="74"/>
      <c r="W832" s="36"/>
      <c r="X832" s="36"/>
      <c r="Y832" s="36"/>
      <c r="Z832" s="36"/>
      <c r="AA832" s="36"/>
      <c r="AB832" s="36"/>
      <c r="AC832" s="36"/>
      <c r="AD832" s="36"/>
      <c r="AE832" s="36"/>
      <c r="AF832" s="36"/>
      <c r="AG832" s="36"/>
      <c r="AH832" s="36"/>
      <c r="AI832" s="36"/>
    </row>
    <row r="833" spans="1:35" ht="14.25" customHeight="1" x14ac:dyDescent="0.25">
      <c r="A833" s="36"/>
      <c r="B833" s="36"/>
      <c r="C833" s="36"/>
      <c r="D833" s="36"/>
      <c r="E833" s="73"/>
      <c r="F833" s="36"/>
      <c r="G833" s="36"/>
      <c r="H833" s="36"/>
      <c r="I833" s="36"/>
      <c r="J833" s="36"/>
      <c r="K833" s="36"/>
      <c r="L833" s="36"/>
      <c r="M833" s="36"/>
      <c r="N833" s="36"/>
      <c r="O833" s="36"/>
      <c r="P833" s="36"/>
      <c r="Q833" s="36"/>
      <c r="R833" s="36"/>
      <c r="S833" s="36"/>
      <c r="T833" s="36"/>
      <c r="U833" s="36"/>
      <c r="V833" s="74"/>
      <c r="W833" s="36"/>
      <c r="X833" s="36"/>
      <c r="Y833" s="36"/>
      <c r="Z833" s="36"/>
      <c r="AA833" s="36"/>
      <c r="AB833" s="36"/>
      <c r="AC833" s="36"/>
      <c r="AD833" s="36"/>
      <c r="AE833" s="36"/>
      <c r="AF833" s="36"/>
      <c r="AG833" s="36"/>
      <c r="AH833" s="36"/>
      <c r="AI833" s="36"/>
    </row>
    <row r="834" spans="1:35" ht="14.25" customHeight="1" x14ac:dyDescent="0.25">
      <c r="A834" s="36"/>
      <c r="B834" s="36"/>
      <c r="C834" s="36"/>
      <c r="D834" s="36"/>
      <c r="E834" s="73"/>
      <c r="F834" s="36"/>
      <c r="G834" s="36"/>
      <c r="H834" s="36"/>
      <c r="I834" s="36"/>
      <c r="J834" s="36"/>
      <c r="K834" s="36"/>
      <c r="L834" s="36"/>
      <c r="M834" s="36"/>
      <c r="N834" s="36"/>
      <c r="O834" s="36"/>
      <c r="P834" s="36"/>
      <c r="Q834" s="36"/>
      <c r="R834" s="36"/>
      <c r="S834" s="36"/>
      <c r="T834" s="36"/>
      <c r="U834" s="36"/>
      <c r="V834" s="74"/>
      <c r="W834" s="36"/>
      <c r="X834" s="36"/>
      <c r="Y834" s="36"/>
      <c r="Z834" s="36"/>
      <c r="AA834" s="36"/>
      <c r="AB834" s="36"/>
      <c r="AC834" s="36"/>
      <c r="AD834" s="36"/>
      <c r="AE834" s="36"/>
      <c r="AF834" s="36"/>
      <c r="AG834" s="36"/>
      <c r="AH834" s="36"/>
      <c r="AI834" s="36"/>
    </row>
    <row r="835" spans="1:35" ht="14.25" customHeight="1" x14ac:dyDescent="0.25">
      <c r="A835" s="36"/>
      <c r="B835" s="36"/>
      <c r="C835" s="36"/>
      <c r="D835" s="36"/>
      <c r="E835" s="73"/>
      <c r="F835" s="36"/>
      <c r="G835" s="36"/>
      <c r="H835" s="36"/>
      <c r="I835" s="36"/>
      <c r="J835" s="36"/>
      <c r="K835" s="36"/>
      <c r="L835" s="36"/>
      <c r="M835" s="36"/>
      <c r="N835" s="36"/>
      <c r="O835" s="36"/>
      <c r="P835" s="36"/>
      <c r="Q835" s="36"/>
      <c r="R835" s="36"/>
      <c r="S835" s="36"/>
      <c r="T835" s="36"/>
      <c r="U835" s="36"/>
      <c r="V835" s="74"/>
      <c r="W835" s="36"/>
      <c r="X835" s="36"/>
      <c r="Y835" s="36"/>
      <c r="Z835" s="36"/>
      <c r="AA835" s="36"/>
      <c r="AB835" s="36"/>
      <c r="AC835" s="36"/>
      <c r="AD835" s="36"/>
      <c r="AE835" s="36"/>
      <c r="AF835" s="36"/>
      <c r="AG835" s="36"/>
      <c r="AH835" s="36"/>
      <c r="AI835" s="36"/>
    </row>
    <row r="836" spans="1:35" ht="14.25" customHeight="1" x14ac:dyDescent="0.25">
      <c r="A836" s="36"/>
      <c r="B836" s="36"/>
      <c r="C836" s="36"/>
      <c r="D836" s="36"/>
      <c r="E836" s="73"/>
      <c r="F836" s="36"/>
      <c r="G836" s="36"/>
      <c r="H836" s="36"/>
      <c r="I836" s="36"/>
      <c r="J836" s="36"/>
      <c r="K836" s="36"/>
      <c r="L836" s="36"/>
      <c r="M836" s="36"/>
      <c r="N836" s="36"/>
      <c r="O836" s="36"/>
      <c r="P836" s="36"/>
      <c r="Q836" s="36"/>
      <c r="R836" s="36"/>
      <c r="S836" s="36"/>
      <c r="T836" s="36"/>
      <c r="U836" s="36"/>
      <c r="V836" s="74"/>
      <c r="W836" s="36"/>
      <c r="X836" s="36"/>
      <c r="Y836" s="36"/>
      <c r="Z836" s="36"/>
      <c r="AA836" s="36"/>
      <c r="AB836" s="36"/>
      <c r="AC836" s="36"/>
      <c r="AD836" s="36"/>
      <c r="AE836" s="36"/>
      <c r="AF836" s="36"/>
      <c r="AG836" s="36"/>
      <c r="AH836" s="36"/>
      <c r="AI836" s="36"/>
    </row>
    <row r="837" spans="1:35" ht="14.25" customHeight="1" x14ac:dyDescent="0.25">
      <c r="A837" s="36"/>
      <c r="B837" s="36"/>
      <c r="C837" s="36"/>
      <c r="D837" s="36"/>
      <c r="E837" s="73"/>
      <c r="F837" s="36"/>
      <c r="G837" s="36"/>
      <c r="H837" s="36"/>
      <c r="I837" s="36"/>
      <c r="J837" s="36"/>
      <c r="K837" s="36"/>
      <c r="L837" s="36"/>
      <c r="M837" s="36"/>
      <c r="N837" s="36"/>
      <c r="O837" s="36"/>
      <c r="P837" s="36"/>
      <c r="Q837" s="36"/>
      <c r="R837" s="36"/>
      <c r="S837" s="36"/>
      <c r="T837" s="36"/>
      <c r="U837" s="36"/>
      <c r="V837" s="74"/>
      <c r="W837" s="36"/>
      <c r="X837" s="36"/>
      <c r="Y837" s="36"/>
      <c r="Z837" s="36"/>
      <c r="AA837" s="36"/>
      <c r="AB837" s="36"/>
      <c r="AC837" s="36"/>
      <c r="AD837" s="36"/>
      <c r="AE837" s="36"/>
      <c r="AF837" s="36"/>
      <c r="AG837" s="36"/>
      <c r="AH837" s="36"/>
      <c r="AI837" s="36"/>
    </row>
    <row r="838" spans="1:35" ht="14.25" customHeight="1" x14ac:dyDescent="0.25">
      <c r="A838" s="36"/>
      <c r="B838" s="36"/>
      <c r="C838" s="36"/>
      <c r="D838" s="36"/>
      <c r="E838" s="73"/>
      <c r="F838" s="36"/>
      <c r="G838" s="36"/>
      <c r="H838" s="36"/>
      <c r="I838" s="36"/>
      <c r="J838" s="36"/>
      <c r="K838" s="36"/>
      <c r="L838" s="36"/>
      <c r="M838" s="36"/>
      <c r="N838" s="36"/>
      <c r="O838" s="36"/>
      <c r="P838" s="36"/>
      <c r="Q838" s="36"/>
      <c r="R838" s="36"/>
      <c r="S838" s="36"/>
      <c r="T838" s="36"/>
      <c r="U838" s="36"/>
      <c r="V838" s="74"/>
      <c r="W838" s="36"/>
      <c r="X838" s="36"/>
      <c r="Y838" s="36"/>
      <c r="Z838" s="36"/>
      <c r="AA838" s="36"/>
      <c r="AB838" s="36"/>
      <c r="AC838" s="36"/>
      <c r="AD838" s="36"/>
      <c r="AE838" s="36"/>
      <c r="AF838" s="36"/>
      <c r="AG838" s="36"/>
      <c r="AH838" s="36"/>
      <c r="AI838" s="36"/>
    </row>
    <row r="839" spans="1:35" ht="14.25" customHeight="1" x14ac:dyDescent="0.25">
      <c r="A839" s="36"/>
      <c r="B839" s="36"/>
      <c r="C839" s="36"/>
      <c r="D839" s="36"/>
      <c r="E839" s="73"/>
      <c r="F839" s="36"/>
      <c r="G839" s="36"/>
      <c r="H839" s="36"/>
      <c r="I839" s="36"/>
      <c r="J839" s="36"/>
      <c r="K839" s="36"/>
      <c r="L839" s="36"/>
      <c r="M839" s="36"/>
      <c r="N839" s="36"/>
      <c r="O839" s="36"/>
      <c r="P839" s="36"/>
      <c r="Q839" s="36"/>
      <c r="R839" s="36"/>
      <c r="S839" s="36"/>
      <c r="T839" s="36"/>
      <c r="U839" s="36"/>
      <c r="V839" s="74"/>
      <c r="W839" s="36"/>
      <c r="X839" s="36"/>
      <c r="Y839" s="36"/>
      <c r="Z839" s="36"/>
      <c r="AA839" s="36"/>
      <c r="AB839" s="36"/>
      <c r="AC839" s="36"/>
      <c r="AD839" s="36"/>
      <c r="AE839" s="36"/>
      <c r="AF839" s="36"/>
      <c r="AG839" s="36"/>
      <c r="AH839" s="36"/>
      <c r="AI839" s="36"/>
    </row>
    <row r="840" spans="1:35" ht="14.25" customHeight="1" x14ac:dyDescent="0.25">
      <c r="A840" s="36"/>
      <c r="B840" s="36"/>
      <c r="C840" s="36"/>
      <c r="D840" s="36"/>
      <c r="E840" s="73"/>
      <c r="F840" s="36"/>
      <c r="G840" s="36"/>
      <c r="H840" s="36"/>
      <c r="I840" s="36"/>
      <c r="J840" s="36"/>
      <c r="K840" s="36"/>
      <c r="L840" s="36"/>
      <c r="M840" s="36"/>
      <c r="N840" s="36"/>
      <c r="O840" s="36"/>
      <c r="P840" s="36"/>
      <c r="Q840" s="36"/>
      <c r="R840" s="36"/>
      <c r="S840" s="36"/>
      <c r="T840" s="36"/>
      <c r="U840" s="36"/>
      <c r="V840" s="74"/>
      <c r="W840" s="36"/>
      <c r="X840" s="36"/>
      <c r="Y840" s="36"/>
      <c r="Z840" s="36"/>
      <c r="AA840" s="36"/>
      <c r="AB840" s="36"/>
      <c r="AC840" s="36"/>
      <c r="AD840" s="36"/>
      <c r="AE840" s="36"/>
      <c r="AF840" s="36"/>
      <c r="AG840" s="36"/>
      <c r="AH840" s="36"/>
      <c r="AI840" s="36"/>
    </row>
    <row r="841" spans="1:35" ht="14.25" customHeight="1" x14ac:dyDescent="0.25">
      <c r="A841" s="36"/>
      <c r="B841" s="36"/>
      <c r="C841" s="36"/>
      <c r="D841" s="36"/>
      <c r="E841" s="73"/>
      <c r="F841" s="36"/>
      <c r="G841" s="36"/>
      <c r="H841" s="36"/>
      <c r="I841" s="36"/>
      <c r="J841" s="36"/>
      <c r="K841" s="36"/>
      <c r="L841" s="36"/>
      <c r="M841" s="36"/>
      <c r="N841" s="36"/>
      <c r="O841" s="36"/>
      <c r="P841" s="36"/>
      <c r="Q841" s="36"/>
      <c r="R841" s="36"/>
      <c r="S841" s="36"/>
      <c r="T841" s="36"/>
      <c r="U841" s="36"/>
      <c r="V841" s="74"/>
      <c r="W841" s="36"/>
      <c r="X841" s="36"/>
      <c r="Y841" s="36"/>
      <c r="Z841" s="36"/>
      <c r="AA841" s="36"/>
      <c r="AB841" s="36"/>
      <c r="AC841" s="36"/>
      <c r="AD841" s="36"/>
      <c r="AE841" s="36"/>
      <c r="AF841" s="36"/>
      <c r="AG841" s="36"/>
      <c r="AH841" s="36"/>
      <c r="AI841" s="36"/>
    </row>
    <row r="842" spans="1:35" ht="14.25" customHeight="1" x14ac:dyDescent="0.25">
      <c r="A842" s="36"/>
      <c r="B842" s="36"/>
      <c r="C842" s="36"/>
      <c r="D842" s="36"/>
      <c r="E842" s="73"/>
      <c r="F842" s="36"/>
      <c r="G842" s="36"/>
      <c r="H842" s="36"/>
      <c r="I842" s="36"/>
      <c r="J842" s="36"/>
      <c r="K842" s="36"/>
      <c r="L842" s="36"/>
      <c r="M842" s="36"/>
      <c r="N842" s="36"/>
      <c r="O842" s="36"/>
      <c r="P842" s="36"/>
      <c r="Q842" s="36"/>
      <c r="R842" s="36"/>
      <c r="S842" s="36"/>
      <c r="T842" s="36"/>
      <c r="U842" s="36"/>
      <c r="V842" s="74"/>
      <c r="W842" s="36"/>
      <c r="X842" s="36"/>
      <c r="Y842" s="36"/>
      <c r="Z842" s="36"/>
      <c r="AA842" s="36"/>
      <c r="AB842" s="36"/>
      <c r="AC842" s="36"/>
      <c r="AD842" s="36"/>
      <c r="AE842" s="36"/>
      <c r="AF842" s="36"/>
      <c r="AG842" s="36"/>
      <c r="AH842" s="36"/>
      <c r="AI842" s="36"/>
    </row>
    <row r="843" spans="1:35" ht="14.25" customHeight="1" x14ac:dyDescent="0.25">
      <c r="A843" s="36"/>
      <c r="B843" s="36"/>
      <c r="C843" s="36"/>
      <c r="D843" s="36"/>
      <c r="E843" s="73"/>
      <c r="F843" s="36"/>
      <c r="G843" s="36"/>
      <c r="H843" s="36"/>
      <c r="I843" s="36"/>
      <c r="J843" s="36"/>
      <c r="K843" s="36"/>
      <c r="L843" s="36"/>
      <c r="M843" s="36"/>
      <c r="N843" s="36"/>
      <c r="O843" s="36"/>
      <c r="P843" s="36"/>
      <c r="Q843" s="36"/>
      <c r="R843" s="36"/>
      <c r="S843" s="36"/>
      <c r="T843" s="36"/>
      <c r="U843" s="36"/>
      <c r="V843" s="74"/>
      <c r="W843" s="36"/>
      <c r="X843" s="36"/>
      <c r="Y843" s="36"/>
      <c r="Z843" s="36"/>
      <c r="AA843" s="36"/>
      <c r="AB843" s="36"/>
      <c r="AC843" s="36"/>
      <c r="AD843" s="36"/>
      <c r="AE843" s="36"/>
      <c r="AF843" s="36"/>
      <c r="AG843" s="36"/>
      <c r="AH843" s="36"/>
      <c r="AI843" s="36"/>
    </row>
    <row r="844" spans="1:35" ht="14.25" customHeight="1" x14ac:dyDescent="0.25">
      <c r="A844" s="36"/>
      <c r="B844" s="36"/>
      <c r="C844" s="36"/>
      <c r="D844" s="36"/>
      <c r="E844" s="73"/>
      <c r="F844" s="36"/>
      <c r="G844" s="36"/>
      <c r="H844" s="36"/>
      <c r="I844" s="36"/>
      <c r="J844" s="36"/>
      <c r="K844" s="36"/>
      <c r="L844" s="36"/>
      <c r="M844" s="36"/>
      <c r="N844" s="36"/>
      <c r="O844" s="36"/>
      <c r="P844" s="36"/>
      <c r="Q844" s="36"/>
      <c r="R844" s="36"/>
      <c r="S844" s="36"/>
      <c r="T844" s="36"/>
      <c r="U844" s="36"/>
      <c r="V844" s="74"/>
      <c r="W844" s="36"/>
      <c r="X844" s="36"/>
      <c r="Y844" s="36"/>
      <c r="Z844" s="36"/>
      <c r="AA844" s="36"/>
      <c r="AB844" s="36"/>
      <c r="AC844" s="36"/>
      <c r="AD844" s="36"/>
      <c r="AE844" s="36"/>
      <c r="AF844" s="36"/>
      <c r="AG844" s="36"/>
      <c r="AH844" s="36"/>
      <c r="AI844" s="36"/>
    </row>
    <row r="845" spans="1:35" ht="14.25" customHeight="1" x14ac:dyDescent="0.25">
      <c r="A845" s="36"/>
      <c r="B845" s="36"/>
      <c r="C845" s="36"/>
      <c r="D845" s="36"/>
      <c r="E845" s="73"/>
      <c r="F845" s="36"/>
      <c r="G845" s="36"/>
      <c r="H845" s="36"/>
      <c r="I845" s="36"/>
      <c r="J845" s="36"/>
      <c r="K845" s="36"/>
      <c r="L845" s="36"/>
      <c r="M845" s="36"/>
      <c r="N845" s="36"/>
      <c r="O845" s="36"/>
      <c r="P845" s="36"/>
      <c r="Q845" s="36"/>
      <c r="R845" s="36"/>
      <c r="S845" s="36"/>
      <c r="T845" s="36"/>
      <c r="U845" s="36"/>
      <c r="V845" s="74"/>
      <c r="W845" s="36"/>
      <c r="X845" s="36"/>
      <c r="Y845" s="36"/>
      <c r="Z845" s="36"/>
      <c r="AA845" s="36"/>
      <c r="AB845" s="36"/>
      <c r="AC845" s="36"/>
      <c r="AD845" s="36"/>
      <c r="AE845" s="36"/>
      <c r="AF845" s="36"/>
      <c r="AG845" s="36"/>
      <c r="AH845" s="36"/>
      <c r="AI845" s="36"/>
    </row>
    <row r="846" spans="1:35" ht="14.25" customHeight="1" x14ac:dyDescent="0.25">
      <c r="A846" s="36"/>
      <c r="B846" s="36"/>
      <c r="C846" s="36"/>
      <c r="D846" s="36"/>
      <c r="E846" s="73"/>
      <c r="F846" s="36"/>
      <c r="G846" s="36"/>
      <c r="H846" s="36"/>
      <c r="I846" s="36"/>
      <c r="J846" s="36"/>
      <c r="K846" s="36"/>
      <c r="L846" s="36"/>
      <c r="M846" s="36"/>
      <c r="N846" s="36"/>
      <c r="O846" s="36"/>
      <c r="P846" s="36"/>
      <c r="Q846" s="36"/>
      <c r="R846" s="36"/>
      <c r="S846" s="36"/>
      <c r="T846" s="36"/>
      <c r="U846" s="36"/>
      <c r="V846" s="74"/>
      <c r="W846" s="36"/>
      <c r="X846" s="36"/>
      <c r="Y846" s="36"/>
      <c r="Z846" s="36"/>
      <c r="AA846" s="36"/>
      <c r="AB846" s="36"/>
      <c r="AC846" s="36"/>
      <c r="AD846" s="36"/>
      <c r="AE846" s="36"/>
      <c r="AF846" s="36"/>
      <c r="AG846" s="36"/>
      <c r="AH846" s="36"/>
      <c r="AI846" s="36"/>
    </row>
    <row r="847" spans="1:35" ht="14.25" customHeight="1" x14ac:dyDescent="0.25">
      <c r="A847" s="36"/>
      <c r="B847" s="36"/>
      <c r="C847" s="36"/>
      <c r="D847" s="36"/>
      <c r="E847" s="73"/>
      <c r="F847" s="36"/>
      <c r="G847" s="36"/>
      <c r="H847" s="36"/>
      <c r="I847" s="36"/>
      <c r="J847" s="36"/>
      <c r="K847" s="36"/>
      <c r="L847" s="36"/>
      <c r="M847" s="36"/>
      <c r="N847" s="36"/>
      <c r="O847" s="36"/>
      <c r="P847" s="36"/>
      <c r="Q847" s="36"/>
      <c r="R847" s="36"/>
      <c r="S847" s="36"/>
      <c r="T847" s="36"/>
      <c r="U847" s="36"/>
      <c r="V847" s="74"/>
      <c r="W847" s="36"/>
      <c r="X847" s="36"/>
      <c r="Y847" s="36"/>
      <c r="Z847" s="36"/>
      <c r="AA847" s="36"/>
      <c r="AB847" s="36"/>
      <c r="AC847" s="36"/>
      <c r="AD847" s="36"/>
      <c r="AE847" s="36"/>
      <c r="AF847" s="36"/>
      <c r="AG847" s="36"/>
      <c r="AH847" s="36"/>
      <c r="AI847" s="36"/>
    </row>
    <row r="848" spans="1:35" ht="14.25" customHeight="1" x14ac:dyDescent="0.25">
      <c r="A848" s="36"/>
      <c r="B848" s="36"/>
      <c r="C848" s="36"/>
      <c r="D848" s="36"/>
      <c r="E848" s="73"/>
      <c r="F848" s="36"/>
      <c r="G848" s="36"/>
      <c r="H848" s="36"/>
      <c r="I848" s="36"/>
      <c r="J848" s="36"/>
      <c r="K848" s="36"/>
      <c r="L848" s="36"/>
      <c r="M848" s="36"/>
      <c r="N848" s="36"/>
      <c r="O848" s="36"/>
      <c r="P848" s="36"/>
      <c r="Q848" s="36"/>
      <c r="R848" s="36"/>
      <c r="S848" s="36"/>
      <c r="T848" s="36"/>
      <c r="U848" s="36"/>
      <c r="V848" s="74"/>
      <c r="W848" s="36"/>
      <c r="X848" s="36"/>
      <c r="Y848" s="36"/>
      <c r="Z848" s="36"/>
      <c r="AA848" s="36"/>
      <c r="AB848" s="36"/>
      <c r="AC848" s="36"/>
      <c r="AD848" s="36"/>
      <c r="AE848" s="36"/>
      <c r="AF848" s="36"/>
      <c r="AG848" s="36"/>
      <c r="AH848" s="36"/>
      <c r="AI848" s="36"/>
    </row>
    <row r="849" spans="1:35" ht="14.25" customHeight="1" x14ac:dyDescent="0.25">
      <c r="A849" s="36"/>
      <c r="B849" s="36"/>
      <c r="C849" s="36"/>
      <c r="D849" s="36"/>
      <c r="E849" s="73"/>
      <c r="F849" s="36"/>
      <c r="G849" s="36"/>
      <c r="H849" s="36"/>
      <c r="I849" s="36"/>
      <c r="J849" s="36"/>
      <c r="K849" s="36"/>
      <c r="L849" s="36"/>
      <c r="M849" s="36"/>
      <c r="N849" s="36"/>
      <c r="O849" s="36"/>
      <c r="P849" s="36"/>
      <c r="Q849" s="36"/>
      <c r="R849" s="36"/>
      <c r="S849" s="36"/>
      <c r="T849" s="36"/>
      <c r="U849" s="36"/>
      <c r="V849" s="74"/>
      <c r="W849" s="36"/>
      <c r="X849" s="36"/>
      <c r="Y849" s="36"/>
      <c r="Z849" s="36"/>
      <c r="AA849" s="36"/>
      <c r="AB849" s="36"/>
      <c r="AC849" s="36"/>
      <c r="AD849" s="36"/>
      <c r="AE849" s="36"/>
      <c r="AF849" s="36"/>
      <c r="AG849" s="36"/>
      <c r="AH849" s="36"/>
      <c r="AI849" s="36"/>
    </row>
    <row r="850" spans="1:35" ht="14.25" customHeight="1" x14ac:dyDescent="0.25">
      <c r="A850" s="36"/>
      <c r="B850" s="36"/>
      <c r="C850" s="36"/>
      <c r="D850" s="36"/>
      <c r="E850" s="73"/>
      <c r="F850" s="36"/>
      <c r="G850" s="36"/>
      <c r="H850" s="36"/>
      <c r="I850" s="36"/>
      <c r="J850" s="36"/>
      <c r="K850" s="36"/>
      <c r="L850" s="36"/>
      <c r="M850" s="36"/>
      <c r="N850" s="36"/>
      <c r="O850" s="36"/>
      <c r="P850" s="36"/>
      <c r="Q850" s="36"/>
      <c r="R850" s="36"/>
      <c r="S850" s="36"/>
      <c r="T850" s="36"/>
      <c r="U850" s="36"/>
      <c r="V850" s="74"/>
      <c r="W850" s="36"/>
      <c r="X850" s="36"/>
      <c r="Y850" s="36"/>
      <c r="Z850" s="36"/>
      <c r="AA850" s="36"/>
      <c r="AB850" s="36"/>
      <c r="AC850" s="36"/>
      <c r="AD850" s="36"/>
      <c r="AE850" s="36"/>
      <c r="AF850" s="36"/>
      <c r="AG850" s="36"/>
      <c r="AH850" s="36"/>
      <c r="AI850" s="36"/>
    </row>
    <row r="851" spans="1:35" ht="14.25" customHeight="1" x14ac:dyDescent="0.25">
      <c r="A851" s="36"/>
      <c r="B851" s="36"/>
      <c r="C851" s="36"/>
      <c r="D851" s="36"/>
      <c r="E851" s="73"/>
      <c r="F851" s="36"/>
      <c r="G851" s="36"/>
      <c r="H851" s="36"/>
      <c r="I851" s="36"/>
      <c r="J851" s="36"/>
      <c r="K851" s="36"/>
      <c r="L851" s="36"/>
      <c r="M851" s="36"/>
      <c r="N851" s="36"/>
      <c r="O851" s="36"/>
      <c r="P851" s="36"/>
      <c r="Q851" s="36"/>
      <c r="R851" s="36"/>
      <c r="S851" s="36"/>
      <c r="T851" s="36"/>
      <c r="U851" s="36"/>
      <c r="V851" s="74"/>
      <c r="W851" s="36"/>
      <c r="X851" s="36"/>
      <c r="Y851" s="36"/>
      <c r="Z851" s="36"/>
      <c r="AA851" s="36"/>
      <c r="AB851" s="36"/>
      <c r="AC851" s="36"/>
      <c r="AD851" s="36"/>
      <c r="AE851" s="36"/>
      <c r="AF851" s="36"/>
      <c r="AG851" s="36"/>
      <c r="AH851" s="36"/>
      <c r="AI851" s="36"/>
    </row>
    <row r="852" spans="1:35" ht="14.25" customHeight="1" x14ac:dyDescent="0.25">
      <c r="A852" s="36"/>
      <c r="B852" s="36"/>
      <c r="C852" s="36"/>
      <c r="D852" s="36"/>
      <c r="E852" s="73"/>
      <c r="F852" s="36"/>
      <c r="G852" s="36"/>
      <c r="H852" s="36"/>
      <c r="I852" s="36"/>
      <c r="J852" s="36"/>
      <c r="K852" s="36"/>
      <c r="L852" s="36"/>
      <c r="M852" s="36"/>
      <c r="N852" s="36"/>
      <c r="O852" s="36"/>
      <c r="P852" s="36"/>
      <c r="Q852" s="36"/>
      <c r="R852" s="36"/>
      <c r="S852" s="36"/>
      <c r="T852" s="36"/>
      <c r="U852" s="36"/>
      <c r="V852" s="74"/>
      <c r="W852" s="36"/>
      <c r="X852" s="36"/>
      <c r="Y852" s="36"/>
      <c r="Z852" s="36"/>
      <c r="AA852" s="36"/>
      <c r="AB852" s="36"/>
      <c r="AC852" s="36"/>
      <c r="AD852" s="36"/>
      <c r="AE852" s="36"/>
      <c r="AF852" s="36"/>
      <c r="AG852" s="36"/>
      <c r="AH852" s="36"/>
      <c r="AI852" s="36"/>
    </row>
    <row r="853" spans="1:35" ht="14.25" customHeight="1" x14ac:dyDescent="0.25">
      <c r="A853" s="36"/>
      <c r="B853" s="36"/>
      <c r="C853" s="36"/>
      <c r="D853" s="36"/>
      <c r="E853" s="73"/>
      <c r="F853" s="36"/>
      <c r="G853" s="36"/>
      <c r="H853" s="36"/>
      <c r="I853" s="36"/>
      <c r="J853" s="36"/>
      <c r="K853" s="36"/>
      <c r="L853" s="36"/>
      <c r="M853" s="36"/>
      <c r="N853" s="36"/>
      <c r="O853" s="36"/>
      <c r="P853" s="36"/>
      <c r="Q853" s="36"/>
      <c r="R853" s="36"/>
      <c r="S853" s="36"/>
      <c r="T853" s="36"/>
      <c r="U853" s="36"/>
      <c r="V853" s="74"/>
      <c r="W853" s="36"/>
      <c r="X853" s="36"/>
      <c r="Y853" s="36"/>
      <c r="Z853" s="36"/>
      <c r="AA853" s="36"/>
      <c r="AB853" s="36"/>
      <c r="AC853" s="36"/>
      <c r="AD853" s="36"/>
      <c r="AE853" s="36"/>
      <c r="AF853" s="36"/>
      <c r="AG853" s="36"/>
      <c r="AH853" s="36"/>
      <c r="AI853" s="36"/>
    </row>
    <row r="854" spans="1:35" ht="14.25" customHeight="1" x14ac:dyDescent="0.25">
      <c r="A854" s="36"/>
      <c r="B854" s="36"/>
      <c r="C854" s="36"/>
      <c r="D854" s="36"/>
      <c r="E854" s="73"/>
      <c r="F854" s="36"/>
      <c r="G854" s="36"/>
      <c r="H854" s="36"/>
      <c r="I854" s="36"/>
      <c r="J854" s="36"/>
      <c r="K854" s="36"/>
      <c r="L854" s="36"/>
      <c r="M854" s="36"/>
      <c r="N854" s="36"/>
      <c r="O854" s="36"/>
      <c r="P854" s="36"/>
      <c r="Q854" s="36"/>
      <c r="R854" s="36"/>
      <c r="S854" s="36"/>
      <c r="T854" s="36"/>
      <c r="U854" s="36"/>
      <c r="V854" s="74"/>
      <c r="W854" s="36"/>
      <c r="X854" s="36"/>
      <c r="Y854" s="36"/>
      <c r="Z854" s="36"/>
      <c r="AA854" s="36"/>
      <c r="AB854" s="36"/>
      <c r="AC854" s="36"/>
      <c r="AD854" s="36"/>
      <c r="AE854" s="36"/>
      <c r="AF854" s="36"/>
      <c r="AG854" s="36"/>
      <c r="AH854" s="36"/>
      <c r="AI854" s="36"/>
    </row>
    <row r="855" spans="1:35" ht="14.25" customHeight="1" x14ac:dyDescent="0.25">
      <c r="A855" s="36"/>
      <c r="B855" s="36"/>
      <c r="C855" s="36"/>
      <c r="D855" s="36"/>
      <c r="E855" s="73"/>
      <c r="F855" s="36"/>
      <c r="G855" s="36"/>
      <c r="H855" s="36"/>
      <c r="I855" s="36"/>
      <c r="J855" s="36"/>
      <c r="K855" s="36"/>
      <c r="L855" s="36"/>
      <c r="M855" s="36"/>
      <c r="N855" s="36"/>
      <c r="O855" s="36"/>
      <c r="P855" s="36"/>
      <c r="Q855" s="36"/>
      <c r="R855" s="36"/>
      <c r="S855" s="36"/>
      <c r="T855" s="36"/>
      <c r="U855" s="36"/>
      <c r="V855" s="74"/>
      <c r="W855" s="36"/>
      <c r="X855" s="36"/>
      <c r="Y855" s="36"/>
      <c r="Z855" s="36"/>
      <c r="AA855" s="36"/>
      <c r="AB855" s="36"/>
      <c r="AC855" s="36"/>
      <c r="AD855" s="36"/>
      <c r="AE855" s="36"/>
      <c r="AF855" s="36"/>
      <c r="AG855" s="36"/>
      <c r="AH855" s="36"/>
      <c r="AI855" s="36"/>
    </row>
    <row r="856" spans="1:35" ht="14.25" customHeight="1" x14ac:dyDescent="0.25">
      <c r="A856" s="36"/>
      <c r="B856" s="36"/>
      <c r="C856" s="36"/>
      <c r="D856" s="36"/>
      <c r="E856" s="73"/>
      <c r="F856" s="36"/>
      <c r="G856" s="36"/>
      <c r="H856" s="36"/>
      <c r="I856" s="36"/>
      <c r="J856" s="36"/>
      <c r="K856" s="36"/>
      <c r="L856" s="36"/>
      <c r="M856" s="36"/>
      <c r="N856" s="36"/>
      <c r="O856" s="36"/>
      <c r="P856" s="36"/>
      <c r="Q856" s="36"/>
      <c r="R856" s="36"/>
      <c r="S856" s="36"/>
      <c r="T856" s="36"/>
      <c r="U856" s="36"/>
      <c r="V856" s="74"/>
      <c r="W856" s="36"/>
      <c r="X856" s="36"/>
      <c r="Y856" s="36"/>
      <c r="Z856" s="36"/>
      <c r="AA856" s="36"/>
      <c r="AB856" s="36"/>
      <c r="AC856" s="36"/>
      <c r="AD856" s="36"/>
      <c r="AE856" s="36"/>
      <c r="AF856" s="36"/>
      <c r="AG856" s="36"/>
      <c r="AH856" s="36"/>
      <c r="AI856" s="36"/>
    </row>
    <row r="857" spans="1:35" ht="14.25" customHeight="1" x14ac:dyDescent="0.25">
      <c r="A857" s="36"/>
      <c r="B857" s="36"/>
      <c r="C857" s="36"/>
      <c r="D857" s="36"/>
      <c r="E857" s="73"/>
      <c r="F857" s="36"/>
      <c r="G857" s="36"/>
      <c r="H857" s="36"/>
      <c r="I857" s="36"/>
      <c r="J857" s="36"/>
      <c r="K857" s="36"/>
      <c r="L857" s="36"/>
      <c r="M857" s="36"/>
      <c r="N857" s="36"/>
      <c r="O857" s="36"/>
      <c r="P857" s="36"/>
      <c r="Q857" s="36"/>
      <c r="R857" s="36"/>
      <c r="S857" s="36"/>
      <c r="T857" s="36"/>
      <c r="U857" s="36"/>
      <c r="V857" s="74"/>
      <c r="W857" s="36"/>
      <c r="X857" s="36"/>
      <c r="Y857" s="36"/>
      <c r="Z857" s="36"/>
      <c r="AA857" s="36"/>
      <c r="AB857" s="36"/>
      <c r="AC857" s="36"/>
      <c r="AD857" s="36"/>
      <c r="AE857" s="36"/>
      <c r="AF857" s="36"/>
      <c r="AG857" s="36"/>
      <c r="AH857" s="36"/>
      <c r="AI857" s="36"/>
    </row>
    <row r="858" spans="1:35" ht="14.25" customHeight="1" x14ac:dyDescent="0.25">
      <c r="A858" s="36"/>
      <c r="B858" s="36"/>
      <c r="C858" s="36"/>
      <c r="D858" s="36"/>
      <c r="E858" s="73"/>
      <c r="F858" s="36"/>
      <c r="G858" s="36"/>
      <c r="H858" s="36"/>
      <c r="I858" s="36"/>
      <c r="J858" s="36"/>
      <c r="K858" s="36"/>
      <c r="L858" s="36"/>
      <c r="M858" s="36"/>
      <c r="N858" s="36"/>
      <c r="O858" s="36"/>
      <c r="P858" s="36"/>
      <c r="Q858" s="36"/>
      <c r="R858" s="36"/>
      <c r="S858" s="36"/>
      <c r="T858" s="36"/>
      <c r="U858" s="36"/>
      <c r="V858" s="74"/>
      <c r="W858" s="36"/>
      <c r="X858" s="36"/>
      <c r="Y858" s="36"/>
      <c r="Z858" s="36"/>
      <c r="AA858" s="36"/>
      <c r="AB858" s="36"/>
      <c r="AC858" s="36"/>
      <c r="AD858" s="36"/>
      <c r="AE858" s="36"/>
      <c r="AF858" s="36"/>
      <c r="AG858" s="36"/>
      <c r="AH858" s="36"/>
      <c r="AI858" s="36"/>
    </row>
    <row r="859" spans="1:35" ht="14.25" customHeight="1" x14ac:dyDescent="0.25">
      <c r="A859" s="36"/>
      <c r="B859" s="36"/>
      <c r="C859" s="36"/>
      <c r="D859" s="36"/>
      <c r="E859" s="73"/>
      <c r="F859" s="36"/>
      <c r="G859" s="36"/>
      <c r="H859" s="36"/>
      <c r="I859" s="36"/>
      <c r="J859" s="36"/>
      <c r="K859" s="36"/>
      <c r="L859" s="36"/>
      <c r="M859" s="36"/>
      <c r="N859" s="36"/>
      <c r="O859" s="36"/>
      <c r="P859" s="36"/>
      <c r="Q859" s="36"/>
      <c r="R859" s="36"/>
      <c r="S859" s="36"/>
      <c r="T859" s="36"/>
      <c r="U859" s="36"/>
      <c r="V859" s="74"/>
      <c r="W859" s="36"/>
      <c r="X859" s="36"/>
      <c r="Y859" s="36"/>
      <c r="Z859" s="36"/>
      <c r="AA859" s="36"/>
      <c r="AB859" s="36"/>
      <c r="AC859" s="36"/>
      <c r="AD859" s="36"/>
      <c r="AE859" s="36"/>
      <c r="AF859" s="36"/>
      <c r="AG859" s="36"/>
      <c r="AH859" s="36"/>
      <c r="AI859" s="36"/>
    </row>
    <row r="860" spans="1:35" ht="14.25" customHeight="1" x14ac:dyDescent="0.25">
      <c r="A860" s="36"/>
      <c r="B860" s="36"/>
      <c r="C860" s="36"/>
      <c r="D860" s="36"/>
      <c r="E860" s="73"/>
      <c r="F860" s="36"/>
      <c r="G860" s="36"/>
      <c r="H860" s="36"/>
      <c r="I860" s="36"/>
      <c r="J860" s="36"/>
      <c r="K860" s="36"/>
      <c r="L860" s="36"/>
      <c r="M860" s="36"/>
      <c r="N860" s="36"/>
      <c r="O860" s="36"/>
      <c r="P860" s="36"/>
      <c r="Q860" s="36"/>
      <c r="R860" s="36"/>
      <c r="S860" s="36"/>
      <c r="T860" s="36"/>
      <c r="U860" s="36"/>
      <c r="V860" s="74"/>
      <c r="W860" s="36"/>
      <c r="X860" s="36"/>
      <c r="Y860" s="36"/>
      <c r="Z860" s="36"/>
      <c r="AA860" s="36"/>
      <c r="AB860" s="36"/>
      <c r="AC860" s="36"/>
      <c r="AD860" s="36"/>
      <c r="AE860" s="36"/>
      <c r="AF860" s="36"/>
      <c r="AG860" s="36"/>
      <c r="AH860" s="36"/>
      <c r="AI860" s="36"/>
    </row>
    <row r="861" spans="1:35" ht="14.25" customHeight="1" x14ac:dyDescent="0.25">
      <c r="A861" s="36"/>
      <c r="B861" s="36"/>
      <c r="C861" s="36"/>
      <c r="D861" s="36"/>
      <c r="E861" s="73"/>
      <c r="F861" s="36"/>
      <c r="G861" s="36"/>
      <c r="H861" s="36"/>
      <c r="I861" s="36"/>
      <c r="J861" s="36"/>
      <c r="K861" s="36"/>
      <c r="L861" s="36"/>
      <c r="M861" s="36"/>
      <c r="N861" s="36"/>
      <c r="O861" s="36"/>
      <c r="P861" s="36"/>
      <c r="Q861" s="36"/>
      <c r="R861" s="36"/>
      <c r="S861" s="36"/>
      <c r="T861" s="36"/>
      <c r="U861" s="36"/>
      <c r="V861" s="74"/>
      <c r="W861" s="36"/>
      <c r="X861" s="36"/>
      <c r="Y861" s="36"/>
      <c r="Z861" s="36"/>
      <c r="AA861" s="36"/>
      <c r="AB861" s="36"/>
      <c r="AC861" s="36"/>
      <c r="AD861" s="36"/>
      <c r="AE861" s="36"/>
      <c r="AF861" s="36"/>
      <c r="AG861" s="36"/>
      <c r="AH861" s="36"/>
      <c r="AI861" s="36"/>
    </row>
    <row r="862" spans="1:35" ht="14.25" customHeight="1" x14ac:dyDescent="0.25">
      <c r="A862" s="36"/>
      <c r="B862" s="36"/>
      <c r="C862" s="36"/>
      <c r="D862" s="36"/>
      <c r="E862" s="73"/>
      <c r="F862" s="36"/>
      <c r="G862" s="36"/>
      <c r="H862" s="36"/>
      <c r="I862" s="36"/>
      <c r="J862" s="36"/>
      <c r="K862" s="36"/>
      <c r="L862" s="36"/>
      <c r="M862" s="36"/>
      <c r="N862" s="36"/>
      <c r="O862" s="36"/>
      <c r="P862" s="36"/>
      <c r="Q862" s="36"/>
      <c r="R862" s="36"/>
      <c r="S862" s="36"/>
      <c r="T862" s="36"/>
      <c r="U862" s="36"/>
      <c r="V862" s="74"/>
      <c r="W862" s="36"/>
      <c r="X862" s="36"/>
      <c r="Y862" s="36"/>
      <c r="Z862" s="36"/>
      <c r="AA862" s="36"/>
      <c r="AB862" s="36"/>
      <c r="AC862" s="36"/>
      <c r="AD862" s="36"/>
      <c r="AE862" s="36"/>
      <c r="AF862" s="36"/>
      <c r="AG862" s="36"/>
      <c r="AH862" s="36"/>
      <c r="AI862" s="36"/>
    </row>
    <row r="863" spans="1:35" ht="14.25" customHeight="1" x14ac:dyDescent="0.25">
      <c r="A863" s="36"/>
      <c r="B863" s="36"/>
      <c r="C863" s="36"/>
      <c r="D863" s="36"/>
      <c r="E863" s="73"/>
      <c r="F863" s="36"/>
      <c r="G863" s="36"/>
      <c r="H863" s="36"/>
      <c r="I863" s="36"/>
      <c r="J863" s="36"/>
      <c r="K863" s="36"/>
      <c r="L863" s="36"/>
      <c r="M863" s="36"/>
      <c r="N863" s="36"/>
      <c r="O863" s="36"/>
      <c r="P863" s="36"/>
      <c r="Q863" s="36"/>
      <c r="R863" s="36"/>
      <c r="S863" s="36"/>
      <c r="T863" s="36"/>
      <c r="U863" s="36"/>
      <c r="V863" s="74"/>
      <c r="W863" s="36"/>
      <c r="X863" s="36"/>
      <c r="Y863" s="36"/>
      <c r="Z863" s="36"/>
      <c r="AA863" s="36"/>
      <c r="AB863" s="36"/>
      <c r="AC863" s="36"/>
      <c r="AD863" s="36"/>
      <c r="AE863" s="36"/>
      <c r="AF863" s="36"/>
      <c r="AG863" s="36"/>
      <c r="AH863" s="36"/>
      <c r="AI863" s="36"/>
    </row>
    <row r="864" spans="1:35" ht="14.25" customHeight="1" x14ac:dyDescent="0.25">
      <c r="A864" s="36"/>
      <c r="B864" s="36"/>
      <c r="C864" s="36"/>
      <c r="D864" s="36"/>
      <c r="E864" s="73"/>
      <c r="F864" s="36"/>
      <c r="G864" s="36"/>
      <c r="H864" s="36"/>
      <c r="I864" s="36"/>
      <c r="J864" s="36"/>
      <c r="K864" s="36"/>
      <c r="L864" s="36"/>
      <c r="M864" s="36"/>
      <c r="N864" s="36"/>
      <c r="O864" s="36"/>
      <c r="P864" s="36"/>
      <c r="Q864" s="36"/>
      <c r="R864" s="36"/>
      <c r="S864" s="36"/>
      <c r="T864" s="36"/>
      <c r="U864" s="36"/>
      <c r="V864" s="74"/>
      <c r="W864" s="36"/>
      <c r="X864" s="36"/>
      <c r="Y864" s="36"/>
      <c r="Z864" s="36"/>
      <c r="AA864" s="36"/>
      <c r="AB864" s="36"/>
      <c r="AC864" s="36"/>
      <c r="AD864" s="36"/>
      <c r="AE864" s="36"/>
      <c r="AF864" s="36"/>
      <c r="AG864" s="36"/>
      <c r="AH864" s="36"/>
      <c r="AI864" s="36"/>
    </row>
    <row r="865" spans="1:35" ht="14.25" customHeight="1" x14ac:dyDescent="0.25">
      <c r="A865" s="36"/>
      <c r="B865" s="36"/>
      <c r="C865" s="36"/>
      <c r="D865" s="36"/>
      <c r="E865" s="73"/>
      <c r="F865" s="36"/>
      <c r="G865" s="36"/>
      <c r="H865" s="36"/>
      <c r="I865" s="36"/>
      <c r="J865" s="36"/>
      <c r="K865" s="36"/>
      <c r="L865" s="36"/>
      <c r="M865" s="36"/>
      <c r="N865" s="36"/>
      <c r="O865" s="36"/>
      <c r="P865" s="36"/>
      <c r="Q865" s="36"/>
      <c r="R865" s="36"/>
      <c r="S865" s="36"/>
      <c r="T865" s="36"/>
      <c r="U865" s="36"/>
      <c r="V865" s="74"/>
      <c r="W865" s="36"/>
      <c r="X865" s="36"/>
      <c r="Y865" s="36"/>
      <c r="Z865" s="36"/>
      <c r="AA865" s="36"/>
      <c r="AB865" s="36"/>
      <c r="AC865" s="36"/>
      <c r="AD865" s="36"/>
      <c r="AE865" s="36"/>
      <c r="AF865" s="36"/>
      <c r="AG865" s="36"/>
      <c r="AH865" s="36"/>
      <c r="AI865" s="36"/>
    </row>
    <row r="866" spans="1:35" ht="14.25" customHeight="1" x14ac:dyDescent="0.25">
      <c r="A866" s="36"/>
      <c r="B866" s="36"/>
      <c r="C866" s="36"/>
      <c r="D866" s="36"/>
      <c r="E866" s="73"/>
      <c r="F866" s="36"/>
      <c r="G866" s="36"/>
      <c r="H866" s="36"/>
      <c r="I866" s="36"/>
      <c r="J866" s="36"/>
      <c r="K866" s="36"/>
      <c r="L866" s="36"/>
      <c r="M866" s="36"/>
      <c r="N866" s="36"/>
      <c r="O866" s="36"/>
      <c r="P866" s="36"/>
      <c r="Q866" s="36"/>
      <c r="R866" s="36"/>
      <c r="S866" s="36"/>
      <c r="T866" s="36"/>
      <c r="U866" s="36"/>
      <c r="V866" s="74"/>
      <c r="W866" s="36"/>
      <c r="X866" s="36"/>
      <c r="Y866" s="36"/>
      <c r="Z866" s="36"/>
      <c r="AA866" s="36"/>
      <c r="AB866" s="36"/>
      <c r="AC866" s="36"/>
      <c r="AD866" s="36"/>
      <c r="AE866" s="36"/>
      <c r="AF866" s="36"/>
      <c r="AG866" s="36"/>
      <c r="AH866" s="36"/>
      <c r="AI866" s="36"/>
    </row>
    <row r="867" spans="1:35" ht="14.25" customHeight="1" x14ac:dyDescent="0.25">
      <c r="A867" s="36"/>
      <c r="B867" s="36"/>
      <c r="C867" s="36"/>
      <c r="D867" s="36"/>
      <c r="E867" s="73"/>
      <c r="F867" s="36"/>
      <c r="G867" s="36"/>
      <c r="H867" s="36"/>
      <c r="I867" s="36"/>
      <c r="J867" s="36"/>
      <c r="K867" s="36"/>
      <c r="L867" s="36"/>
      <c r="M867" s="36"/>
      <c r="N867" s="36"/>
      <c r="O867" s="36"/>
      <c r="P867" s="36"/>
      <c r="Q867" s="36"/>
      <c r="R867" s="36"/>
      <c r="S867" s="36"/>
      <c r="T867" s="36"/>
      <c r="U867" s="36"/>
      <c r="V867" s="74"/>
      <c r="W867" s="36"/>
      <c r="X867" s="36"/>
      <c r="Y867" s="36"/>
      <c r="Z867" s="36"/>
      <c r="AA867" s="36"/>
      <c r="AB867" s="36"/>
      <c r="AC867" s="36"/>
      <c r="AD867" s="36"/>
      <c r="AE867" s="36"/>
      <c r="AF867" s="36"/>
      <c r="AG867" s="36"/>
      <c r="AH867" s="36"/>
      <c r="AI867" s="36"/>
    </row>
    <row r="868" spans="1:35" ht="14.25" customHeight="1" x14ac:dyDescent="0.25">
      <c r="A868" s="36"/>
      <c r="B868" s="36"/>
      <c r="C868" s="36"/>
      <c r="D868" s="36"/>
      <c r="E868" s="73"/>
      <c r="F868" s="36"/>
      <c r="G868" s="36"/>
      <c r="H868" s="36"/>
      <c r="I868" s="36"/>
      <c r="J868" s="36"/>
      <c r="K868" s="36"/>
      <c r="L868" s="36"/>
      <c r="M868" s="36"/>
      <c r="N868" s="36"/>
      <c r="O868" s="36"/>
      <c r="P868" s="36"/>
      <c r="Q868" s="36"/>
      <c r="R868" s="36"/>
      <c r="S868" s="36"/>
      <c r="T868" s="36"/>
      <c r="U868" s="36"/>
      <c r="V868" s="74"/>
      <c r="W868" s="36"/>
      <c r="X868" s="36"/>
      <c r="Y868" s="36"/>
      <c r="Z868" s="36"/>
      <c r="AA868" s="36"/>
      <c r="AB868" s="36"/>
      <c r="AC868" s="36"/>
      <c r="AD868" s="36"/>
      <c r="AE868" s="36"/>
      <c r="AF868" s="36"/>
      <c r="AG868" s="36"/>
      <c r="AH868" s="36"/>
      <c r="AI868" s="36"/>
    </row>
    <row r="869" spans="1:35" ht="14.25" customHeight="1" x14ac:dyDescent="0.25">
      <c r="A869" s="36"/>
      <c r="B869" s="36"/>
      <c r="C869" s="36"/>
      <c r="D869" s="36"/>
      <c r="E869" s="73"/>
      <c r="F869" s="36"/>
      <c r="G869" s="36"/>
      <c r="H869" s="36"/>
      <c r="I869" s="36"/>
      <c r="J869" s="36"/>
      <c r="K869" s="36"/>
      <c r="L869" s="36"/>
      <c r="M869" s="36"/>
      <c r="N869" s="36"/>
      <c r="O869" s="36"/>
      <c r="P869" s="36"/>
      <c r="Q869" s="36"/>
      <c r="R869" s="36"/>
      <c r="S869" s="36"/>
      <c r="T869" s="36"/>
      <c r="U869" s="36"/>
      <c r="V869" s="74"/>
      <c r="W869" s="36"/>
      <c r="X869" s="36"/>
      <c r="Y869" s="36"/>
      <c r="Z869" s="36"/>
      <c r="AA869" s="36"/>
      <c r="AB869" s="36"/>
      <c r="AC869" s="36"/>
      <c r="AD869" s="36"/>
      <c r="AE869" s="36"/>
      <c r="AF869" s="36"/>
      <c r="AG869" s="36"/>
      <c r="AH869" s="36"/>
      <c r="AI869" s="36"/>
    </row>
    <row r="870" spans="1:35" ht="14.25" customHeight="1" x14ac:dyDescent="0.25">
      <c r="A870" s="36"/>
      <c r="B870" s="36"/>
      <c r="C870" s="36"/>
      <c r="D870" s="36"/>
      <c r="E870" s="73"/>
      <c r="F870" s="36"/>
      <c r="G870" s="36"/>
      <c r="H870" s="36"/>
      <c r="I870" s="36"/>
      <c r="J870" s="36"/>
      <c r="K870" s="36"/>
      <c r="L870" s="36"/>
      <c r="M870" s="36"/>
      <c r="N870" s="36"/>
      <c r="O870" s="36"/>
      <c r="P870" s="36"/>
      <c r="Q870" s="36"/>
      <c r="R870" s="36"/>
      <c r="S870" s="36"/>
      <c r="T870" s="36"/>
      <c r="U870" s="36"/>
      <c r="V870" s="74"/>
      <c r="W870" s="36"/>
      <c r="X870" s="36"/>
      <c r="Y870" s="36"/>
      <c r="Z870" s="36"/>
      <c r="AA870" s="36"/>
      <c r="AB870" s="36"/>
      <c r="AC870" s="36"/>
      <c r="AD870" s="36"/>
      <c r="AE870" s="36"/>
      <c r="AF870" s="36"/>
      <c r="AG870" s="36"/>
      <c r="AH870" s="36"/>
      <c r="AI870" s="36"/>
    </row>
    <row r="871" spans="1:35" ht="14.25" customHeight="1" x14ac:dyDescent="0.25">
      <c r="A871" s="36"/>
      <c r="B871" s="36"/>
      <c r="C871" s="36"/>
      <c r="D871" s="36"/>
      <c r="E871" s="73"/>
      <c r="F871" s="36"/>
      <c r="G871" s="36"/>
      <c r="H871" s="36"/>
      <c r="I871" s="36"/>
      <c r="J871" s="36"/>
      <c r="K871" s="36"/>
      <c r="L871" s="36"/>
      <c r="M871" s="36"/>
      <c r="N871" s="36"/>
      <c r="O871" s="36"/>
      <c r="P871" s="36"/>
      <c r="Q871" s="36"/>
      <c r="R871" s="36"/>
      <c r="S871" s="36"/>
      <c r="T871" s="36"/>
      <c r="U871" s="36"/>
      <c r="V871" s="74"/>
      <c r="W871" s="36"/>
      <c r="X871" s="36"/>
      <c r="Y871" s="36"/>
      <c r="Z871" s="36"/>
      <c r="AA871" s="36"/>
      <c r="AB871" s="36"/>
      <c r="AC871" s="36"/>
      <c r="AD871" s="36"/>
      <c r="AE871" s="36"/>
      <c r="AF871" s="36"/>
      <c r="AG871" s="36"/>
      <c r="AH871" s="36"/>
      <c r="AI871" s="36"/>
    </row>
    <row r="872" spans="1:35" ht="14.25" customHeight="1" x14ac:dyDescent="0.25">
      <c r="A872" s="36"/>
      <c r="B872" s="36"/>
      <c r="C872" s="36"/>
      <c r="D872" s="36"/>
      <c r="E872" s="73"/>
      <c r="F872" s="36"/>
      <c r="G872" s="36"/>
      <c r="H872" s="36"/>
      <c r="I872" s="36"/>
      <c r="J872" s="36"/>
      <c r="K872" s="36"/>
      <c r="L872" s="36"/>
      <c r="M872" s="36"/>
      <c r="N872" s="36"/>
      <c r="O872" s="36"/>
      <c r="P872" s="36"/>
      <c r="Q872" s="36"/>
      <c r="R872" s="36"/>
      <c r="S872" s="36"/>
      <c r="T872" s="36"/>
      <c r="U872" s="36"/>
      <c r="V872" s="74"/>
      <c r="W872" s="36"/>
      <c r="X872" s="36"/>
      <c r="Y872" s="36"/>
      <c r="Z872" s="36"/>
      <c r="AA872" s="36"/>
      <c r="AB872" s="36"/>
      <c r="AC872" s="36"/>
      <c r="AD872" s="36"/>
      <c r="AE872" s="36"/>
      <c r="AF872" s="36"/>
      <c r="AG872" s="36"/>
      <c r="AH872" s="36"/>
      <c r="AI872" s="36"/>
    </row>
    <row r="873" spans="1:35" ht="14.25" customHeight="1" x14ac:dyDescent="0.25">
      <c r="A873" s="36"/>
      <c r="B873" s="36"/>
      <c r="C873" s="36"/>
      <c r="D873" s="36"/>
      <c r="E873" s="73"/>
      <c r="F873" s="36"/>
      <c r="G873" s="36"/>
      <c r="H873" s="36"/>
      <c r="I873" s="36"/>
      <c r="J873" s="36"/>
      <c r="K873" s="36"/>
      <c r="L873" s="36"/>
      <c r="M873" s="36"/>
      <c r="N873" s="36"/>
      <c r="O873" s="36"/>
      <c r="P873" s="36"/>
      <c r="Q873" s="36"/>
      <c r="R873" s="36"/>
      <c r="S873" s="36"/>
      <c r="T873" s="36"/>
      <c r="U873" s="36"/>
      <c r="V873" s="74"/>
      <c r="W873" s="36"/>
      <c r="X873" s="36"/>
      <c r="Y873" s="36"/>
      <c r="Z873" s="36"/>
      <c r="AA873" s="36"/>
      <c r="AB873" s="36"/>
      <c r="AC873" s="36"/>
      <c r="AD873" s="36"/>
      <c r="AE873" s="36"/>
      <c r="AF873" s="36"/>
      <c r="AG873" s="36"/>
      <c r="AH873" s="36"/>
      <c r="AI873" s="36"/>
    </row>
    <row r="874" spans="1:35" ht="14.25" customHeight="1" x14ac:dyDescent="0.25">
      <c r="A874" s="36"/>
      <c r="B874" s="36"/>
      <c r="C874" s="36"/>
      <c r="D874" s="36"/>
      <c r="E874" s="73"/>
      <c r="F874" s="36"/>
      <c r="G874" s="36"/>
      <c r="H874" s="36"/>
      <c r="I874" s="36"/>
      <c r="J874" s="36"/>
      <c r="K874" s="36"/>
      <c r="L874" s="36"/>
      <c r="M874" s="36"/>
      <c r="N874" s="36"/>
      <c r="O874" s="36"/>
      <c r="P874" s="36"/>
      <c r="Q874" s="36"/>
      <c r="R874" s="36"/>
      <c r="S874" s="36"/>
      <c r="T874" s="36"/>
      <c r="U874" s="36"/>
      <c r="V874" s="74"/>
      <c r="W874" s="36"/>
      <c r="X874" s="36"/>
      <c r="Y874" s="36"/>
      <c r="Z874" s="36"/>
      <c r="AA874" s="36"/>
      <c r="AB874" s="36"/>
      <c r="AC874" s="36"/>
      <c r="AD874" s="36"/>
      <c r="AE874" s="36"/>
      <c r="AF874" s="36"/>
      <c r="AG874" s="36"/>
      <c r="AH874" s="36"/>
      <c r="AI874" s="36"/>
    </row>
    <row r="875" spans="1:35" ht="14.25" customHeight="1" x14ac:dyDescent="0.25">
      <c r="A875" s="36"/>
      <c r="B875" s="36"/>
      <c r="C875" s="36"/>
      <c r="D875" s="36"/>
      <c r="E875" s="73"/>
      <c r="F875" s="36"/>
      <c r="G875" s="36"/>
      <c r="H875" s="36"/>
      <c r="I875" s="36"/>
      <c r="J875" s="36"/>
      <c r="K875" s="36"/>
      <c r="L875" s="36"/>
      <c r="M875" s="36"/>
      <c r="N875" s="36"/>
      <c r="O875" s="36"/>
      <c r="P875" s="36"/>
      <c r="Q875" s="36"/>
      <c r="R875" s="36"/>
      <c r="S875" s="36"/>
      <c r="T875" s="36"/>
      <c r="U875" s="36"/>
      <c r="V875" s="74"/>
      <c r="W875" s="36"/>
      <c r="X875" s="36"/>
      <c r="Y875" s="36"/>
      <c r="Z875" s="36"/>
      <c r="AA875" s="36"/>
      <c r="AB875" s="36"/>
      <c r="AC875" s="36"/>
      <c r="AD875" s="36"/>
      <c r="AE875" s="36"/>
      <c r="AF875" s="36"/>
      <c r="AG875" s="36"/>
      <c r="AH875" s="36"/>
      <c r="AI875" s="36"/>
    </row>
    <row r="876" spans="1:35" ht="14.25" customHeight="1" x14ac:dyDescent="0.25">
      <c r="A876" s="36"/>
      <c r="B876" s="36"/>
      <c r="C876" s="36"/>
      <c r="D876" s="36"/>
      <c r="E876" s="73"/>
      <c r="F876" s="36"/>
      <c r="G876" s="36"/>
      <c r="H876" s="36"/>
      <c r="I876" s="36"/>
      <c r="J876" s="36"/>
      <c r="K876" s="36"/>
      <c r="L876" s="36"/>
      <c r="M876" s="36"/>
      <c r="N876" s="36"/>
      <c r="O876" s="36"/>
      <c r="P876" s="36"/>
      <c r="Q876" s="36"/>
      <c r="R876" s="36"/>
      <c r="S876" s="36"/>
      <c r="T876" s="36"/>
      <c r="U876" s="36"/>
      <c r="V876" s="74"/>
      <c r="W876" s="36"/>
      <c r="X876" s="36"/>
      <c r="Y876" s="36"/>
      <c r="Z876" s="36"/>
      <c r="AA876" s="36"/>
      <c r="AB876" s="36"/>
      <c r="AC876" s="36"/>
      <c r="AD876" s="36"/>
      <c r="AE876" s="36"/>
      <c r="AF876" s="36"/>
      <c r="AG876" s="36"/>
      <c r="AH876" s="36"/>
      <c r="AI876" s="36"/>
    </row>
    <row r="877" spans="1:35" ht="14.25" customHeight="1" x14ac:dyDescent="0.25">
      <c r="A877" s="36"/>
      <c r="B877" s="36"/>
      <c r="C877" s="36"/>
      <c r="D877" s="36"/>
      <c r="E877" s="73"/>
      <c r="F877" s="36"/>
      <c r="G877" s="36"/>
      <c r="H877" s="36"/>
      <c r="I877" s="36"/>
      <c r="J877" s="36"/>
      <c r="K877" s="36"/>
      <c r="L877" s="36"/>
      <c r="M877" s="36"/>
      <c r="N877" s="36"/>
      <c r="O877" s="36"/>
      <c r="P877" s="36"/>
      <c r="Q877" s="36"/>
      <c r="R877" s="36"/>
      <c r="S877" s="36"/>
      <c r="T877" s="36"/>
      <c r="U877" s="36"/>
      <c r="V877" s="74"/>
      <c r="W877" s="36"/>
      <c r="X877" s="36"/>
      <c r="Y877" s="36"/>
      <c r="Z877" s="36"/>
      <c r="AA877" s="36"/>
      <c r="AB877" s="36"/>
      <c r="AC877" s="36"/>
      <c r="AD877" s="36"/>
      <c r="AE877" s="36"/>
      <c r="AF877" s="36"/>
      <c r="AG877" s="36"/>
      <c r="AH877" s="36"/>
      <c r="AI877" s="36"/>
    </row>
    <row r="878" spans="1:35" ht="14.25" customHeight="1" x14ac:dyDescent="0.25">
      <c r="A878" s="36"/>
      <c r="B878" s="36"/>
      <c r="C878" s="36"/>
      <c r="D878" s="36"/>
      <c r="E878" s="73"/>
      <c r="F878" s="36"/>
      <c r="G878" s="36"/>
      <c r="H878" s="36"/>
      <c r="I878" s="36"/>
      <c r="J878" s="36"/>
      <c r="K878" s="36"/>
      <c r="L878" s="36"/>
      <c r="M878" s="36"/>
      <c r="N878" s="36"/>
      <c r="O878" s="36"/>
      <c r="P878" s="36"/>
      <c r="Q878" s="36"/>
      <c r="R878" s="36"/>
      <c r="S878" s="36"/>
      <c r="T878" s="36"/>
      <c r="U878" s="36"/>
      <c r="V878" s="74"/>
      <c r="W878" s="36"/>
      <c r="X878" s="36"/>
      <c r="Y878" s="36"/>
      <c r="Z878" s="36"/>
      <c r="AA878" s="36"/>
      <c r="AB878" s="36"/>
      <c r="AC878" s="36"/>
      <c r="AD878" s="36"/>
      <c r="AE878" s="36"/>
      <c r="AF878" s="36"/>
      <c r="AG878" s="36"/>
      <c r="AH878" s="36"/>
      <c r="AI878" s="36"/>
    </row>
    <row r="879" spans="1:35" ht="14.25" customHeight="1" x14ac:dyDescent="0.25">
      <c r="A879" s="36"/>
      <c r="B879" s="36"/>
      <c r="C879" s="36"/>
      <c r="D879" s="36"/>
      <c r="E879" s="73"/>
      <c r="F879" s="36"/>
      <c r="G879" s="36"/>
      <c r="H879" s="36"/>
      <c r="I879" s="36"/>
      <c r="J879" s="36"/>
      <c r="K879" s="36"/>
      <c r="L879" s="36"/>
      <c r="M879" s="36"/>
      <c r="N879" s="36"/>
      <c r="O879" s="36"/>
      <c r="P879" s="36"/>
      <c r="Q879" s="36"/>
      <c r="R879" s="36"/>
      <c r="S879" s="36"/>
      <c r="T879" s="36"/>
      <c r="U879" s="36"/>
      <c r="V879" s="74"/>
      <c r="W879" s="36"/>
      <c r="X879" s="36"/>
      <c r="Y879" s="36"/>
      <c r="Z879" s="36"/>
      <c r="AA879" s="36"/>
      <c r="AB879" s="36"/>
      <c r="AC879" s="36"/>
      <c r="AD879" s="36"/>
      <c r="AE879" s="36"/>
      <c r="AF879" s="36"/>
      <c r="AG879" s="36"/>
      <c r="AH879" s="36"/>
      <c r="AI879" s="36"/>
    </row>
    <row r="880" spans="1:35" ht="14.25" customHeight="1" x14ac:dyDescent="0.25">
      <c r="A880" s="36"/>
      <c r="B880" s="36"/>
      <c r="C880" s="36"/>
      <c r="D880" s="36"/>
      <c r="E880" s="73"/>
      <c r="F880" s="36"/>
      <c r="G880" s="36"/>
      <c r="H880" s="36"/>
      <c r="I880" s="36"/>
      <c r="J880" s="36"/>
      <c r="K880" s="36"/>
      <c r="L880" s="36"/>
      <c r="M880" s="36"/>
      <c r="N880" s="36"/>
      <c r="O880" s="36"/>
      <c r="P880" s="36"/>
      <c r="Q880" s="36"/>
      <c r="R880" s="36"/>
      <c r="S880" s="36"/>
      <c r="T880" s="36"/>
      <c r="U880" s="36"/>
      <c r="V880" s="74"/>
      <c r="W880" s="36"/>
      <c r="X880" s="36"/>
      <c r="Y880" s="36"/>
      <c r="Z880" s="36"/>
      <c r="AA880" s="36"/>
      <c r="AB880" s="36"/>
      <c r="AC880" s="36"/>
      <c r="AD880" s="36"/>
      <c r="AE880" s="36"/>
      <c r="AF880" s="36"/>
      <c r="AG880" s="36"/>
      <c r="AH880" s="36"/>
      <c r="AI880" s="36"/>
    </row>
    <row r="881" spans="1:35" ht="14.25" customHeight="1" x14ac:dyDescent="0.25">
      <c r="A881" s="36"/>
      <c r="B881" s="36"/>
      <c r="C881" s="36"/>
      <c r="D881" s="36"/>
      <c r="E881" s="73"/>
      <c r="F881" s="36"/>
      <c r="G881" s="36"/>
      <c r="H881" s="36"/>
      <c r="I881" s="36"/>
      <c r="J881" s="36"/>
      <c r="K881" s="36"/>
      <c r="L881" s="36"/>
      <c r="M881" s="36"/>
      <c r="N881" s="36"/>
      <c r="O881" s="36"/>
      <c r="P881" s="36"/>
      <c r="Q881" s="36"/>
      <c r="R881" s="36"/>
      <c r="S881" s="36"/>
      <c r="T881" s="36"/>
      <c r="U881" s="36"/>
      <c r="V881" s="74"/>
      <c r="W881" s="36"/>
      <c r="X881" s="36"/>
      <c r="Y881" s="36"/>
      <c r="Z881" s="36"/>
      <c r="AA881" s="36"/>
      <c r="AB881" s="36"/>
      <c r="AC881" s="36"/>
      <c r="AD881" s="36"/>
      <c r="AE881" s="36"/>
      <c r="AF881" s="36"/>
      <c r="AG881" s="36"/>
      <c r="AH881" s="36"/>
      <c r="AI881" s="36"/>
    </row>
    <row r="882" spans="1:35" ht="14.25" customHeight="1" x14ac:dyDescent="0.25">
      <c r="A882" s="36"/>
      <c r="B882" s="36"/>
      <c r="C882" s="36"/>
      <c r="D882" s="36"/>
      <c r="E882" s="73"/>
      <c r="F882" s="36"/>
      <c r="G882" s="36"/>
      <c r="H882" s="36"/>
      <c r="I882" s="36"/>
      <c r="J882" s="36"/>
      <c r="K882" s="36"/>
      <c r="L882" s="36"/>
      <c r="M882" s="36"/>
      <c r="N882" s="36"/>
      <c r="O882" s="36"/>
      <c r="P882" s="36"/>
      <c r="Q882" s="36"/>
      <c r="R882" s="36"/>
      <c r="S882" s="36"/>
      <c r="T882" s="36"/>
      <c r="U882" s="36"/>
      <c r="V882" s="74"/>
      <c r="W882" s="36"/>
      <c r="X882" s="36"/>
      <c r="Y882" s="36"/>
      <c r="Z882" s="36"/>
      <c r="AA882" s="36"/>
      <c r="AB882" s="36"/>
      <c r="AC882" s="36"/>
      <c r="AD882" s="36"/>
      <c r="AE882" s="36"/>
      <c r="AF882" s="36"/>
      <c r="AG882" s="36"/>
      <c r="AH882" s="36"/>
      <c r="AI882" s="36"/>
    </row>
    <row r="883" spans="1:35" ht="14.25" customHeight="1" x14ac:dyDescent="0.25">
      <c r="A883" s="36"/>
      <c r="B883" s="36"/>
      <c r="C883" s="36"/>
      <c r="D883" s="36"/>
      <c r="E883" s="73"/>
      <c r="F883" s="36"/>
      <c r="G883" s="36"/>
      <c r="H883" s="36"/>
      <c r="I883" s="36"/>
      <c r="J883" s="36"/>
      <c r="K883" s="36"/>
      <c r="L883" s="36"/>
      <c r="M883" s="36"/>
      <c r="N883" s="36"/>
      <c r="O883" s="36"/>
      <c r="P883" s="36"/>
      <c r="Q883" s="36"/>
      <c r="R883" s="36"/>
      <c r="S883" s="36"/>
      <c r="T883" s="36"/>
      <c r="U883" s="36"/>
      <c r="V883" s="74"/>
      <c r="W883" s="36"/>
      <c r="X883" s="36"/>
      <c r="Y883" s="36"/>
      <c r="Z883" s="36"/>
      <c r="AA883" s="36"/>
      <c r="AB883" s="36"/>
      <c r="AC883" s="36"/>
      <c r="AD883" s="36"/>
      <c r="AE883" s="36"/>
      <c r="AF883" s="36"/>
      <c r="AG883" s="36"/>
      <c r="AH883" s="36"/>
      <c r="AI883" s="36"/>
    </row>
    <row r="884" spans="1:35" ht="14.25" customHeight="1" x14ac:dyDescent="0.25">
      <c r="A884" s="36"/>
      <c r="B884" s="36"/>
      <c r="C884" s="36"/>
      <c r="D884" s="36"/>
      <c r="E884" s="73"/>
      <c r="F884" s="36"/>
      <c r="G884" s="36"/>
      <c r="H884" s="36"/>
      <c r="I884" s="36"/>
      <c r="J884" s="36"/>
      <c r="K884" s="36"/>
      <c r="L884" s="36"/>
      <c r="M884" s="36"/>
      <c r="N884" s="36"/>
      <c r="O884" s="36"/>
      <c r="P884" s="36"/>
      <c r="Q884" s="36"/>
      <c r="R884" s="36"/>
      <c r="S884" s="36"/>
      <c r="T884" s="36"/>
      <c r="U884" s="36"/>
      <c r="V884" s="74"/>
      <c r="W884" s="36"/>
      <c r="X884" s="36"/>
      <c r="Y884" s="36"/>
      <c r="Z884" s="36"/>
      <c r="AA884" s="36"/>
      <c r="AB884" s="36"/>
      <c r="AC884" s="36"/>
      <c r="AD884" s="36"/>
      <c r="AE884" s="36"/>
      <c r="AF884" s="36"/>
      <c r="AG884" s="36"/>
      <c r="AH884" s="36"/>
      <c r="AI884" s="36"/>
    </row>
    <row r="885" spans="1:35" ht="14.25" customHeight="1" x14ac:dyDescent="0.25">
      <c r="A885" s="36"/>
      <c r="B885" s="36"/>
      <c r="C885" s="36"/>
      <c r="D885" s="36"/>
      <c r="E885" s="73"/>
      <c r="F885" s="36"/>
      <c r="G885" s="36"/>
      <c r="H885" s="36"/>
      <c r="I885" s="36"/>
      <c r="J885" s="36"/>
      <c r="K885" s="36"/>
      <c r="L885" s="36"/>
      <c r="M885" s="36"/>
      <c r="N885" s="36"/>
      <c r="O885" s="36"/>
      <c r="P885" s="36"/>
      <c r="Q885" s="36"/>
      <c r="R885" s="36"/>
      <c r="S885" s="36"/>
      <c r="T885" s="36"/>
      <c r="U885" s="36"/>
      <c r="V885" s="74"/>
      <c r="W885" s="36"/>
      <c r="X885" s="36"/>
      <c r="Y885" s="36"/>
      <c r="Z885" s="36"/>
      <c r="AA885" s="36"/>
      <c r="AB885" s="36"/>
      <c r="AC885" s="36"/>
      <c r="AD885" s="36"/>
      <c r="AE885" s="36"/>
      <c r="AF885" s="36"/>
      <c r="AG885" s="36"/>
      <c r="AH885" s="36"/>
      <c r="AI885" s="36"/>
    </row>
    <row r="886" spans="1:35" ht="14.25" customHeight="1" x14ac:dyDescent="0.25">
      <c r="A886" s="36"/>
      <c r="B886" s="36"/>
      <c r="C886" s="36"/>
      <c r="D886" s="36"/>
      <c r="E886" s="73"/>
      <c r="F886" s="36"/>
      <c r="G886" s="36"/>
      <c r="H886" s="36"/>
      <c r="I886" s="36"/>
      <c r="J886" s="36"/>
      <c r="K886" s="36"/>
      <c r="L886" s="36"/>
      <c r="M886" s="36"/>
      <c r="N886" s="36"/>
      <c r="O886" s="36"/>
      <c r="P886" s="36"/>
      <c r="Q886" s="36"/>
      <c r="R886" s="36"/>
      <c r="S886" s="36"/>
      <c r="T886" s="36"/>
      <c r="U886" s="36"/>
      <c r="V886" s="74"/>
      <c r="W886" s="36"/>
      <c r="X886" s="36"/>
      <c r="Y886" s="36"/>
      <c r="Z886" s="36"/>
      <c r="AA886" s="36"/>
      <c r="AB886" s="36"/>
      <c r="AC886" s="36"/>
      <c r="AD886" s="36"/>
      <c r="AE886" s="36"/>
      <c r="AF886" s="36"/>
      <c r="AG886" s="36"/>
      <c r="AH886" s="36"/>
      <c r="AI886" s="36"/>
    </row>
    <row r="887" spans="1:35" ht="14.25" customHeight="1" x14ac:dyDescent="0.25">
      <c r="A887" s="36"/>
      <c r="B887" s="36"/>
      <c r="C887" s="36"/>
      <c r="D887" s="36"/>
      <c r="E887" s="73"/>
      <c r="F887" s="36"/>
      <c r="G887" s="36"/>
      <c r="H887" s="36"/>
      <c r="I887" s="36"/>
      <c r="J887" s="36"/>
      <c r="K887" s="36"/>
      <c r="L887" s="36"/>
      <c r="M887" s="36"/>
      <c r="N887" s="36"/>
      <c r="O887" s="36"/>
      <c r="P887" s="36"/>
      <c r="Q887" s="36"/>
      <c r="R887" s="36"/>
      <c r="S887" s="36"/>
      <c r="T887" s="36"/>
      <c r="U887" s="36"/>
      <c r="V887" s="74"/>
      <c r="W887" s="36"/>
      <c r="X887" s="36"/>
      <c r="Y887" s="36"/>
      <c r="Z887" s="36"/>
      <c r="AA887" s="36"/>
      <c r="AB887" s="36"/>
      <c r="AC887" s="36"/>
      <c r="AD887" s="36"/>
      <c r="AE887" s="36"/>
      <c r="AF887" s="36"/>
      <c r="AG887" s="36"/>
      <c r="AH887" s="36"/>
      <c r="AI887" s="36"/>
    </row>
    <row r="888" spans="1:35" ht="14.25" customHeight="1" x14ac:dyDescent="0.25">
      <c r="A888" s="36"/>
      <c r="B888" s="36"/>
      <c r="C888" s="36"/>
      <c r="D888" s="36"/>
      <c r="E888" s="73"/>
      <c r="F888" s="36"/>
      <c r="G888" s="36"/>
      <c r="H888" s="36"/>
      <c r="I888" s="36"/>
      <c r="J888" s="36"/>
      <c r="K888" s="36"/>
      <c r="L888" s="36"/>
      <c r="M888" s="36"/>
      <c r="N888" s="36"/>
      <c r="O888" s="36"/>
      <c r="P888" s="36"/>
      <c r="Q888" s="36"/>
      <c r="R888" s="36"/>
      <c r="S888" s="36"/>
      <c r="T888" s="36"/>
      <c r="U888" s="36"/>
      <c r="V888" s="74"/>
      <c r="W888" s="36"/>
      <c r="X888" s="36"/>
      <c r="Y888" s="36"/>
      <c r="Z888" s="36"/>
      <c r="AA888" s="36"/>
      <c r="AB888" s="36"/>
      <c r="AC888" s="36"/>
      <c r="AD888" s="36"/>
      <c r="AE888" s="36"/>
      <c r="AF888" s="36"/>
      <c r="AG888" s="36"/>
      <c r="AH888" s="36"/>
      <c r="AI888" s="36"/>
    </row>
    <row r="889" spans="1:35" ht="14.25" customHeight="1" x14ac:dyDescent="0.25">
      <c r="A889" s="36"/>
      <c r="B889" s="36"/>
      <c r="C889" s="36"/>
      <c r="D889" s="36"/>
      <c r="E889" s="73"/>
      <c r="F889" s="36"/>
      <c r="G889" s="36"/>
      <c r="H889" s="36"/>
      <c r="I889" s="36"/>
      <c r="J889" s="36"/>
      <c r="K889" s="36"/>
      <c r="L889" s="36"/>
      <c r="M889" s="36"/>
      <c r="N889" s="36"/>
      <c r="O889" s="36"/>
      <c r="P889" s="36"/>
      <c r="Q889" s="36"/>
      <c r="R889" s="36"/>
      <c r="S889" s="36"/>
      <c r="T889" s="36"/>
      <c r="U889" s="36"/>
      <c r="V889" s="74"/>
      <c r="W889" s="36"/>
      <c r="X889" s="36"/>
      <c r="Y889" s="36"/>
      <c r="Z889" s="36"/>
      <c r="AA889" s="36"/>
      <c r="AB889" s="36"/>
      <c r="AC889" s="36"/>
      <c r="AD889" s="36"/>
      <c r="AE889" s="36"/>
      <c r="AF889" s="36"/>
      <c r="AG889" s="36"/>
      <c r="AH889" s="36"/>
      <c r="AI889" s="36"/>
    </row>
    <row r="890" spans="1:35" ht="14.25" customHeight="1" x14ac:dyDescent="0.25">
      <c r="A890" s="36"/>
      <c r="B890" s="36"/>
      <c r="C890" s="36"/>
      <c r="D890" s="36"/>
      <c r="E890" s="73"/>
      <c r="F890" s="36"/>
      <c r="G890" s="36"/>
      <c r="H890" s="36"/>
      <c r="I890" s="36"/>
      <c r="J890" s="36"/>
      <c r="K890" s="36"/>
      <c r="L890" s="36"/>
      <c r="M890" s="36"/>
      <c r="N890" s="36"/>
      <c r="O890" s="36"/>
      <c r="P890" s="36"/>
      <c r="Q890" s="36"/>
      <c r="R890" s="36"/>
      <c r="S890" s="36"/>
      <c r="T890" s="36"/>
      <c r="U890" s="36"/>
      <c r="V890" s="74"/>
      <c r="W890" s="36"/>
      <c r="X890" s="36"/>
      <c r="Y890" s="36"/>
      <c r="Z890" s="36"/>
      <c r="AA890" s="36"/>
      <c r="AB890" s="36"/>
      <c r="AC890" s="36"/>
      <c r="AD890" s="36"/>
      <c r="AE890" s="36"/>
      <c r="AF890" s="36"/>
      <c r="AG890" s="36"/>
      <c r="AH890" s="36"/>
      <c r="AI890" s="36"/>
    </row>
    <row r="891" spans="1:35" ht="14.25" customHeight="1" x14ac:dyDescent="0.25">
      <c r="A891" s="36"/>
      <c r="B891" s="36"/>
      <c r="C891" s="36"/>
      <c r="D891" s="36"/>
      <c r="E891" s="73"/>
      <c r="F891" s="36"/>
      <c r="G891" s="36"/>
      <c r="H891" s="36"/>
      <c r="I891" s="36"/>
      <c r="J891" s="36"/>
      <c r="K891" s="36"/>
      <c r="L891" s="36"/>
      <c r="M891" s="36"/>
      <c r="N891" s="36"/>
      <c r="O891" s="36"/>
      <c r="P891" s="36"/>
      <c r="Q891" s="36"/>
      <c r="R891" s="36"/>
      <c r="S891" s="36"/>
      <c r="T891" s="36"/>
      <c r="U891" s="36"/>
      <c r="V891" s="74"/>
      <c r="W891" s="36"/>
      <c r="X891" s="36"/>
      <c r="Y891" s="36"/>
      <c r="Z891" s="36"/>
      <c r="AA891" s="36"/>
      <c r="AB891" s="36"/>
      <c r="AC891" s="36"/>
      <c r="AD891" s="36"/>
      <c r="AE891" s="36"/>
      <c r="AF891" s="36"/>
      <c r="AG891" s="36"/>
      <c r="AH891" s="36"/>
      <c r="AI891" s="36"/>
    </row>
    <row r="892" spans="1:35" ht="14.25" customHeight="1" x14ac:dyDescent="0.25">
      <c r="A892" s="36"/>
      <c r="B892" s="36"/>
      <c r="C892" s="36"/>
      <c r="D892" s="36"/>
      <c r="E892" s="73"/>
      <c r="F892" s="36"/>
      <c r="G892" s="36"/>
      <c r="H892" s="36"/>
      <c r="I892" s="36"/>
      <c r="J892" s="36"/>
      <c r="K892" s="36"/>
      <c r="L892" s="36"/>
      <c r="M892" s="36"/>
      <c r="N892" s="36"/>
      <c r="O892" s="36"/>
      <c r="P892" s="36"/>
      <c r="Q892" s="36"/>
      <c r="R892" s="36"/>
      <c r="S892" s="36"/>
      <c r="T892" s="36"/>
      <c r="U892" s="36"/>
      <c r="V892" s="74"/>
      <c r="W892" s="36"/>
      <c r="X892" s="36"/>
      <c r="Y892" s="36"/>
      <c r="Z892" s="36"/>
      <c r="AA892" s="36"/>
      <c r="AB892" s="36"/>
      <c r="AC892" s="36"/>
      <c r="AD892" s="36"/>
      <c r="AE892" s="36"/>
      <c r="AF892" s="36"/>
      <c r="AG892" s="36"/>
      <c r="AH892" s="36"/>
      <c r="AI892" s="36"/>
    </row>
    <row r="893" spans="1:35" ht="14.25" customHeight="1" x14ac:dyDescent="0.25">
      <c r="A893" s="36"/>
      <c r="B893" s="36"/>
      <c r="C893" s="36"/>
      <c r="D893" s="36"/>
      <c r="E893" s="73"/>
      <c r="F893" s="36"/>
      <c r="G893" s="36"/>
      <c r="H893" s="36"/>
      <c r="I893" s="36"/>
      <c r="J893" s="36"/>
      <c r="K893" s="36"/>
      <c r="L893" s="36"/>
      <c r="M893" s="36"/>
      <c r="N893" s="36"/>
      <c r="O893" s="36"/>
      <c r="P893" s="36"/>
      <c r="Q893" s="36"/>
      <c r="R893" s="36"/>
      <c r="S893" s="36"/>
      <c r="T893" s="36"/>
      <c r="U893" s="36"/>
      <c r="V893" s="74"/>
      <c r="W893" s="36"/>
      <c r="X893" s="36"/>
      <c r="Y893" s="36"/>
      <c r="Z893" s="36"/>
      <c r="AA893" s="36"/>
      <c r="AB893" s="36"/>
      <c r="AC893" s="36"/>
      <c r="AD893" s="36"/>
      <c r="AE893" s="36"/>
      <c r="AF893" s="36"/>
      <c r="AG893" s="36"/>
      <c r="AH893" s="36"/>
      <c r="AI893" s="36"/>
    </row>
    <row r="894" spans="1:35" ht="14.25" customHeight="1" x14ac:dyDescent="0.25">
      <c r="A894" s="36"/>
      <c r="B894" s="36"/>
      <c r="C894" s="36"/>
      <c r="D894" s="36"/>
      <c r="E894" s="73"/>
      <c r="F894" s="36"/>
      <c r="G894" s="36"/>
      <c r="H894" s="36"/>
      <c r="I894" s="36"/>
      <c r="J894" s="36"/>
      <c r="K894" s="36"/>
      <c r="L894" s="36"/>
      <c r="M894" s="36"/>
      <c r="N894" s="36"/>
      <c r="O894" s="36"/>
      <c r="P894" s="36"/>
      <c r="Q894" s="36"/>
      <c r="R894" s="36"/>
      <c r="S894" s="36"/>
      <c r="T894" s="36"/>
      <c r="U894" s="36"/>
      <c r="V894" s="74"/>
      <c r="W894" s="36"/>
      <c r="X894" s="36"/>
      <c r="Y894" s="36"/>
      <c r="Z894" s="36"/>
      <c r="AA894" s="36"/>
      <c r="AB894" s="36"/>
      <c r="AC894" s="36"/>
      <c r="AD894" s="36"/>
      <c r="AE894" s="36"/>
      <c r="AF894" s="36"/>
      <c r="AG894" s="36"/>
      <c r="AH894" s="36"/>
      <c r="AI894" s="36"/>
    </row>
    <row r="895" spans="1:35" ht="14.25" customHeight="1" x14ac:dyDescent="0.25">
      <c r="A895" s="36"/>
      <c r="B895" s="36"/>
      <c r="C895" s="36"/>
      <c r="D895" s="36"/>
      <c r="E895" s="73"/>
      <c r="F895" s="36"/>
      <c r="G895" s="36"/>
      <c r="H895" s="36"/>
      <c r="I895" s="36"/>
      <c r="J895" s="36"/>
      <c r="K895" s="36"/>
      <c r="L895" s="36"/>
      <c r="M895" s="36"/>
      <c r="N895" s="36"/>
      <c r="O895" s="36"/>
      <c r="P895" s="36"/>
      <c r="Q895" s="36"/>
      <c r="R895" s="36"/>
      <c r="S895" s="36"/>
      <c r="T895" s="36"/>
      <c r="U895" s="36"/>
      <c r="V895" s="74"/>
      <c r="W895" s="36"/>
      <c r="X895" s="36"/>
      <c r="Y895" s="36"/>
      <c r="Z895" s="36"/>
      <c r="AA895" s="36"/>
      <c r="AB895" s="36"/>
      <c r="AC895" s="36"/>
      <c r="AD895" s="36"/>
      <c r="AE895" s="36"/>
      <c r="AF895" s="36"/>
      <c r="AG895" s="36"/>
      <c r="AH895" s="36"/>
      <c r="AI895" s="36"/>
    </row>
    <row r="896" spans="1:35" ht="14.25" customHeight="1" x14ac:dyDescent="0.25">
      <c r="A896" s="36"/>
      <c r="B896" s="36"/>
      <c r="C896" s="36"/>
      <c r="D896" s="36"/>
      <c r="E896" s="73"/>
      <c r="F896" s="36"/>
      <c r="G896" s="36"/>
      <c r="H896" s="36"/>
      <c r="I896" s="36"/>
      <c r="J896" s="36"/>
      <c r="K896" s="36"/>
      <c r="L896" s="36"/>
      <c r="M896" s="36"/>
      <c r="N896" s="36"/>
      <c r="O896" s="36"/>
      <c r="P896" s="36"/>
      <c r="Q896" s="36"/>
      <c r="R896" s="36"/>
      <c r="S896" s="36"/>
      <c r="T896" s="36"/>
      <c r="U896" s="36"/>
      <c r="V896" s="74"/>
      <c r="W896" s="36"/>
      <c r="X896" s="36"/>
      <c r="Y896" s="36"/>
      <c r="Z896" s="36"/>
      <c r="AA896" s="36"/>
      <c r="AB896" s="36"/>
      <c r="AC896" s="36"/>
      <c r="AD896" s="36"/>
      <c r="AE896" s="36"/>
      <c r="AF896" s="36"/>
      <c r="AG896" s="36"/>
      <c r="AH896" s="36"/>
      <c r="AI896" s="36"/>
    </row>
    <row r="897" spans="1:35" ht="14.25" customHeight="1" x14ac:dyDescent="0.25">
      <c r="A897" s="36"/>
      <c r="B897" s="36"/>
      <c r="C897" s="36"/>
      <c r="D897" s="36"/>
      <c r="E897" s="73"/>
      <c r="F897" s="36"/>
      <c r="G897" s="36"/>
      <c r="H897" s="36"/>
      <c r="I897" s="36"/>
      <c r="J897" s="36"/>
      <c r="K897" s="36"/>
      <c r="L897" s="36"/>
      <c r="M897" s="36"/>
      <c r="N897" s="36"/>
      <c r="O897" s="36"/>
      <c r="P897" s="36"/>
      <c r="Q897" s="36"/>
      <c r="R897" s="36"/>
      <c r="S897" s="36"/>
      <c r="T897" s="36"/>
      <c r="U897" s="36"/>
      <c r="V897" s="74"/>
      <c r="W897" s="36"/>
      <c r="X897" s="36"/>
      <c r="Y897" s="36"/>
      <c r="Z897" s="36"/>
      <c r="AA897" s="36"/>
      <c r="AB897" s="36"/>
      <c r="AC897" s="36"/>
      <c r="AD897" s="36"/>
      <c r="AE897" s="36"/>
      <c r="AF897" s="36"/>
      <c r="AG897" s="36"/>
      <c r="AH897" s="36"/>
      <c r="AI897" s="36"/>
    </row>
    <row r="898" spans="1:35" ht="14.25" customHeight="1" x14ac:dyDescent="0.25">
      <c r="A898" s="36"/>
      <c r="B898" s="36"/>
      <c r="C898" s="36"/>
      <c r="D898" s="36"/>
      <c r="E898" s="73"/>
      <c r="F898" s="36"/>
      <c r="G898" s="36"/>
      <c r="H898" s="36"/>
      <c r="I898" s="36"/>
      <c r="J898" s="36"/>
      <c r="K898" s="36"/>
      <c r="L898" s="36"/>
      <c r="M898" s="36"/>
      <c r="N898" s="36"/>
      <c r="O898" s="36"/>
      <c r="P898" s="36"/>
      <c r="Q898" s="36"/>
      <c r="R898" s="36"/>
      <c r="S898" s="36"/>
      <c r="T898" s="36"/>
      <c r="U898" s="36"/>
      <c r="V898" s="74"/>
      <c r="W898" s="36"/>
      <c r="X898" s="36"/>
      <c r="Y898" s="36"/>
      <c r="Z898" s="36"/>
      <c r="AA898" s="36"/>
      <c r="AB898" s="36"/>
      <c r="AC898" s="36"/>
      <c r="AD898" s="36"/>
      <c r="AE898" s="36"/>
      <c r="AF898" s="36"/>
      <c r="AG898" s="36"/>
      <c r="AH898" s="36"/>
      <c r="AI898" s="36"/>
    </row>
    <row r="899" spans="1:35" ht="14.25" customHeight="1" x14ac:dyDescent="0.25">
      <c r="A899" s="36"/>
      <c r="B899" s="36"/>
      <c r="C899" s="36"/>
      <c r="D899" s="36"/>
      <c r="E899" s="73"/>
      <c r="F899" s="36"/>
      <c r="G899" s="36"/>
      <c r="H899" s="36"/>
      <c r="I899" s="36"/>
      <c r="J899" s="36"/>
      <c r="K899" s="36"/>
      <c r="L899" s="36"/>
      <c r="M899" s="36"/>
      <c r="N899" s="36"/>
      <c r="O899" s="36"/>
      <c r="P899" s="36"/>
      <c r="Q899" s="36"/>
      <c r="R899" s="36"/>
      <c r="S899" s="36"/>
      <c r="T899" s="36"/>
      <c r="U899" s="36"/>
      <c r="V899" s="74"/>
      <c r="W899" s="36"/>
      <c r="X899" s="36"/>
      <c r="Y899" s="36"/>
      <c r="Z899" s="36"/>
      <c r="AA899" s="36"/>
      <c r="AB899" s="36"/>
      <c r="AC899" s="36"/>
      <c r="AD899" s="36"/>
      <c r="AE899" s="36"/>
      <c r="AF899" s="36"/>
      <c r="AG899" s="36"/>
      <c r="AH899" s="36"/>
      <c r="AI899" s="36"/>
    </row>
    <row r="900" spans="1:35" ht="14.25" customHeight="1" x14ac:dyDescent="0.25">
      <c r="A900" s="36"/>
      <c r="B900" s="36"/>
      <c r="C900" s="36"/>
      <c r="D900" s="36"/>
      <c r="E900" s="73"/>
      <c r="F900" s="36"/>
      <c r="G900" s="36"/>
      <c r="H900" s="36"/>
      <c r="I900" s="36"/>
      <c r="J900" s="36"/>
      <c r="K900" s="36"/>
      <c r="L900" s="36"/>
      <c r="M900" s="36"/>
      <c r="N900" s="36"/>
      <c r="O900" s="36"/>
      <c r="P900" s="36"/>
      <c r="Q900" s="36"/>
      <c r="R900" s="36"/>
      <c r="S900" s="36"/>
      <c r="T900" s="36"/>
      <c r="U900" s="36"/>
      <c r="V900" s="74"/>
      <c r="W900" s="36"/>
      <c r="X900" s="36"/>
      <c r="Y900" s="36"/>
      <c r="Z900" s="36"/>
      <c r="AA900" s="36"/>
      <c r="AB900" s="36"/>
      <c r="AC900" s="36"/>
      <c r="AD900" s="36"/>
      <c r="AE900" s="36"/>
      <c r="AF900" s="36"/>
      <c r="AG900" s="36"/>
      <c r="AH900" s="36"/>
      <c r="AI900" s="36"/>
    </row>
    <row r="901" spans="1:35" ht="14.25" customHeight="1" x14ac:dyDescent="0.25">
      <c r="A901" s="36"/>
      <c r="B901" s="36"/>
      <c r="C901" s="36"/>
      <c r="D901" s="36"/>
      <c r="E901" s="73"/>
      <c r="F901" s="36"/>
      <c r="G901" s="36"/>
      <c r="H901" s="36"/>
      <c r="I901" s="36"/>
      <c r="J901" s="36"/>
      <c r="K901" s="36"/>
      <c r="L901" s="36"/>
      <c r="M901" s="36"/>
      <c r="N901" s="36"/>
      <c r="O901" s="36"/>
      <c r="P901" s="36"/>
      <c r="Q901" s="36"/>
      <c r="R901" s="36"/>
      <c r="S901" s="36"/>
      <c r="T901" s="36"/>
      <c r="U901" s="36"/>
      <c r="V901" s="74"/>
      <c r="W901" s="36"/>
      <c r="X901" s="36"/>
      <c r="Y901" s="36"/>
      <c r="Z901" s="36"/>
      <c r="AA901" s="36"/>
      <c r="AB901" s="36"/>
      <c r="AC901" s="36"/>
      <c r="AD901" s="36"/>
      <c r="AE901" s="36"/>
      <c r="AF901" s="36"/>
      <c r="AG901" s="36"/>
      <c r="AH901" s="36"/>
      <c r="AI901" s="36"/>
    </row>
    <row r="902" spans="1:35" ht="14.25" customHeight="1" x14ac:dyDescent="0.25">
      <c r="A902" s="36"/>
      <c r="B902" s="36"/>
      <c r="C902" s="36"/>
      <c r="D902" s="36"/>
      <c r="E902" s="73"/>
      <c r="F902" s="36"/>
      <c r="G902" s="36"/>
      <c r="H902" s="36"/>
      <c r="I902" s="36"/>
      <c r="J902" s="36"/>
      <c r="K902" s="36"/>
      <c r="L902" s="36"/>
      <c r="M902" s="36"/>
      <c r="N902" s="36"/>
      <c r="O902" s="36"/>
      <c r="P902" s="36"/>
      <c r="Q902" s="36"/>
      <c r="R902" s="36"/>
      <c r="S902" s="36"/>
      <c r="T902" s="36"/>
      <c r="U902" s="36"/>
      <c r="V902" s="74"/>
      <c r="W902" s="36"/>
      <c r="X902" s="36"/>
      <c r="Y902" s="36"/>
      <c r="Z902" s="36"/>
      <c r="AA902" s="36"/>
      <c r="AB902" s="36"/>
      <c r="AC902" s="36"/>
      <c r="AD902" s="36"/>
      <c r="AE902" s="36"/>
      <c r="AF902" s="36"/>
      <c r="AG902" s="36"/>
      <c r="AH902" s="36"/>
      <c r="AI902" s="36"/>
    </row>
    <row r="903" spans="1:35" ht="14.25" customHeight="1" x14ac:dyDescent="0.25">
      <c r="A903" s="36"/>
      <c r="B903" s="36"/>
      <c r="C903" s="36"/>
      <c r="D903" s="36"/>
      <c r="E903" s="73"/>
      <c r="F903" s="36"/>
      <c r="G903" s="36"/>
      <c r="H903" s="36"/>
      <c r="I903" s="36"/>
      <c r="J903" s="36"/>
      <c r="K903" s="36"/>
      <c r="L903" s="36"/>
      <c r="M903" s="36"/>
      <c r="N903" s="36"/>
      <c r="O903" s="36"/>
      <c r="P903" s="36"/>
      <c r="Q903" s="36"/>
      <c r="R903" s="36"/>
      <c r="S903" s="36"/>
      <c r="T903" s="36"/>
      <c r="U903" s="36"/>
      <c r="V903" s="74"/>
      <c r="W903" s="36"/>
      <c r="X903" s="36"/>
      <c r="Y903" s="36"/>
      <c r="Z903" s="36"/>
      <c r="AA903" s="36"/>
      <c r="AB903" s="36"/>
      <c r="AC903" s="36"/>
      <c r="AD903" s="36"/>
      <c r="AE903" s="36"/>
      <c r="AF903" s="36"/>
      <c r="AG903" s="36"/>
      <c r="AH903" s="36"/>
      <c r="AI903" s="36"/>
    </row>
    <row r="904" spans="1:35" ht="14.25" customHeight="1" x14ac:dyDescent="0.25">
      <c r="A904" s="36"/>
      <c r="B904" s="36"/>
      <c r="C904" s="36"/>
      <c r="D904" s="36"/>
      <c r="E904" s="73"/>
      <c r="F904" s="36"/>
      <c r="G904" s="36"/>
      <c r="H904" s="36"/>
      <c r="I904" s="36"/>
      <c r="J904" s="36"/>
      <c r="K904" s="36"/>
      <c r="L904" s="36"/>
      <c r="M904" s="36"/>
      <c r="N904" s="36"/>
      <c r="O904" s="36"/>
      <c r="P904" s="36"/>
      <c r="Q904" s="36"/>
      <c r="R904" s="36"/>
      <c r="S904" s="36"/>
      <c r="T904" s="36"/>
      <c r="U904" s="36"/>
      <c r="V904" s="74"/>
      <c r="W904" s="36"/>
      <c r="X904" s="36"/>
      <c r="Y904" s="36"/>
      <c r="Z904" s="36"/>
      <c r="AA904" s="36"/>
      <c r="AB904" s="36"/>
      <c r="AC904" s="36"/>
      <c r="AD904" s="36"/>
      <c r="AE904" s="36"/>
      <c r="AF904" s="36"/>
      <c r="AG904" s="36"/>
      <c r="AH904" s="36"/>
      <c r="AI904" s="36"/>
    </row>
    <row r="905" spans="1:35" ht="14.25" customHeight="1" x14ac:dyDescent="0.25">
      <c r="A905" s="36"/>
      <c r="B905" s="36"/>
      <c r="C905" s="36"/>
      <c r="D905" s="36"/>
      <c r="E905" s="73"/>
      <c r="F905" s="36"/>
      <c r="G905" s="36"/>
      <c r="H905" s="36"/>
      <c r="I905" s="36"/>
      <c r="J905" s="36"/>
      <c r="K905" s="36"/>
      <c r="L905" s="36"/>
      <c r="M905" s="36"/>
      <c r="N905" s="36"/>
      <c r="O905" s="36"/>
      <c r="P905" s="36"/>
      <c r="Q905" s="36"/>
      <c r="R905" s="36"/>
      <c r="S905" s="36"/>
      <c r="T905" s="36"/>
      <c r="U905" s="36"/>
      <c r="V905" s="74"/>
      <c r="W905" s="36"/>
      <c r="X905" s="36"/>
      <c r="Y905" s="36"/>
      <c r="Z905" s="36"/>
      <c r="AA905" s="36"/>
      <c r="AB905" s="36"/>
      <c r="AC905" s="36"/>
      <c r="AD905" s="36"/>
      <c r="AE905" s="36"/>
      <c r="AF905" s="36"/>
      <c r="AG905" s="36"/>
      <c r="AH905" s="36"/>
      <c r="AI905" s="36"/>
    </row>
    <row r="906" spans="1:35" ht="14.25" customHeight="1" x14ac:dyDescent="0.25">
      <c r="A906" s="36"/>
      <c r="B906" s="36"/>
      <c r="C906" s="36"/>
      <c r="D906" s="36"/>
      <c r="E906" s="73"/>
      <c r="F906" s="36"/>
      <c r="G906" s="36"/>
      <c r="H906" s="36"/>
      <c r="I906" s="36"/>
      <c r="J906" s="36"/>
      <c r="K906" s="36"/>
      <c r="L906" s="36"/>
      <c r="M906" s="36"/>
      <c r="N906" s="36"/>
      <c r="O906" s="36"/>
      <c r="P906" s="36"/>
      <c r="Q906" s="36"/>
      <c r="R906" s="36"/>
      <c r="S906" s="36"/>
      <c r="T906" s="36"/>
      <c r="U906" s="36"/>
      <c r="V906" s="74"/>
      <c r="W906" s="36"/>
      <c r="X906" s="36"/>
      <c r="Y906" s="36"/>
      <c r="Z906" s="36"/>
      <c r="AA906" s="36"/>
      <c r="AB906" s="36"/>
      <c r="AC906" s="36"/>
      <c r="AD906" s="36"/>
      <c r="AE906" s="36"/>
      <c r="AF906" s="36"/>
      <c r="AG906" s="36"/>
      <c r="AH906" s="36"/>
      <c r="AI906" s="36"/>
    </row>
    <row r="907" spans="1:35" ht="14.25" customHeight="1" x14ac:dyDescent="0.25">
      <c r="A907" s="36"/>
      <c r="B907" s="36"/>
      <c r="C907" s="36"/>
      <c r="D907" s="36"/>
      <c r="E907" s="73"/>
      <c r="F907" s="36"/>
      <c r="G907" s="36"/>
      <c r="H907" s="36"/>
      <c r="I907" s="36"/>
      <c r="J907" s="36"/>
      <c r="K907" s="36"/>
      <c r="L907" s="36"/>
      <c r="M907" s="36"/>
      <c r="N907" s="36"/>
      <c r="O907" s="36"/>
      <c r="P907" s="36"/>
      <c r="Q907" s="36"/>
      <c r="R907" s="36"/>
      <c r="S907" s="36"/>
      <c r="T907" s="36"/>
      <c r="U907" s="36"/>
      <c r="V907" s="74"/>
      <c r="W907" s="36"/>
      <c r="X907" s="36"/>
      <c r="Y907" s="36"/>
      <c r="Z907" s="36"/>
      <c r="AA907" s="36"/>
      <c r="AB907" s="36"/>
      <c r="AC907" s="36"/>
      <c r="AD907" s="36"/>
      <c r="AE907" s="36"/>
      <c r="AF907" s="36"/>
      <c r="AG907" s="36"/>
      <c r="AH907" s="36"/>
      <c r="AI907" s="36"/>
    </row>
    <row r="908" spans="1:35" ht="14.25" customHeight="1" x14ac:dyDescent="0.25">
      <c r="A908" s="36"/>
      <c r="B908" s="36"/>
      <c r="C908" s="36"/>
      <c r="D908" s="36"/>
      <c r="E908" s="73"/>
      <c r="F908" s="36"/>
      <c r="G908" s="36"/>
      <c r="H908" s="36"/>
      <c r="I908" s="36"/>
      <c r="J908" s="36"/>
      <c r="K908" s="36"/>
      <c r="L908" s="36"/>
      <c r="M908" s="36"/>
      <c r="N908" s="36"/>
      <c r="O908" s="36"/>
      <c r="P908" s="36"/>
      <c r="Q908" s="36"/>
      <c r="R908" s="36"/>
      <c r="S908" s="36"/>
      <c r="T908" s="36"/>
      <c r="U908" s="36"/>
      <c r="V908" s="74"/>
      <c r="W908" s="36"/>
      <c r="X908" s="36"/>
      <c r="Y908" s="36"/>
      <c r="Z908" s="36"/>
      <c r="AA908" s="36"/>
      <c r="AB908" s="36"/>
      <c r="AC908" s="36"/>
      <c r="AD908" s="36"/>
      <c r="AE908" s="36"/>
      <c r="AF908" s="36"/>
      <c r="AG908" s="36"/>
      <c r="AH908" s="36"/>
      <c r="AI908" s="36"/>
    </row>
    <row r="909" spans="1:35" ht="14.25" customHeight="1" x14ac:dyDescent="0.25">
      <c r="A909" s="36"/>
      <c r="B909" s="36"/>
      <c r="C909" s="36"/>
      <c r="D909" s="36"/>
      <c r="E909" s="73"/>
      <c r="F909" s="36"/>
      <c r="G909" s="36"/>
      <c r="H909" s="36"/>
      <c r="I909" s="36"/>
      <c r="J909" s="36"/>
      <c r="K909" s="36"/>
      <c r="L909" s="36"/>
      <c r="M909" s="36"/>
      <c r="N909" s="36"/>
      <c r="O909" s="36"/>
      <c r="P909" s="36"/>
      <c r="Q909" s="36"/>
      <c r="R909" s="36"/>
      <c r="S909" s="36"/>
      <c r="T909" s="36"/>
      <c r="U909" s="36"/>
      <c r="V909" s="74"/>
      <c r="W909" s="36"/>
      <c r="X909" s="36"/>
      <c r="Y909" s="36"/>
      <c r="Z909" s="36"/>
      <c r="AA909" s="36"/>
      <c r="AB909" s="36"/>
      <c r="AC909" s="36"/>
      <c r="AD909" s="36"/>
      <c r="AE909" s="36"/>
      <c r="AF909" s="36"/>
      <c r="AG909" s="36"/>
      <c r="AH909" s="36"/>
      <c r="AI909" s="36"/>
    </row>
    <row r="910" spans="1:35" ht="14.25" customHeight="1" x14ac:dyDescent="0.25">
      <c r="A910" s="36"/>
      <c r="B910" s="36"/>
      <c r="C910" s="36"/>
      <c r="D910" s="36"/>
      <c r="E910" s="73"/>
      <c r="F910" s="36"/>
      <c r="G910" s="36"/>
      <c r="H910" s="36"/>
      <c r="I910" s="36"/>
      <c r="J910" s="36"/>
      <c r="K910" s="36"/>
      <c r="L910" s="36"/>
      <c r="M910" s="36"/>
      <c r="N910" s="36"/>
      <c r="O910" s="36"/>
      <c r="P910" s="36"/>
      <c r="Q910" s="36"/>
      <c r="R910" s="36"/>
      <c r="S910" s="36"/>
      <c r="T910" s="36"/>
      <c r="U910" s="36"/>
      <c r="V910" s="74"/>
      <c r="W910" s="36"/>
      <c r="X910" s="36"/>
      <c r="Y910" s="36"/>
      <c r="Z910" s="36"/>
      <c r="AA910" s="36"/>
      <c r="AB910" s="36"/>
      <c r="AC910" s="36"/>
      <c r="AD910" s="36"/>
      <c r="AE910" s="36"/>
      <c r="AF910" s="36"/>
      <c r="AG910" s="36"/>
      <c r="AH910" s="36"/>
      <c r="AI910" s="36"/>
    </row>
    <row r="911" spans="1:35" ht="14.25" customHeight="1" x14ac:dyDescent="0.25">
      <c r="A911" s="36"/>
      <c r="B911" s="36"/>
      <c r="C911" s="36"/>
      <c r="D911" s="36"/>
      <c r="E911" s="73"/>
      <c r="F911" s="36"/>
      <c r="G911" s="36"/>
      <c r="H911" s="36"/>
      <c r="I911" s="36"/>
      <c r="J911" s="36"/>
      <c r="K911" s="36"/>
      <c r="L911" s="36"/>
      <c r="M911" s="36"/>
      <c r="N911" s="36"/>
      <c r="O911" s="36"/>
      <c r="P911" s="36"/>
      <c r="Q911" s="36"/>
      <c r="R911" s="36"/>
      <c r="S911" s="36"/>
      <c r="T911" s="36"/>
      <c r="U911" s="36"/>
      <c r="V911" s="74"/>
      <c r="W911" s="36"/>
      <c r="X911" s="36"/>
      <c r="Y911" s="36"/>
      <c r="Z911" s="36"/>
      <c r="AA911" s="36"/>
      <c r="AB911" s="36"/>
      <c r="AC911" s="36"/>
      <c r="AD911" s="36"/>
      <c r="AE911" s="36"/>
      <c r="AF911" s="36"/>
      <c r="AG911" s="36"/>
      <c r="AH911" s="36"/>
      <c r="AI911" s="36"/>
    </row>
    <row r="912" spans="1:35" ht="14.25" customHeight="1" x14ac:dyDescent="0.25">
      <c r="A912" s="36"/>
      <c r="B912" s="36"/>
      <c r="C912" s="36"/>
      <c r="D912" s="36"/>
      <c r="E912" s="73"/>
      <c r="F912" s="36"/>
      <c r="G912" s="36"/>
      <c r="H912" s="36"/>
      <c r="I912" s="36"/>
      <c r="J912" s="36"/>
      <c r="K912" s="36"/>
      <c r="L912" s="36"/>
      <c r="M912" s="36"/>
      <c r="N912" s="36"/>
      <c r="O912" s="36"/>
      <c r="P912" s="36"/>
      <c r="Q912" s="36"/>
      <c r="R912" s="36"/>
      <c r="S912" s="36"/>
      <c r="T912" s="36"/>
      <c r="U912" s="36"/>
      <c r="V912" s="74"/>
      <c r="W912" s="36"/>
      <c r="X912" s="36"/>
      <c r="Y912" s="36"/>
      <c r="Z912" s="36"/>
      <c r="AA912" s="36"/>
      <c r="AB912" s="36"/>
      <c r="AC912" s="36"/>
      <c r="AD912" s="36"/>
      <c r="AE912" s="36"/>
      <c r="AF912" s="36"/>
      <c r="AG912" s="36"/>
      <c r="AH912" s="36"/>
      <c r="AI912" s="36"/>
    </row>
    <row r="913" spans="1:35" ht="14.25" customHeight="1" x14ac:dyDescent="0.25">
      <c r="A913" s="36"/>
      <c r="B913" s="36"/>
      <c r="C913" s="36"/>
      <c r="D913" s="36"/>
      <c r="E913" s="73"/>
      <c r="F913" s="36"/>
      <c r="G913" s="36"/>
      <c r="H913" s="36"/>
      <c r="I913" s="36"/>
      <c r="J913" s="36"/>
      <c r="K913" s="36"/>
      <c r="L913" s="36"/>
      <c r="M913" s="36"/>
      <c r="N913" s="36"/>
      <c r="O913" s="36"/>
      <c r="P913" s="36"/>
      <c r="Q913" s="36"/>
      <c r="R913" s="36"/>
      <c r="S913" s="36"/>
      <c r="T913" s="36"/>
      <c r="U913" s="36"/>
      <c r="V913" s="74"/>
      <c r="W913" s="36"/>
      <c r="X913" s="36"/>
      <c r="Y913" s="36"/>
      <c r="Z913" s="36"/>
      <c r="AA913" s="36"/>
      <c r="AB913" s="36"/>
      <c r="AC913" s="36"/>
      <c r="AD913" s="36"/>
      <c r="AE913" s="36"/>
      <c r="AF913" s="36"/>
      <c r="AG913" s="36"/>
      <c r="AH913" s="36"/>
      <c r="AI913" s="36"/>
    </row>
    <row r="914" spans="1:35" ht="14.25" customHeight="1" x14ac:dyDescent="0.25">
      <c r="A914" s="36"/>
      <c r="B914" s="36"/>
      <c r="C914" s="36"/>
      <c r="D914" s="36"/>
      <c r="E914" s="73"/>
      <c r="F914" s="36"/>
      <c r="G914" s="36"/>
      <c r="H914" s="36"/>
      <c r="I914" s="36"/>
      <c r="J914" s="36"/>
      <c r="K914" s="36"/>
      <c r="L914" s="36"/>
      <c r="M914" s="36"/>
      <c r="N914" s="36"/>
      <c r="O914" s="36"/>
      <c r="P914" s="36"/>
      <c r="Q914" s="36"/>
      <c r="R914" s="36"/>
      <c r="S914" s="36"/>
      <c r="T914" s="36"/>
      <c r="U914" s="36"/>
      <c r="V914" s="74"/>
      <c r="W914" s="36"/>
      <c r="X914" s="36"/>
      <c r="Y914" s="36"/>
      <c r="Z914" s="36"/>
      <c r="AA914" s="36"/>
      <c r="AB914" s="36"/>
      <c r="AC914" s="36"/>
      <c r="AD914" s="36"/>
      <c r="AE914" s="36"/>
      <c r="AF914" s="36"/>
      <c r="AG914" s="36"/>
      <c r="AH914" s="36"/>
      <c r="AI914" s="36"/>
    </row>
    <row r="915" spans="1:35" ht="14.25" customHeight="1" x14ac:dyDescent="0.25">
      <c r="A915" s="36"/>
      <c r="B915" s="36"/>
      <c r="C915" s="36"/>
      <c r="D915" s="36"/>
      <c r="E915" s="73"/>
      <c r="F915" s="36"/>
      <c r="G915" s="36"/>
      <c r="H915" s="36"/>
      <c r="I915" s="36"/>
      <c r="J915" s="36"/>
      <c r="K915" s="36"/>
      <c r="L915" s="36"/>
      <c r="M915" s="36"/>
      <c r="N915" s="36"/>
      <c r="O915" s="36"/>
      <c r="P915" s="36"/>
      <c r="Q915" s="36"/>
      <c r="R915" s="36"/>
      <c r="S915" s="36"/>
      <c r="T915" s="36"/>
      <c r="U915" s="36"/>
      <c r="V915" s="74"/>
      <c r="W915" s="36"/>
      <c r="X915" s="36"/>
      <c r="Y915" s="36"/>
      <c r="Z915" s="36"/>
      <c r="AA915" s="36"/>
      <c r="AB915" s="36"/>
      <c r="AC915" s="36"/>
      <c r="AD915" s="36"/>
      <c r="AE915" s="36"/>
      <c r="AF915" s="36"/>
      <c r="AG915" s="36"/>
      <c r="AH915" s="36"/>
      <c r="AI915" s="36"/>
    </row>
    <row r="916" spans="1:35" ht="14.25" customHeight="1" x14ac:dyDescent="0.25">
      <c r="A916" s="36"/>
      <c r="B916" s="36"/>
      <c r="C916" s="36"/>
      <c r="D916" s="36"/>
      <c r="E916" s="73"/>
      <c r="F916" s="36"/>
      <c r="G916" s="36"/>
      <c r="H916" s="36"/>
      <c r="I916" s="36"/>
      <c r="J916" s="36"/>
      <c r="K916" s="36"/>
      <c r="L916" s="36"/>
      <c r="M916" s="36"/>
      <c r="N916" s="36"/>
      <c r="O916" s="36"/>
      <c r="P916" s="36"/>
      <c r="Q916" s="36"/>
      <c r="R916" s="36"/>
      <c r="S916" s="36"/>
      <c r="T916" s="36"/>
      <c r="U916" s="36"/>
      <c r="V916" s="74"/>
      <c r="W916" s="36"/>
      <c r="X916" s="36"/>
      <c r="Y916" s="36"/>
      <c r="Z916" s="36"/>
      <c r="AA916" s="36"/>
      <c r="AB916" s="36"/>
      <c r="AC916" s="36"/>
      <c r="AD916" s="36"/>
      <c r="AE916" s="36"/>
      <c r="AF916" s="36"/>
      <c r="AG916" s="36"/>
      <c r="AH916" s="36"/>
      <c r="AI916" s="36"/>
    </row>
    <row r="917" spans="1:35" ht="14.25" customHeight="1" x14ac:dyDescent="0.25">
      <c r="A917" s="36"/>
      <c r="B917" s="36"/>
      <c r="C917" s="36"/>
      <c r="D917" s="36"/>
      <c r="E917" s="73"/>
      <c r="F917" s="36"/>
      <c r="G917" s="36"/>
      <c r="H917" s="36"/>
      <c r="I917" s="36"/>
      <c r="J917" s="36"/>
      <c r="K917" s="36"/>
      <c r="L917" s="36"/>
      <c r="M917" s="36"/>
      <c r="N917" s="36"/>
      <c r="O917" s="36"/>
      <c r="P917" s="36"/>
      <c r="Q917" s="36"/>
      <c r="R917" s="36"/>
      <c r="S917" s="36"/>
      <c r="T917" s="36"/>
      <c r="U917" s="36"/>
      <c r="V917" s="74"/>
      <c r="W917" s="36"/>
      <c r="X917" s="36"/>
      <c r="Y917" s="36"/>
      <c r="Z917" s="36"/>
      <c r="AA917" s="36"/>
      <c r="AB917" s="36"/>
      <c r="AC917" s="36"/>
      <c r="AD917" s="36"/>
      <c r="AE917" s="36"/>
      <c r="AF917" s="36"/>
      <c r="AG917" s="36"/>
      <c r="AH917" s="36"/>
      <c r="AI917" s="36"/>
    </row>
    <row r="918" spans="1:35" ht="14.25" customHeight="1" x14ac:dyDescent="0.25">
      <c r="A918" s="36"/>
      <c r="B918" s="36"/>
      <c r="C918" s="36"/>
      <c r="D918" s="36"/>
      <c r="E918" s="73"/>
      <c r="F918" s="36"/>
      <c r="G918" s="36"/>
      <c r="H918" s="36"/>
      <c r="I918" s="36"/>
      <c r="J918" s="36"/>
      <c r="K918" s="36"/>
      <c r="L918" s="36"/>
      <c r="M918" s="36"/>
      <c r="N918" s="36"/>
      <c r="O918" s="36"/>
      <c r="P918" s="36"/>
      <c r="Q918" s="36"/>
      <c r="R918" s="36"/>
      <c r="S918" s="36"/>
      <c r="T918" s="36"/>
      <c r="U918" s="36"/>
      <c r="V918" s="74"/>
      <c r="W918" s="36"/>
      <c r="X918" s="36"/>
      <c r="Y918" s="36"/>
      <c r="Z918" s="36"/>
      <c r="AA918" s="36"/>
      <c r="AB918" s="36"/>
      <c r="AC918" s="36"/>
      <c r="AD918" s="36"/>
      <c r="AE918" s="36"/>
      <c r="AF918" s="36"/>
      <c r="AG918" s="36"/>
      <c r="AH918" s="36"/>
      <c r="AI918" s="36"/>
    </row>
    <row r="919" spans="1:35" ht="14.25" customHeight="1" x14ac:dyDescent="0.25">
      <c r="A919" s="36"/>
      <c r="B919" s="36"/>
      <c r="C919" s="36"/>
      <c r="D919" s="36"/>
      <c r="E919" s="73"/>
      <c r="F919" s="36"/>
      <c r="G919" s="36"/>
      <c r="H919" s="36"/>
      <c r="I919" s="36"/>
      <c r="J919" s="36"/>
      <c r="K919" s="36"/>
      <c r="L919" s="36"/>
      <c r="M919" s="36"/>
      <c r="N919" s="36"/>
      <c r="O919" s="36"/>
      <c r="P919" s="36"/>
      <c r="Q919" s="36"/>
      <c r="R919" s="36"/>
      <c r="S919" s="36"/>
      <c r="T919" s="36"/>
      <c r="U919" s="36"/>
      <c r="V919" s="74"/>
      <c r="W919" s="36"/>
      <c r="X919" s="36"/>
      <c r="Y919" s="36"/>
      <c r="Z919" s="36"/>
      <c r="AA919" s="36"/>
      <c r="AB919" s="36"/>
      <c r="AC919" s="36"/>
      <c r="AD919" s="36"/>
      <c r="AE919" s="36"/>
      <c r="AF919" s="36"/>
      <c r="AG919" s="36"/>
      <c r="AH919" s="36"/>
      <c r="AI919" s="36"/>
    </row>
    <row r="920" spans="1:35" ht="14.25" customHeight="1" x14ac:dyDescent="0.25">
      <c r="A920" s="36"/>
      <c r="B920" s="36"/>
      <c r="C920" s="36"/>
      <c r="D920" s="36"/>
      <c r="E920" s="73"/>
      <c r="F920" s="36"/>
      <c r="G920" s="36"/>
      <c r="H920" s="36"/>
      <c r="I920" s="36"/>
      <c r="J920" s="36"/>
      <c r="K920" s="36"/>
      <c r="L920" s="36"/>
      <c r="M920" s="36"/>
      <c r="N920" s="36"/>
      <c r="O920" s="36"/>
      <c r="P920" s="36"/>
      <c r="Q920" s="36"/>
      <c r="R920" s="36"/>
      <c r="S920" s="36"/>
      <c r="T920" s="36"/>
      <c r="U920" s="36"/>
      <c r="V920" s="74"/>
      <c r="W920" s="36"/>
      <c r="X920" s="36"/>
      <c r="Y920" s="36"/>
      <c r="Z920" s="36"/>
      <c r="AA920" s="36"/>
      <c r="AB920" s="36"/>
      <c r="AC920" s="36"/>
      <c r="AD920" s="36"/>
      <c r="AE920" s="36"/>
      <c r="AF920" s="36"/>
      <c r="AG920" s="36"/>
      <c r="AH920" s="36"/>
      <c r="AI920" s="36"/>
    </row>
    <row r="921" spans="1:35" ht="14.25" customHeight="1" x14ac:dyDescent="0.25">
      <c r="A921" s="36"/>
      <c r="B921" s="36"/>
      <c r="C921" s="36"/>
      <c r="D921" s="36"/>
      <c r="E921" s="73"/>
      <c r="F921" s="36"/>
      <c r="G921" s="36"/>
      <c r="H921" s="36"/>
      <c r="I921" s="36"/>
      <c r="J921" s="36"/>
      <c r="K921" s="36"/>
      <c r="L921" s="36"/>
      <c r="M921" s="36"/>
      <c r="N921" s="36"/>
      <c r="O921" s="36"/>
      <c r="P921" s="36"/>
      <c r="Q921" s="36"/>
      <c r="R921" s="36"/>
      <c r="S921" s="36"/>
      <c r="T921" s="36"/>
      <c r="U921" s="36"/>
      <c r="V921" s="74"/>
      <c r="W921" s="36"/>
      <c r="X921" s="36"/>
      <c r="Y921" s="36"/>
      <c r="Z921" s="36"/>
      <c r="AA921" s="36"/>
      <c r="AB921" s="36"/>
      <c r="AC921" s="36"/>
      <c r="AD921" s="36"/>
      <c r="AE921" s="36"/>
      <c r="AF921" s="36"/>
      <c r="AG921" s="36"/>
      <c r="AH921" s="36"/>
      <c r="AI921" s="36"/>
    </row>
    <row r="922" spans="1:35" ht="14.25" customHeight="1" x14ac:dyDescent="0.25">
      <c r="A922" s="36"/>
      <c r="B922" s="36"/>
      <c r="C922" s="36"/>
      <c r="D922" s="36"/>
      <c r="E922" s="73"/>
      <c r="F922" s="36"/>
      <c r="G922" s="36"/>
      <c r="H922" s="36"/>
      <c r="I922" s="36"/>
      <c r="J922" s="36"/>
      <c r="K922" s="36"/>
      <c r="L922" s="36"/>
      <c r="M922" s="36"/>
      <c r="N922" s="36"/>
      <c r="O922" s="36"/>
      <c r="P922" s="36"/>
      <c r="Q922" s="36"/>
      <c r="R922" s="36"/>
      <c r="S922" s="36"/>
      <c r="T922" s="36"/>
      <c r="U922" s="36"/>
      <c r="V922" s="74"/>
      <c r="W922" s="36"/>
      <c r="X922" s="36"/>
      <c r="Y922" s="36"/>
      <c r="Z922" s="36"/>
      <c r="AA922" s="36"/>
      <c r="AB922" s="36"/>
      <c r="AC922" s="36"/>
      <c r="AD922" s="36"/>
      <c r="AE922" s="36"/>
      <c r="AF922" s="36"/>
      <c r="AG922" s="36"/>
      <c r="AH922" s="36"/>
      <c r="AI922" s="36"/>
    </row>
    <row r="923" spans="1:35" ht="14.25" customHeight="1" x14ac:dyDescent="0.25">
      <c r="A923" s="36"/>
      <c r="B923" s="36"/>
      <c r="C923" s="36"/>
      <c r="D923" s="36"/>
      <c r="E923" s="73"/>
      <c r="F923" s="36"/>
      <c r="G923" s="36"/>
      <c r="H923" s="36"/>
      <c r="I923" s="36"/>
      <c r="J923" s="36"/>
      <c r="K923" s="36"/>
      <c r="L923" s="36"/>
      <c r="M923" s="36"/>
      <c r="N923" s="36"/>
      <c r="O923" s="36"/>
      <c r="P923" s="36"/>
      <c r="Q923" s="36"/>
      <c r="R923" s="36"/>
      <c r="S923" s="36"/>
      <c r="T923" s="36"/>
      <c r="U923" s="36"/>
      <c r="V923" s="74"/>
      <c r="W923" s="36"/>
      <c r="X923" s="36"/>
      <c r="Y923" s="36"/>
      <c r="Z923" s="36"/>
      <c r="AA923" s="36"/>
      <c r="AB923" s="36"/>
      <c r="AC923" s="36"/>
      <c r="AD923" s="36"/>
      <c r="AE923" s="36"/>
      <c r="AF923" s="36"/>
      <c r="AG923" s="36"/>
      <c r="AH923" s="36"/>
      <c r="AI923" s="36"/>
    </row>
    <row r="924" spans="1:35" ht="14.25" customHeight="1" x14ac:dyDescent="0.25">
      <c r="A924" s="36"/>
      <c r="B924" s="36"/>
      <c r="C924" s="36"/>
      <c r="D924" s="36"/>
      <c r="E924" s="73"/>
      <c r="F924" s="36"/>
      <c r="G924" s="36"/>
      <c r="H924" s="36"/>
      <c r="I924" s="36"/>
      <c r="J924" s="36"/>
      <c r="K924" s="36"/>
      <c r="L924" s="36"/>
      <c r="M924" s="36"/>
      <c r="N924" s="36"/>
      <c r="O924" s="36"/>
      <c r="P924" s="36"/>
      <c r="Q924" s="36"/>
      <c r="R924" s="36"/>
      <c r="S924" s="36"/>
      <c r="T924" s="36"/>
      <c r="U924" s="36"/>
      <c r="V924" s="74"/>
      <c r="W924" s="36"/>
      <c r="X924" s="36"/>
      <c r="Y924" s="36"/>
      <c r="Z924" s="36"/>
      <c r="AA924" s="36"/>
      <c r="AB924" s="36"/>
      <c r="AC924" s="36"/>
      <c r="AD924" s="36"/>
      <c r="AE924" s="36"/>
      <c r="AF924" s="36"/>
      <c r="AG924" s="36"/>
      <c r="AH924" s="36"/>
      <c r="AI924" s="36"/>
    </row>
    <row r="925" spans="1:35" ht="14.25" customHeight="1" x14ac:dyDescent="0.25">
      <c r="A925" s="36"/>
      <c r="B925" s="36"/>
      <c r="C925" s="36"/>
      <c r="D925" s="36"/>
      <c r="E925" s="73"/>
      <c r="F925" s="36"/>
      <c r="G925" s="36"/>
      <c r="H925" s="36"/>
      <c r="I925" s="36"/>
      <c r="J925" s="36"/>
      <c r="K925" s="36"/>
      <c r="L925" s="36"/>
      <c r="M925" s="36"/>
      <c r="N925" s="36"/>
      <c r="O925" s="36"/>
      <c r="P925" s="36"/>
      <c r="Q925" s="36"/>
      <c r="R925" s="36"/>
      <c r="S925" s="36"/>
      <c r="T925" s="36"/>
      <c r="U925" s="36"/>
      <c r="V925" s="74"/>
      <c r="W925" s="36"/>
      <c r="X925" s="36"/>
      <c r="Y925" s="36"/>
      <c r="Z925" s="36"/>
      <c r="AA925" s="36"/>
      <c r="AB925" s="36"/>
      <c r="AC925" s="36"/>
      <c r="AD925" s="36"/>
      <c r="AE925" s="36"/>
      <c r="AF925" s="36"/>
      <c r="AG925" s="36"/>
      <c r="AH925" s="36"/>
      <c r="AI925" s="36"/>
    </row>
    <row r="926" spans="1:35" ht="14.25" customHeight="1" x14ac:dyDescent="0.25">
      <c r="A926" s="36"/>
      <c r="B926" s="36"/>
      <c r="C926" s="36"/>
      <c r="D926" s="36"/>
      <c r="E926" s="73"/>
      <c r="F926" s="36"/>
      <c r="G926" s="36"/>
      <c r="H926" s="36"/>
      <c r="I926" s="36"/>
      <c r="J926" s="36"/>
      <c r="K926" s="36"/>
      <c r="L926" s="36"/>
      <c r="M926" s="36"/>
      <c r="N926" s="36"/>
      <c r="O926" s="36"/>
      <c r="P926" s="36"/>
      <c r="Q926" s="36"/>
      <c r="R926" s="36"/>
      <c r="S926" s="36"/>
      <c r="T926" s="36"/>
      <c r="U926" s="36"/>
      <c r="V926" s="74"/>
      <c r="W926" s="36"/>
      <c r="X926" s="36"/>
      <c r="Y926" s="36"/>
      <c r="Z926" s="36"/>
      <c r="AA926" s="36"/>
      <c r="AB926" s="36"/>
      <c r="AC926" s="36"/>
      <c r="AD926" s="36"/>
      <c r="AE926" s="36"/>
      <c r="AF926" s="36"/>
      <c r="AG926" s="36"/>
      <c r="AH926" s="36"/>
      <c r="AI926" s="36"/>
    </row>
    <row r="927" spans="1:35" ht="14.25" customHeight="1" x14ac:dyDescent="0.25">
      <c r="A927" s="36"/>
      <c r="B927" s="36"/>
      <c r="C927" s="36"/>
      <c r="D927" s="36"/>
      <c r="E927" s="73"/>
      <c r="F927" s="36"/>
      <c r="G927" s="36"/>
      <c r="H927" s="36"/>
      <c r="I927" s="36"/>
      <c r="J927" s="36"/>
      <c r="K927" s="36"/>
      <c r="L927" s="36"/>
      <c r="M927" s="36"/>
      <c r="N927" s="36"/>
      <c r="O927" s="36"/>
      <c r="P927" s="36"/>
      <c r="Q927" s="36"/>
      <c r="R927" s="36"/>
      <c r="S927" s="36"/>
      <c r="T927" s="36"/>
      <c r="U927" s="36"/>
      <c r="V927" s="74"/>
      <c r="W927" s="36"/>
      <c r="X927" s="36"/>
      <c r="Y927" s="36"/>
      <c r="Z927" s="36"/>
      <c r="AA927" s="36"/>
      <c r="AB927" s="36"/>
      <c r="AC927" s="36"/>
      <c r="AD927" s="36"/>
      <c r="AE927" s="36"/>
      <c r="AF927" s="36"/>
      <c r="AG927" s="36"/>
      <c r="AH927" s="36"/>
      <c r="AI927" s="36"/>
    </row>
    <row r="928" spans="1:35" ht="14.25" customHeight="1" x14ac:dyDescent="0.25">
      <c r="A928" s="36"/>
      <c r="B928" s="36"/>
      <c r="C928" s="36"/>
      <c r="D928" s="36"/>
      <c r="E928" s="73"/>
      <c r="F928" s="36"/>
      <c r="G928" s="36"/>
      <c r="H928" s="36"/>
      <c r="I928" s="36"/>
      <c r="J928" s="36"/>
      <c r="K928" s="36"/>
      <c r="L928" s="36"/>
      <c r="M928" s="36"/>
      <c r="N928" s="36"/>
      <c r="O928" s="36"/>
      <c r="P928" s="36"/>
      <c r="Q928" s="36"/>
      <c r="R928" s="36"/>
      <c r="S928" s="36"/>
      <c r="T928" s="36"/>
      <c r="U928" s="36"/>
      <c r="V928" s="74"/>
      <c r="W928" s="36"/>
      <c r="X928" s="36"/>
      <c r="Y928" s="36"/>
      <c r="Z928" s="36"/>
      <c r="AA928" s="36"/>
      <c r="AB928" s="36"/>
      <c r="AC928" s="36"/>
      <c r="AD928" s="36"/>
      <c r="AE928" s="36"/>
      <c r="AF928" s="36"/>
      <c r="AG928" s="36"/>
      <c r="AH928" s="36"/>
      <c r="AI928" s="36"/>
    </row>
    <row r="929" spans="1:35" ht="14.25" customHeight="1" x14ac:dyDescent="0.25">
      <c r="A929" s="36"/>
      <c r="B929" s="36"/>
      <c r="C929" s="36"/>
      <c r="D929" s="36"/>
      <c r="E929" s="73"/>
      <c r="F929" s="36"/>
      <c r="G929" s="36"/>
      <c r="H929" s="36"/>
      <c r="I929" s="36"/>
      <c r="J929" s="36"/>
      <c r="K929" s="36"/>
      <c r="L929" s="36"/>
      <c r="M929" s="36"/>
      <c r="N929" s="36"/>
      <c r="O929" s="36"/>
      <c r="P929" s="36"/>
      <c r="Q929" s="36"/>
      <c r="R929" s="36"/>
      <c r="S929" s="36"/>
      <c r="T929" s="36"/>
      <c r="U929" s="36"/>
      <c r="V929" s="74"/>
      <c r="W929" s="36"/>
      <c r="X929" s="36"/>
      <c r="Y929" s="36"/>
      <c r="Z929" s="36"/>
      <c r="AA929" s="36"/>
      <c r="AB929" s="36"/>
      <c r="AC929" s="36"/>
      <c r="AD929" s="36"/>
      <c r="AE929" s="36"/>
      <c r="AF929" s="36"/>
      <c r="AG929" s="36"/>
      <c r="AH929" s="36"/>
      <c r="AI929" s="36"/>
    </row>
    <row r="930" spans="1:35" ht="14.25" customHeight="1" x14ac:dyDescent="0.25">
      <c r="A930" s="36"/>
      <c r="B930" s="36"/>
      <c r="C930" s="36"/>
      <c r="D930" s="36"/>
      <c r="E930" s="73"/>
      <c r="F930" s="36"/>
      <c r="G930" s="36"/>
      <c r="H930" s="36"/>
      <c r="I930" s="36"/>
      <c r="J930" s="36"/>
      <c r="K930" s="36"/>
      <c r="L930" s="36"/>
      <c r="M930" s="36"/>
      <c r="N930" s="36"/>
      <c r="O930" s="36"/>
      <c r="P930" s="36"/>
      <c r="Q930" s="36"/>
      <c r="R930" s="36"/>
      <c r="S930" s="36"/>
      <c r="T930" s="36"/>
      <c r="U930" s="36"/>
      <c r="V930" s="74"/>
      <c r="W930" s="36"/>
      <c r="X930" s="36"/>
      <c r="Y930" s="36"/>
      <c r="Z930" s="36"/>
      <c r="AA930" s="36"/>
      <c r="AB930" s="36"/>
      <c r="AC930" s="36"/>
      <c r="AD930" s="36"/>
      <c r="AE930" s="36"/>
      <c r="AF930" s="36"/>
      <c r="AG930" s="36"/>
      <c r="AH930" s="36"/>
      <c r="AI930" s="36"/>
    </row>
    <row r="931" spans="1:35" ht="14.25" customHeight="1" x14ac:dyDescent="0.25">
      <c r="A931" s="36"/>
      <c r="B931" s="36"/>
      <c r="C931" s="36"/>
      <c r="D931" s="36"/>
      <c r="E931" s="73"/>
      <c r="F931" s="36"/>
      <c r="G931" s="36"/>
      <c r="H931" s="36"/>
      <c r="I931" s="36"/>
      <c r="J931" s="36"/>
      <c r="K931" s="36"/>
      <c r="L931" s="36"/>
      <c r="M931" s="36"/>
      <c r="N931" s="36"/>
      <c r="O931" s="36"/>
      <c r="P931" s="36"/>
      <c r="Q931" s="36"/>
      <c r="R931" s="36"/>
      <c r="S931" s="36"/>
      <c r="T931" s="36"/>
      <c r="U931" s="36"/>
      <c r="V931" s="74"/>
      <c r="W931" s="36"/>
      <c r="X931" s="36"/>
      <c r="Y931" s="36"/>
      <c r="Z931" s="36"/>
      <c r="AA931" s="36"/>
      <c r="AB931" s="36"/>
      <c r="AC931" s="36"/>
      <c r="AD931" s="36"/>
      <c r="AE931" s="36"/>
      <c r="AF931" s="36"/>
      <c r="AG931" s="36"/>
      <c r="AH931" s="36"/>
      <c r="AI931" s="36"/>
    </row>
    <row r="932" spans="1:35" ht="14.25" customHeight="1" x14ac:dyDescent="0.25">
      <c r="A932" s="36"/>
      <c r="B932" s="36"/>
      <c r="C932" s="36"/>
      <c r="D932" s="36"/>
      <c r="E932" s="73"/>
      <c r="F932" s="36"/>
      <c r="G932" s="36"/>
      <c r="H932" s="36"/>
      <c r="I932" s="36"/>
      <c r="J932" s="36"/>
      <c r="K932" s="36"/>
      <c r="L932" s="36"/>
      <c r="M932" s="36"/>
      <c r="N932" s="36"/>
      <c r="O932" s="36"/>
      <c r="P932" s="36"/>
      <c r="Q932" s="36"/>
      <c r="R932" s="36"/>
      <c r="S932" s="36"/>
      <c r="T932" s="36"/>
      <c r="U932" s="36"/>
      <c r="V932" s="74"/>
      <c r="W932" s="36"/>
      <c r="X932" s="36"/>
      <c r="Y932" s="36"/>
      <c r="Z932" s="36"/>
      <c r="AA932" s="36"/>
      <c r="AB932" s="36"/>
      <c r="AC932" s="36"/>
      <c r="AD932" s="36"/>
      <c r="AE932" s="36"/>
      <c r="AF932" s="36"/>
      <c r="AG932" s="36"/>
      <c r="AH932" s="36"/>
      <c r="AI932" s="36"/>
    </row>
    <row r="933" spans="1:35" ht="14.25" customHeight="1" x14ac:dyDescent="0.25">
      <c r="A933" s="36"/>
      <c r="B933" s="36"/>
      <c r="C933" s="36"/>
      <c r="D933" s="36"/>
      <c r="E933" s="73"/>
      <c r="F933" s="36"/>
      <c r="G933" s="36"/>
      <c r="H933" s="36"/>
      <c r="I933" s="36"/>
      <c r="J933" s="36"/>
      <c r="K933" s="36"/>
      <c r="L933" s="36"/>
      <c r="M933" s="36"/>
      <c r="N933" s="36"/>
      <c r="O933" s="36"/>
      <c r="P933" s="36"/>
      <c r="Q933" s="36"/>
      <c r="R933" s="36"/>
      <c r="S933" s="36"/>
      <c r="T933" s="36"/>
      <c r="U933" s="36"/>
      <c r="V933" s="74"/>
      <c r="W933" s="36"/>
      <c r="X933" s="36"/>
      <c r="Y933" s="36"/>
      <c r="Z933" s="36"/>
      <c r="AA933" s="36"/>
      <c r="AB933" s="36"/>
      <c r="AC933" s="36"/>
      <c r="AD933" s="36"/>
      <c r="AE933" s="36"/>
      <c r="AF933" s="36"/>
      <c r="AG933" s="36"/>
      <c r="AH933" s="36"/>
      <c r="AI933" s="36"/>
    </row>
    <row r="934" spans="1:35" ht="14.25" customHeight="1" x14ac:dyDescent="0.25">
      <c r="A934" s="36"/>
      <c r="B934" s="36"/>
      <c r="C934" s="36"/>
      <c r="D934" s="36"/>
      <c r="E934" s="73"/>
      <c r="F934" s="36"/>
      <c r="G934" s="36"/>
      <c r="H934" s="36"/>
      <c r="I934" s="36"/>
      <c r="J934" s="36"/>
      <c r="K934" s="36"/>
      <c r="L934" s="36"/>
      <c r="M934" s="36"/>
      <c r="N934" s="36"/>
      <c r="O934" s="36"/>
      <c r="P934" s="36"/>
      <c r="Q934" s="36"/>
      <c r="R934" s="36"/>
      <c r="S934" s="36"/>
      <c r="T934" s="36"/>
      <c r="U934" s="36"/>
      <c r="V934" s="74"/>
      <c r="W934" s="36"/>
      <c r="X934" s="36"/>
      <c r="Y934" s="36"/>
      <c r="Z934" s="36"/>
      <c r="AA934" s="36"/>
      <c r="AB934" s="36"/>
      <c r="AC934" s="36"/>
      <c r="AD934" s="36"/>
      <c r="AE934" s="36"/>
      <c r="AF934" s="36"/>
      <c r="AG934" s="36"/>
      <c r="AH934" s="36"/>
      <c r="AI934" s="36"/>
    </row>
    <row r="935" spans="1:35" ht="14.25" customHeight="1" x14ac:dyDescent="0.25">
      <c r="A935" s="36"/>
      <c r="B935" s="36"/>
      <c r="C935" s="36"/>
      <c r="D935" s="36"/>
      <c r="E935" s="73"/>
      <c r="F935" s="36"/>
      <c r="G935" s="36"/>
      <c r="H935" s="36"/>
      <c r="I935" s="36"/>
      <c r="J935" s="36"/>
      <c r="K935" s="36"/>
      <c r="L935" s="36"/>
      <c r="M935" s="36"/>
      <c r="N935" s="36"/>
      <c r="O935" s="36"/>
      <c r="P935" s="36"/>
      <c r="Q935" s="36"/>
      <c r="R935" s="36"/>
      <c r="S935" s="36"/>
      <c r="T935" s="36"/>
      <c r="U935" s="36"/>
      <c r="V935" s="74"/>
      <c r="W935" s="36"/>
      <c r="X935" s="36"/>
      <c r="Y935" s="36"/>
      <c r="Z935" s="36"/>
      <c r="AA935" s="36"/>
      <c r="AB935" s="36"/>
      <c r="AC935" s="36"/>
      <c r="AD935" s="36"/>
      <c r="AE935" s="36"/>
      <c r="AF935" s="36"/>
      <c r="AG935" s="36"/>
      <c r="AH935" s="36"/>
      <c r="AI935" s="36"/>
    </row>
    <row r="936" spans="1:35" ht="14.25" customHeight="1" x14ac:dyDescent="0.25">
      <c r="A936" s="36"/>
      <c r="B936" s="36"/>
      <c r="C936" s="36"/>
      <c r="D936" s="36"/>
      <c r="E936" s="73"/>
      <c r="F936" s="36"/>
      <c r="G936" s="36"/>
      <c r="H936" s="36"/>
      <c r="I936" s="36"/>
      <c r="J936" s="36"/>
      <c r="K936" s="36"/>
      <c r="L936" s="36"/>
      <c r="M936" s="36"/>
      <c r="N936" s="36"/>
      <c r="O936" s="36"/>
      <c r="P936" s="36"/>
      <c r="Q936" s="36"/>
      <c r="R936" s="36"/>
      <c r="S936" s="36"/>
      <c r="T936" s="36"/>
      <c r="U936" s="36"/>
      <c r="V936" s="74"/>
      <c r="W936" s="36"/>
      <c r="X936" s="36"/>
      <c r="Y936" s="36"/>
      <c r="Z936" s="36"/>
      <c r="AA936" s="36"/>
      <c r="AB936" s="36"/>
      <c r="AC936" s="36"/>
      <c r="AD936" s="36"/>
      <c r="AE936" s="36"/>
      <c r="AF936" s="36"/>
      <c r="AG936" s="36"/>
      <c r="AH936" s="36"/>
      <c r="AI936" s="36"/>
    </row>
    <row r="937" spans="1:35" ht="14.25" customHeight="1" x14ac:dyDescent="0.25">
      <c r="A937" s="36"/>
      <c r="B937" s="36"/>
      <c r="C937" s="36"/>
      <c r="D937" s="36"/>
      <c r="E937" s="73"/>
      <c r="F937" s="36"/>
      <c r="G937" s="36"/>
      <c r="H937" s="36"/>
      <c r="I937" s="36"/>
      <c r="J937" s="36"/>
      <c r="K937" s="36"/>
      <c r="L937" s="36"/>
      <c r="M937" s="36"/>
      <c r="N937" s="36"/>
      <c r="O937" s="36"/>
      <c r="P937" s="36"/>
      <c r="Q937" s="36"/>
      <c r="R937" s="36"/>
      <c r="S937" s="36"/>
      <c r="T937" s="36"/>
      <c r="U937" s="36"/>
      <c r="V937" s="74"/>
      <c r="W937" s="36"/>
      <c r="X937" s="36"/>
      <c r="Y937" s="36"/>
      <c r="Z937" s="36"/>
      <c r="AA937" s="36"/>
      <c r="AB937" s="36"/>
      <c r="AC937" s="36"/>
      <c r="AD937" s="36"/>
      <c r="AE937" s="36"/>
      <c r="AF937" s="36"/>
      <c r="AG937" s="36"/>
      <c r="AH937" s="36"/>
      <c r="AI937" s="36"/>
    </row>
    <row r="938" spans="1:35" ht="14.25" customHeight="1" x14ac:dyDescent="0.25">
      <c r="A938" s="36"/>
      <c r="B938" s="36"/>
      <c r="C938" s="36"/>
      <c r="D938" s="36"/>
      <c r="E938" s="73"/>
      <c r="F938" s="36"/>
      <c r="G938" s="36"/>
      <c r="H938" s="36"/>
      <c r="I938" s="36"/>
      <c r="J938" s="36"/>
      <c r="K938" s="36"/>
      <c r="L938" s="36"/>
      <c r="M938" s="36"/>
      <c r="N938" s="36"/>
      <c r="O938" s="36"/>
      <c r="P938" s="36"/>
      <c r="Q938" s="36"/>
      <c r="R938" s="36"/>
      <c r="S938" s="36"/>
      <c r="T938" s="36"/>
      <c r="U938" s="36"/>
      <c r="V938" s="74"/>
      <c r="W938" s="36"/>
      <c r="X938" s="36"/>
      <c r="Y938" s="36"/>
      <c r="Z938" s="36"/>
      <c r="AA938" s="36"/>
      <c r="AB938" s="36"/>
      <c r="AC938" s="36"/>
      <c r="AD938" s="36"/>
      <c r="AE938" s="36"/>
      <c r="AF938" s="36"/>
      <c r="AG938" s="36"/>
      <c r="AH938" s="36"/>
      <c r="AI938" s="36"/>
    </row>
    <row r="939" spans="1:35" ht="14.25" customHeight="1" x14ac:dyDescent="0.25">
      <c r="A939" s="36"/>
      <c r="B939" s="36"/>
      <c r="C939" s="36"/>
      <c r="D939" s="36"/>
      <c r="E939" s="73"/>
      <c r="F939" s="36"/>
      <c r="G939" s="36"/>
      <c r="H939" s="36"/>
      <c r="I939" s="36"/>
      <c r="J939" s="36"/>
      <c r="K939" s="36"/>
      <c r="L939" s="36"/>
      <c r="M939" s="36"/>
      <c r="N939" s="36"/>
      <c r="O939" s="36"/>
      <c r="P939" s="36"/>
      <c r="Q939" s="36"/>
      <c r="R939" s="36"/>
      <c r="S939" s="36"/>
      <c r="T939" s="36"/>
      <c r="U939" s="36"/>
      <c r="V939" s="74"/>
      <c r="W939" s="36"/>
      <c r="X939" s="36"/>
      <c r="Y939" s="36"/>
      <c r="Z939" s="36"/>
      <c r="AA939" s="36"/>
      <c r="AB939" s="36"/>
      <c r="AC939" s="36"/>
      <c r="AD939" s="36"/>
      <c r="AE939" s="36"/>
      <c r="AF939" s="36"/>
      <c r="AG939" s="36"/>
      <c r="AH939" s="36"/>
      <c r="AI939" s="36"/>
    </row>
    <row r="940" spans="1:35" ht="14.25" customHeight="1" x14ac:dyDescent="0.25">
      <c r="A940" s="36"/>
      <c r="B940" s="36"/>
      <c r="C940" s="36"/>
      <c r="D940" s="36"/>
      <c r="E940" s="73"/>
      <c r="F940" s="36"/>
      <c r="G940" s="36"/>
      <c r="H940" s="36"/>
      <c r="I940" s="36"/>
      <c r="J940" s="36"/>
      <c r="K940" s="36"/>
      <c r="L940" s="36"/>
      <c r="M940" s="36"/>
      <c r="N940" s="36"/>
      <c r="O940" s="36"/>
      <c r="P940" s="36"/>
      <c r="Q940" s="36"/>
      <c r="R940" s="36"/>
      <c r="S940" s="36"/>
      <c r="T940" s="36"/>
      <c r="U940" s="36"/>
      <c r="V940" s="74"/>
      <c r="W940" s="36"/>
      <c r="X940" s="36"/>
      <c r="Y940" s="36"/>
      <c r="Z940" s="36"/>
      <c r="AA940" s="36"/>
      <c r="AB940" s="36"/>
      <c r="AC940" s="36"/>
      <c r="AD940" s="36"/>
      <c r="AE940" s="36"/>
      <c r="AF940" s="36"/>
      <c r="AG940" s="36"/>
      <c r="AH940" s="36"/>
      <c r="AI940" s="36"/>
    </row>
    <row r="941" spans="1:35" ht="14.25" customHeight="1" x14ac:dyDescent="0.25">
      <c r="A941" s="36"/>
      <c r="B941" s="36"/>
      <c r="C941" s="36"/>
      <c r="D941" s="36"/>
      <c r="E941" s="73"/>
      <c r="F941" s="36"/>
      <c r="G941" s="36"/>
      <c r="H941" s="36"/>
      <c r="I941" s="36"/>
      <c r="J941" s="36"/>
      <c r="K941" s="36"/>
      <c r="L941" s="36"/>
      <c r="M941" s="36"/>
      <c r="N941" s="36"/>
      <c r="O941" s="36"/>
      <c r="P941" s="36"/>
      <c r="Q941" s="36"/>
      <c r="R941" s="36"/>
      <c r="S941" s="36"/>
      <c r="T941" s="36"/>
      <c r="U941" s="36"/>
      <c r="V941" s="74"/>
      <c r="W941" s="36"/>
      <c r="X941" s="36"/>
      <c r="Y941" s="36"/>
      <c r="Z941" s="36"/>
      <c r="AA941" s="36"/>
      <c r="AB941" s="36"/>
      <c r="AC941" s="36"/>
      <c r="AD941" s="36"/>
      <c r="AE941" s="36"/>
      <c r="AF941" s="36"/>
      <c r="AG941" s="36"/>
      <c r="AH941" s="36"/>
      <c r="AI941" s="36"/>
    </row>
    <row r="942" spans="1:35" ht="14.25" customHeight="1" x14ac:dyDescent="0.25">
      <c r="A942" s="36"/>
      <c r="B942" s="36"/>
      <c r="C942" s="36"/>
      <c r="D942" s="36"/>
      <c r="E942" s="73"/>
      <c r="F942" s="36"/>
      <c r="G942" s="36"/>
      <c r="H942" s="36"/>
      <c r="I942" s="36"/>
      <c r="J942" s="36"/>
      <c r="K942" s="36"/>
      <c r="L942" s="36"/>
      <c r="M942" s="36"/>
      <c r="N942" s="36"/>
      <c r="O942" s="36"/>
      <c r="P942" s="36"/>
      <c r="Q942" s="36"/>
      <c r="R942" s="36"/>
      <c r="S942" s="36"/>
      <c r="T942" s="36"/>
      <c r="U942" s="36"/>
      <c r="V942" s="74"/>
      <c r="W942" s="36"/>
      <c r="X942" s="36"/>
      <c r="Y942" s="36"/>
      <c r="Z942" s="36"/>
      <c r="AA942" s="36"/>
      <c r="AB942" s="36"/>
      <c r="AC942" s="36"/>
      <c r="AD942" s="36"/>
      <c r="AE942" s="36"/>
      <c r="AF942" s="36"/>
      <c r="AG942" s="36"/>
      <c r="AH942" s="36"/>
      <c r="AI942" s="36"/>
    </row>
    <row r="943" spans="1:35" ht="14.25" customHeight="1" x14ac:dyDescent="0.25">
      <c r="A943" s="36"/>
      <c r="B943" s="36"/>
      <c r="C943" s="36"/>
      <c r="D943" s="36"/>
      <c r="E943" s="73"/>
      <c r="F943" s="36"/>
      <c r="G943" s="36"/>
      <c r="H943" s="36"/>
      <c r="I943" s="36"/>
      <c r="J943" s="36"/>
      <c r="K943" s="36"/>
      <c r="L943" s="36"/>
      <c r="M943" s="36"/>
      <c r="N943" s="36"/>
      <c r="O943" s="36"/>
      <c r="P943" s="36"/>
      <c r="Q943" s="36"/>
      <c r="R943" s="36"/>
      <c r="S943" s="36"/>
      <c r="T943" s="36"/>
      <c r="U943" s="36"/>
      <c r="V943" s="74"/>
      <c r="W943" s="36"/>
      <c r="X943" s="36"/>
      <c r="Y943" s="36"/>
      <c r="Z943" s="36"/>
      <c r="AA943" s="36"/>
      <c r="AB943" s="36"/>
      <c r="AC943" s="36"/>
      <c r="AD943" s="36"/>
      <c r="AE943" s="36"/>
      <c r="AF943" s="36"/>
      <c r="AG943" s="36"/>
      <c r="AH943" s="36"/>
      <c r="AI943" s="36"/>
    </row>
    <row r="944" spans="1:35" ht="14.25" customHeight="1" x14ac:dyDescent="0.25">
      <c r="A944" s="36"/>
      <c r="B944" s="36"/>
      <c r="C944" s="36"/>
      <c r="D944" s="36"/>
      <c r="E944" s="73"/>
      <c r="F944" s="36"/>
      <c r="G944" s="36"/>
      <c r="H944" s="36"/>
      <c r="I944" s="36"/>
      <c r="J944" s="36"/>
      <c r="K944" s="36"/>
      <c r="L944" s="36"/>
      <c r="M944" s="36"/>
      <c r="N944" s="36"/>
      <c r="O944" s="36"/>
      <c r="P944" s="36"/>
      <c r="Q944" s="36"/>
      <c r="R944" s="36"/>
      <c r="S944" s="36"/>
      <c r="T944" s="36"/>
      <c r="U944" s="36"/>
      <c r="V944" s="74"/>
      <c r="W944" s="36"/>
      <c r="X944" s="36"/>
      <c r="Y944" s="36"/>
      <c r="Z944" s="36"/>
      <c r="AA944" s="36"/>
      <c r="AB944" s="36"/>
      <c r="AC944" s="36"/>
      <c r="AD944" s="36"/>
      <c r="AE944" s="36"/>
      <c r="AF944" s="36"/>
      <c r="AG944" s="36"/>
      <c r="AH944" s="36"/>
      <c r="AI944" s="36"/>
    </row>
    <row r="945" spans="1:35" ht="14.25" customHeight="1" x14ac:dyDescent="0.25">
      <c r="A945" s="36"/>
      <c r="B945" s="36"/>
      <c r="C945" s="36"/>
      <c r="D945" s="36"/>
      <c r="E945" s="73"/>
      <c r="F945" s="36"/>
      <c r="G945" s="36"/>
      <c r="H945" s="36"/>
      <c r="I945" s="36"/>
      <c r="J945" s="36"/>
      <c r="K945" s="36"/>
      <c r="L945" s="36"/>
      <c r="M945" s="36"/>
      <c r="N945" s="36"/>
      <c r="O945" s="36"/>
      <c r="P945" s="36"/>
      <c r="Q945" s="36"/>
      <c r="R945" s="36"/>
      <c r="S945" s="36"/>
      <c r="T945" s="36"/>
      <c r="U945" s="36"/>
      <c r="V945" s="74"/>
      <c r="W945" s="36"/>
      <c r="X945" s="36"/>
      <c r="Y945" s="36"/>
      <c r="Z945" s="36"/>
      <c r="AA945" s="36"/>
      <c r="AB945" s="36"/>
      <c r="AC945" s="36"/>
      <c r="AD945" s="36"/>
      <c r="AE945" s="36"/>
      <c r="AF945" s="36"/>
      <c r="AG945" s="36"/>
      <c r="AH945" s="36"/>
      <c r="AI945" s="36"/>
    </row>
    <row r="946" spans="1:35" ht="14.25" customHeight="1" x14ac:dyDescent="0.25">
      <c r="A946" s="36"/>
      <c r="B946" s="36"/>
      <c r="C946" s="36"/>
      <c r="D946" s="36"/>
      <c r="E946" s="73"/>
      <c r="F946" s="36"/>
      <c r="G946" s="36"/>
      <c r="H946" s="36"/>
      <c r="I946" s="36"/>
      <c r="J946" s="36"/>
      <c r="K946" s="36"/>
      <c r="L946" s="36"/>
      <c r="M946" s="36"/>
      <c r="N946" s="36"/>
      <c r="O946" s="36"/>
      <c r="P946" s="36"/>
      <c r="Q946" s="36"/>
      <c r="R946" s="36"/>
      <c r="S946" s="36"/>
      <c r="T946" s="36"/>
      <c r="U946" s="36"/>
      <c r="V946" s="74"/>
      <c r="W946" s="36"/>
      <c r="X946" s="36"/>
      <c r="Y946" s="36"/>
      <c r="Z946" s="36"/>
      <c r="AA946" s="36"/>
      <c r="AB946" s="36"/>
      <c r="AC946" s="36"/>
      <c r="AD946" s="36"/>
      <c r="AE946" s="36"/>
      <c r="AF946" s="36"/>
      <c r="AG946" s="36"/>
      <c r="AH946" s="36"/>
      <c r="AI946" s="36"/>
    </row>
    <row r="947" spans="1:35" ht="14.25" customHeight="1" x14ac:dyDescent="0.25">
      <c r="A947" s="36"/>
      <c r="B947" s="36"/>
      <c r="C947" s="36"/>
      <c r="D947" s="36"/>
      <c r="E947" s="73"/>
      <c r="F947" s="36"/>
      <c r="G947" s="36"/>
      <c r="H947" s="36"/>
      <c r="I947" s="36"/>
      <c r="J947" s="36"/>
      <c r="K947" s="36"/>
      <c r="L947" s="36"/>
      <c r="M947" s="36"/>
      <c r="N947" s="36"/>
      <c r="O947" s="36"/>
      <c r="P947" s="36"/>
      <c r="Q947" s="36"/>
      <c r="R947" s="36"/>
      <c r="S947" s="36"/>
      <c r="T947" s="36"/>
      <c r="U947" s="36"/>
      <c r="V947" s="74"/>
      <c r="W947" s="36"/>
      <c r="X947" s="36"/>
      <c r="Y947" s="36"/>
      <c r="Z947" s="36"/>
      <c r="AA947" s="36"/>
      <c r="AB947" s="36"/>
      <c r="AC947" s="36"/>
      <c r="AD947" s="36"/>
      <c r="AE947" s="36"/>
      <c r="AF947" s="36"/>
      <c r="AG947" s="36"/>
      <c r="AH947" s="36"/>
      <c r="AI947" s="36"/>
    </row>
    <row r="948" spans="1:35" ht="14.25" customHeight="1" x14ac:dyDescent="0.25">
      <c r="A948" s="36"/>
      <c r="B948" s="36"/>
      <c r="C948" s="36"/>
      <c r="D948" s="36"/>
      <c r="E948" s="73"/>
      <c r="F948" s="36"/>
      <c r="G948" s="36"/>
      <c r="H948" s="36"/>
      <c r="I948" s="36"/>
      <c r="J948" s="36"/>
      <c r="K948" s="36"/>
      <c r="L948" s="36"/>
      <c r="M948" s="36"/>
      <c r="N948" s="36"/>
      <c r="O948" s="36"/>
      <c r="P948" s="36"/>
      <c r="Q948" s="36"/>
      <c r="R948" s="36"/>
      <c r="S948" s="36"/>
      <c r="T948" s="36"/>
      <c r="U948" s="36"/>
      <c r="V948" s="74"/>
      <c r="W948" s="36"/>
      <c r="X948" s="36"/>
      <c r="Y948" s="36"/>
      <c r="Z948" s="36"/>
      <c r="AA948" s="36"/>
      <c r="AB948" s="36"/>
      <c r="AC948" s="36"/>
      <c r="AD948" s="36"/>
      <c r="AE948" s="36"/>
      <c r="AF948" s="36"/>
      <c r="AG948" s="36"/>
      <c r="AH948" s="36"/>
      <c r="AI948" s="36"/>
    </row>
    <row r="949" spans="1:35" ht="14.25" customHeight="1" x14ac:dyDescent="0.25">
      <c r="A949" s="36"/>
      <c r="B949" s="36"/>
      <c r="C949" s="36"/>
      <c r="D949" s="36"/>
      <c r="E949" s="73"/>
      <c r="F949" s="36"/>
      <c r="G949" s="36"/>
      <c r="H949" s="36"/>
      <c r="I949" s="36"/>
      <c r="J949" s="36"/>
      <c r="K949" s="36"/>
      <c r="L949" s="36"/>
      <c r="M949" s="36"/>
      <c r="N949" s="36"/>
      <c r="O949" s="36"/>
      <c r="P949" s="36"/>
      <c r="Q949" s="36"/>
      <c r="R949" s="36"/>
      <c r="S949" s="36"/>
      <c r="T949" s="36"/>
      <c r="U949" s="36"/>
      <c r="V949" s="74"/>
      <c r="W949" s="36"/>
      <c r="X949" s="36"/>
      <c r="Y949" s="36"/>
      <c r="Z949" s="36"/>
      <c r="AA949" s="36"/>
      <c r="AB949" s="36"/>
      <c r="AC949" s="36"/>
      <c r="AD949" s="36"/>
      <c r="AE949" s="36"/>
      <c r="AF949" s="36"/>
      <c r="AG949" s="36"/>
      <c r="AH949" s="36"/>
      <c r="AI949" s="36"/>
    </row>
    <row r="950" spans="1:35" ht="14.25" customHeight="1" x14ac:dyDescent="0.25">
      <c r="A950" s="36"/>
      <c r="B950" s="36"/>
      <c r="C950" s="36"/>
      <c r="D950" s="36"/>
      <c r="E950" s="73"/>
      <c r="F950" s="36"/>
      <c r="G950" s="36"/>
      <c r="H950" s="36"/>
      <c r="I950" s="36"/>
      <c r="J950" s="36"/>
      <c r="K950" s="36"/>
      <c r="L950" s="36"/>
      <c r="M950" s="36"/>
      <c r="N950" s="36"/>
      <c r="O950" s="36"/>
      <c r="P950" s="36"/>
      <c r="Q950" s="36"/>
      <c r="R950" s="36"/>
      <c r="S950" s="36"/>
      <c r="T950" s="36"/>
      <c r="U950" s="36"/>
      <c r="V950" s="74"/>
      <c r="W950" s="36"/>
      <c r="X950" s="36"/>
      <c r="Y950" s="36"/>
      <c r="Z950" s="36"/>
      <c r="AA950" s="36"/>
      <c r="AB950" s="36"/>
      <c r="AC950" s="36"/>
      <c r="AD950" s="36"/>
      <c r="AE950" s="36"/>
      <c r="AF950" s="36"/>
      <c r="AG950" s="36"/>
      <c r="AH950" s="36"/>
      <c r="AI950" s="36"/>
    </row>
    <row r="951" spans="1:35" ht="14.25" customHeight="1" x14ac:dyDescent="0.25">
      <c r="A951" s="36"/>
      <c r="B951" s="36"/>
      <c r="C951" s="36"/>
      <c r="D951" s="36"/>
      <c r="E951" s="73"/>
      <c r="F951" s="36"/>
      <c r="G951" s="36"/>
      <c r="H951" s="36"/>
      <c r="I951" s="36"/>
      <c r="J951" s="36"/>
      <c r="K951" s="36"/>
      <c r="L951" s="36"/>
      <c r="M951" s="36"/>
      <c r="N951" s="36"/>
      <c r="O951" s="36"/>
      <c r="P951" s="36"/>
      <c r="Q951" s="36"/>
      <c r="R951" s="36"/>
      <c r="S951" s="36"/>
      <c r="T951" s="36"/>
      <c r="U951" s="36"/>
      <c r="V951" s="74"/>
      <c r="W951" s="36"/>
      <c r="X951" s="36"/>
      <c r="Y951" s="36"/>
      <c r="Z951" s="36"/>
      <c r="AA951" s="36"/>
      <c r="AB951" s="36"/>
      <c r="AC951" s="36"/>
      <c r="AD951" s="36"/>
      <c r="AE951" s="36"/>
      <c r="AF951" s="36"/>
      <c r="AG951" s="36"/>
      <c r="AH951" s="36"/>
      <c r="AI951" s="36"/>
    </row>
    <row r="952" spans="1:35" ht="14.25" customHeight="1" x14ac:dyDescent="0.25">
      <c r="A952" s="36"/>
      <c r="B952" s="36"/>
      <c r="C952" s="36"/>
      <c r="D952" s="36"/>
      <c r="E952" s="73"/>
      <c r="F952" s="36"/>
      <c r="G952" s="36"/>
      <c r="H952" s="36"/>
      <c r="I952" s="36"/>
      <c r="J952" s="36"/>
      <c r="K952" s="36"/>
      <c r="L952" s="36"/>
      <c r="M952" s="36"/>
      <c r="N952" s="36"/>
      <c r="O952" s="36"/>
      <c r="P952" s="36"/>
      <c r="Q952" s="36"/>
      <c r="R952" s="36"/>
      <c r="S952" s="36"/>
      <c r="T952" s="36"/>
      <c r="U952" s="36"/>
      <c r="V952" s="74"/>
      <c r="W952" s="36"/>
      <c r="X952" s="36"/>
      <c r="Y952" s="36"/>
      <c r="Z952" s="36"/>
      <c r="AA952" s="36"/>
      <c r="AB952" s="36"/>
      <c r="AC952" s="36"/>
      <c r="AD952" s="36"/>
      <c r="AE952" s="36"/>
      <c r="AF952" s="36"/>
      <c r="AG952" s="36"/>
      <c r="AH952" s="36"/>
      <c r="AI952" s="36"/>
    </row>
    <row r="953" spans="1:35" ht="14.25" customHeight="1" x14ac:dyDescent="0.25">
      <c r="A953" s="36"/>
      <c r="B953" s="36"/>
      <c r="C953" s="36"/>
      <c r="D953" s="36"/>
      <c r="E953" s="73"/>
      <c r="F953" s="36"/>
      <c r="G953" s="36"/>
      <c r="H953" s="36"/>
      <c r="I953" s="36"/>
      <c r="J953" s="36"/>
      <c r="K953" s="36"/>
      <c r="L953" s="36"/>
      <c r="M953" s="36"/>
      <c r="N953" s="36"/>
      <c r="O953" s="36"/>
      <c r="P953" s="36"/>
      <c r="Q953" s="36"/>
      <c r="R953" s="36"/>
      <c r="S953" s="36"/>
      <c r="T953" s="36"/>
      <c r="U953" s="36"/>
      <c r="V953" s="74"/>
      <c r="W953" s="36"/>
      <c r="X953" s="36"/>
      <c r="Y953" s="36"/>
      <c r="Z953" s="36"/>
      <c r="AA953" s="36"/>
      <c r="AB953" s="36"/>
      <c r="AC953" s="36"/>
      <c r="AD953" s="36"/>
      <c r="AE953" s="36"/>
      <c r="AF953" s="36"/>
      <c r="AG953" s="36"/>
      <c r="AH953" s="36"/>
      <c r="AI953" s="36"/>
    </row>
    <row r="954" spans="1:35" ht="14.25" customHeight="1" x14ac:dyDescent="0.25">
      <c r="A954" s="36"/>
      <c r="B954" s="36"/>
      <c r="C954" s="36"/>
      <c r="D954" s="36"/>
      <c r="E954" s="73"/>
      <c r="F954" s="36"/>
      <c r="G954" s="36"/>
      <c r="H954" s="36"/>
      <c r="I954" s="36"/>
      <c r="J954" s="36"/>
      <c r="K954" s="36"/>
      <c r="L954" s="36"/>
      <c r="M954" s="36"/>
      <c r="N954" s="36"/>
      <c r="O954" s="36"/>
      <c r="P954" s="36"/>
      <c r="Q954" s="36"/>
      <c r="R954" s="36"/>
      <c r="S954" s="36"/>
      <c r="T954" s="36"/>
      <c r="U954" s="36"/>
      <c r="V954" s="74"/>
      <c r="W954" s="36"/>
      <c r="X954" s="36"/>
      <c r="Y954" s="36"/>
      <c r="Z954" s="36"/>
      <c r="AA954" s="36"/>
      <c r="AB954" s="36"/>
      <c r="AC954" s="36"/>
      <c r="AD954" s="36"/>
      <c r="AE954" s="36"/>
      <c r="AF954" s="36"/>
      <c r="AG954" s="36"/>
      <c r="AH954" s="36"/>
      <c r="AI954" s="36"/>
    </row>
    <row r="955" spans="1:35" ht="14.25" customHeight="1" x14ac:dyDescent="0.25">
      <c r="A955" s="36"/>
      <c r="B955" s="36"/>
      <c r="C955" s="36"/>
      <c r="D955" s="36"/>
      <c r="E955" s="73"/>
      <c r="F955" s="36"/>
      <c r="G955" s="36"/>
      <c r="H955" s="36"/>
      <c r="I955" s="36"/>
      <c r="J955" s="36"/>
      <c r="K955" s="36"/>
      <c r="L955" s="36"/>
      <c r="M955" s="36"/>
      <c r="N955" s="36"/>
      <c r="O955" s="36"/>
      <c r="P955" s="36"/>
      <c r="Q955" s="36"/>
      <c r="R955" s="36"/>
      <c r="S955" s="36"/>
      <c r="T955" s="36"/>
      <c r="U955" s="36"/>
      <c r="V955" s="74"/>
      <c r="W955" s="36"/>
      <c r="X955" s="36"/>
      <c r="Y955" s="36"/>
      <c r="Z955" s="36"/>
      <c r="AA955" s="36"/>
      <c r="AB955" s="36"/>
      <c r="AC955" s="36"/>
      <c r="AD955" s="36"/>
      <c r="AE955" s="36"/>
      <c r="AF955" s="36"/>
      <c r="AG955" s="36"/>
      <c r="AH955" s="36"/>
      <c r="AI955" s="36"/>
    </row>
    <row r="956" spans="1:35" ht="14.25" customHeight="1" x14ac:dyDescent="0.25">
      <c r="A956" s="36"/>
      <c r="B956" s="36"/>
      <c r="C956" s="36"/>
      <c r="D956" s="36"/>
      <c r="E956" s="73"/>
      <c r="F956" s="36"/>
      <c r="G956" s="36"/>
      <c r="H956" s="36"/>
      <c r="I956" s="36"/>
      <c r="J956" s="36"/>
      <c r="K956" s="36"/>
      <c r="L956" s="36"/>
      <c r="M956" s="36"/>
      <c r="N956" s="36"/>
      <c r="O956" s="36"/>
      <c r="P956" s="36"/>
      <c r="Q956" s="36"/>
      <c r="R956" s="36"/>
      <c r="S956" s="36"/>
      <c r="T956" s="36"/>
      <c r="U956" s="36"/>
      <c r="V956" s="74"/>
      <c r="W956" s="36"/>
      <c r="X956" s="36"/>
      <c r="Y956" s="36"/>
      <c r="Z956" s="36"/>
      <c r="AA956" s="36"/>
      <c r="AB956" s="36"/>
      <c r="AC956" s="36"/>
      <c r="AD956" s="36"/>
      <c r="AE956" s="36"/>
      <c r="AF956" s="36"/>
      <c r="AG956" s="36"/>
      <c r="AH956" s="36"/>
      <c r="AI956" s="36"/>
    </row>
    <row r="957" spans="1:35" ht="14.25" customHeight="1" x14ac:dyDescent="0.25">
      <c r="A957" s="36"/>
      <c r="B957" s="36"/>
      <c r="C957" s="36"/>
      <c r="D957" s="36"/>
      <c r="E957" s="73"/>
      <c r="F957" s="36"/>
      <c r="G957" s="36"/>
      <c r="H957" s="36"/>
      <c r="I957" s="36"/>
      <c r="J957" s="36"/>
      <c r="K957" s="36"/>
      <c r="L957" s="36"/>
      <c r="M957" s="36"/>
      <c r="N957" s="36"/>
      <c r="O957" s="36"/>
      <c r="P957" s="36"/>
      <c r="Q957" s="36"/>
      <c r="R957" s="36"/>
      <c r="S957" s="36"/>
      <c r="T957" s="36"/>
      <c r="U957" s="36"/>
      <c r="V957" s="74"/>
      <c r="W957" s="36"/>
      <c r="X957" s="36"/>
      <c r="Y957" s="36"/>
      <c r="Z957" s="36"/>
      <c r="AA957" s="36"/>
      <c r="AB957" s="36"/>
      <c r="AC957" s="36"/>
      <c r="AD957" s="36"/>
      <c r="AE957" s="36"/>
      <c r="AF957" s="36"/>
      <c r="AG957" s="36"/>
      <c r="AH957" s="36"/>
      <c r="AI957" s="36"/>
    </row>
    <row r="958" spans="1:35" ht="14.25" customHeight="1" x14ac:dyDescent="0.25">
      <c r="A958" s="36"/>
      <c r="B958" s="36"/>
      <c r="C958" s="36"/>
      <c r="D958" s="36"/>
      <c r="E958" s="73"/>
      <c r="F958" s="36"/>
      <c r="G958" s="36"/>
      <c r="H958" s="36"/>
      <c r="I958" s="36"/>
      <c r="J958" s="36"/>
      <c r="K958" s="36"/>
      <c r="L958" s="36"/>
      <c r="M958" s="36"/>
      <c r="N958" s="36"/>
      <c r="O958" s="36"/>
      <c r="P958" s="36"/>
      <c r="Q958" s="36"/>
      <c r="R958" s="36"/>
      <c r="S958" s="36"/>
      <c r="T958" s="36"/>
      <c r="U958" s="36"/>
      <c r="V958" s="74"/>
      <c r="W958" s="36"/>
      <c r="X958" s="36"/>
      <c r="Y958" s="36"/>
      <c r="Z958" s="36"/>
      <c r="AA958" s="36"/>
      <c r="AB958" s="36"/>
      <c r="AC958" s="36"/>
      <c r="AD958" s="36"/>
      <c r="AE958" s="36"/>
      <c r="AF958" s="36"/>
      <c r="AG958" s="36"/>
      <c r="AH958" s="36"/>
      <c r="AI958" s="36"/>
    </row>
    <row r="959" spans="1:35" ht="14.25" customHeight="1" x14ac:dyDescent="0.25">
      <c r="A959" s="36"/>
      <c r="B959" s="36"/>
      <c r="C959" s="36"/>
      <c r="D959" s="36"/>
      <c r="E959" s="73"/>
      <c r="F959" s="36"/>
      <c r="G959" s="36"/>
      <c r="H959" s="36"/>
      <c r="I959" s="36"/>
      <c r="J959" s="36"/>
      <c r="K959" s="36"/>
      <c r="L959" s="36"/>
      <c r="M959" s="36"/>
      <c r="N959" s="36"/>
      <c r="O959" s="36"/>
      <c r="P959" s="36"/>
      <c r="Q959" s="36"/>
      <c r="R959" s="36"/>
      <c r="S959" s="36"/>
      <c r="T959" s="36"/>
      <c r="U959" s="36"/>
      <c r="V959" s="74"/>
      <c r="W959" s="36"/>
      <c r="X959" s="36"/>
      <c r="Y959" s="36"/>
      <c r="Z959" s="36"/>
      <c r="AA959" s="36"/>
      <c r="AB959" s="36"/>
      <c r="AC959" s="36"/>
      <c r="AD959" s="36"/>
      <c r="AE959" s="36"/>
      <c r="AF959" s="36"/>
      <c r="AG959" s="36"/>
      <c r="AH959" s="36"/>
      <c r="AI959" s="36"/>
    </row>
    <row r="960" spans="1:35" ht="14.25" customHeight="1" x14ac:dyDescent="0.25">
      <c r="A960" s="36"/>
      <c r="B960" s="36"/>
      <c r="C960" s="36"/>
      <c r="D960" s="36"/>
      <c r="E960" s="73"/>
      <c r="F960" s="36"/>
      <c r="G960" s="36"/>
      <c r="H960" s="36"/>
      <c r="I960" s="36"/>
      <c r="J960" s="36"/>
      <c r="K960" s="36"/>
      <c r="L960" s="36"/>
      <c r="M960" s="36"/>
      <c r="N960" s="36"/>
      <c r="O960" s="36"/>
      <c r="P960" s="36"/>
      <c r="Q960" s="36"/>
      <c r="R960" s="36"/>
      <c r="S960" s="36"/>
      <c r="T960" s="36"/>
      <c r="U960" s="36"/>
      <c r="V960" s="74"/>
      <c r="W960" s="36"/>
      <c r="X960" s="36"/>
      <c r="Y960" s="36"/>
      <c r="Z960" s="36"/>
      <c r="AA960" s="36"/>
      <c r="AB960" s="36"/>
      <c r="AC960" s="36"/>
      <c r="AD960" s="36"/>
      <c r="AE960" s="36"/>
      <c r="AF960" s="36"/>
      <c r="AG960" s="36"/>
      <c r="AH960" s="36"/>
      <c r="AI960" s="36"/>
    </row>
    <row r="961" spans="1:35" ht="14.25" customHeight="1" x14ac:dyDescent="0.25">
      <c r="A961" s="36"/>
      <c r="B961" s="36"/>
      <c r="C961" s="36"/>
      <c r="D961" s="36"/>
      <c r="E961" s="73"/>
      <c r="F961" s="36"/>
      <c r="G961" s="36"/>
      <c r="H961" s="36"/>
      <c r="I961" s="36"/>
      <c r="J961" s="36"/>
      <c r="K961" s="36"/>
      <c r="L961" s="36"/>
      <c r="M961" s="36"/>
      <c r="N961" s="36"/>
      <c r="O961" s="36"/>
      <c r="P961" s="36"/>
      <c r="Q961" s="36"/>
      <c r="R961" s="36"/>
      <c r="S961" s="36"/>
      <c r="T961" s="36"/>
      <c r="U961" s="36"/>
      <c r="V961" s="74"/>
      <c r="W961" s="36"/>
      <c r="X961" s="36"/>
      <c r="Y961" s="36"/>
      <c r="Z961" s="36"/>
      <c r="AA961" s="36"/>
      <c r="AB961" s="36"/>
      <c r="AC961" s="36"/>
      <c r="AD961" s="36"/>
      <c r="AE961" s="36"/>
      <c r="AF961" s="36"/>
      <c r="AG961" s="36"/>
      <c r="AH961" s="36"/>
      <c r="AI961" s="36"/>
    </row>
    <row r="962" spans="1:35" ht="14.25" customHeight="1" x14ac:dyDescent="0.25">
      <c r="A962" s="36"/>
      <c r="B962" s="36"/>
      <c r="C962" s="36"/>
      <c r="D962" s="36"/>
      <c r="E962" s="73"/>
      <c r="F962" s="36"/>
      <c r="G962" s="36"/>
      <c r="H962" s="36"/>
      <c r="I962" s="36"/>
      <c r="J962" s="36"/>
      <c r="K962" s="36"/>
      <c r="L962" s="36"/>
      <c r="M962" s="36"/>
      <c r="N962" s="36"/>
      <c r="O962" s="36"/>
      <c r="P962" s="36"/>
      <c r="Q962" s="36"/>
      <c r="R962" s="36"/>
      <c r="S962" s="36"/>
      <c r="T962" s="36"/>
      <c r="U962" s="36"/>
      <c r="V962" s="74"/>
      <c r="W962" s="36"/>
      <c r="X962" s="36"/>
      <c r="Y962" s="36"/>
      <c r="Z962" s="36"/>
      <c r="AA962" s="36"/>
      <c r="AB962" s="36"/>
      <c r="AC962" s="36"/>
      <c r="AD962" s="36"/>
      <c r="AE962" s="36"/>
      <c r="AF962" s="36"/>
      <c r="AG962" s="36"/>
      <c r="AH962" s="36"/>
      <c r="AI962" s="36"/>
    </row>
    <row r="963" spans="1:35" ht="14.25" customHeight="1" x14ac:dyDescent="0.25">
      <c r="A963" s="36"/>
      <c r="B963" s="36"/>
      <c r="C963" s="36"/>
      <c r="D963" s="36"/>
      <c r="E963" s="73"/>
      <c r="F963" s="36"/>
      <c r="G963" s="36"/>
      <c r="H963" s="36"/>
      <c r="I963" s="36"/>
      <c r="J963" s="36"/>
      <c r="K963" s="36"/>
      <c r="L963" s="36"/>
      <c r="M963" s="36"/>
      <c r="N963" s="36"/>
      <c r="O963" s="36"/>
      <c r="P963" s="36"/>
      <c r="Q963" s="36"/>
      <c r="R963" s="36"/>
      <c r="S963" s="36"/>
      <c r="T963" s="36"/>
      <c r="U963" s="36"/>
      <c r="V963" s="74"/>
      <c r="W963" s="36"/>
      <c r="X963" s="36"/>
      <c r="Y963" s="36"/>
      <c r="Z963" s="36"/>
      <c r="AA963" s="36"/>
      <c r="AB963" s="36"/>
      <c r="AC963" s="36"/>
      <c r="AD963" s="36"/>
      <c r="AE963" s="36"/>
      <c r="AF963" s="36"/>
      <c r="AG963" s="36"/>
      <c r="AH963" s="36"/>
      <c r="AI963" s="36"/>
    </row>
    <row r="964" spans="1:35" ht="14.25" customHeight="1" x14ac:dyDescent="0.25">
      <c r="A964" s="36"/>
      <c r="B964" s="36"/>
      <c r="C964" s="36"/>
      <c r="D964" s="36"/>
      <c r="E964" s="73"/>
      <c r="F964" s="36"/>
      <c r="G964" s="36"/>
      <c r="H964" s="36"/>
      <c r="I964" s="36"/>
      <c r="J964" s="36"/>
      <c r="K964" s="36"/>
      <c r="L964" s="36"/>
      <c r="M964" s="36"/>
      <c r="N964" s="36"/>
      <c r="O964" s="36"/>
      <c r="P964" s="36"/>
      <c r="Q964" s="36"/>
      <c r="R964" s="36"/>
      <c r="S964" s="36"/>
      <c r="T964" s="36"/>
      <c r="U964" s="36"/>
      <c r="V964" s="74"/>
      <c r="W964" s="36"/>
      <c r="X964" s="36"/>
      <c r="Y964" s="36"/>
      <c r="Z964" s="36"/>
      <c r="AA964" s="36"/>
      <c r="AB964" s="36"/>
      <c r="AC964" s="36"/>
      <c r="AD964" s="36"/>
      <c r="AE964" s="36"/>
      <c r="AF964" s="36"/>
      <c r="AG964" s="36"/>
      <c r="AH964" s="36"/>
      <c r="AI964" s="36"/>
    </row>
    <row r="965" spans="1:35" ht="14.25" customHeight="1" x14ac:dyDescent="0.25">
      <c r="A965" s="36"/>
      <c r="B965" s="36"/>
      <c r="C965" s="36"/>
      <c r="D965" s="36"/>
      <c r="E965" s="73"/>
      <c r="F965" s="36"/>
      <c r="G965" s="36"/>
      <c r="H965" s="36"/>
      <c r="I965" s="36"/>
      <c r="J965" s="36"/>
      <c r="K965" s="36"/>
      <c r="L965" s="36"/>
      <c r="M965" s="36"/>
      <c r="N965" s="36"/>
      <c r="O965" s="36"/>
      <c r="P965" s="36"/>
      <c r="Q965" s="36"/>
      <c r="R965" s="36"/>
      <c r="S965" s="36"/>
      <c r="T965" s="36"/>
      <c r="U965" s="36"/>
      <c r="V965" s="74"/>
      <c r="W965" s="36"/>
      <c r="X965" s="36"/>
      <c r="Y965" s="36"/>
      <c r="Z965" s="36"/>
      <c r="AA965" s="36"/>
      <c r="AB965" s="36"/>
      <c r="AC965" s="36"/>
      <c r="AD965" s="36"/>
      <c r="AE965" s="36"/>
      <c r="AF965" s="36"/>
      <c r="AG965" s="36"/>
      <c r="AH965" s="36"/>
      <c r="AI965" s="36"/>
    </row>
    <row r="966" spans="1:35" ht="14.25" customHeight="1" x14ac:dyDescent="0.25">
      <c r="A966" s="36"/>
      <c r="B966" s="36"/>
      <c r="C966" s="36"/>
      <c r="D966" s="36"/>
      <c r="E966" s="73"/>
      <c r="F966" s="36"/>
      <c r="G966" s="36"/>
      <c r="H966" s="36"/>
      <c r="I966" s="36"/>
      <c r="J966" s="36"/>
      <c r="K966" s="36"/>
      <c r="L966" s="36"/>
      <c r="M966" s="36"/>
      <c r="N966" s="36"/>
      <c r="O966" s="36"/>
      <c r="P966" s="36"/>
      <c r="Q966" s="36"/>
      <c r="R966" s="36"/>
      <c r="S966" s="36"/>
      <c r="T966" s="36"/>
      <c r="U966" s="36"/>
      <c r="V966" s="74"/>
      <c r="W966" s="36"/>
      <c r="X966" s="36"/>
      <c r="Y966" s="36"/>
      <c r="Z966" s="36"/>
      <c r="AA966" s="36"/>
      <c r="AB966" s="36"/>
      <c r="AC966" s="36"/>
      <c r="AD966" s="36"/>
      <c r="AE966" s="36"/>
      <c r="AF966" s="36"/>
      <c r="AG966" s="36"/>
      <c r="AH966" s="36"/>
      <c r="AI966" s="36"/>
    </row>
    <row r="967" spans="1:35" ht="14.25" customHeight="1" x14ac:dyDescent="0.25">
      <c r="A967" s="36"/>
      <c r="B967" s="36"/>
      <c r="C967" s="36"/>
      <c r="D967" s="36"/>
      <c r="E967" s="73"/>
      <c r="F967" s="36"/>
      <c r="G967" s="36"/>
      <c r="H967" s="36"/>
      <c r="I967" s="36"/>
      <c r="J967" s="36"/>
      <c r="K967" s="36"/>
      <c r="L967" s="36"/>
      <c r="M967" s="36"/>
      <c r="N967" s="36"/>
      <c r="O967" s="36"/>
      <c r="P967" s="36"/>
      <c r="Q967" s="36"/>
      <c r="R967" s="36"/>
      <c r="S967" s="36"/>
      <c r="T967" s="36"/>
      <c r="U967" s="36"/>
      <c r="V967" s="74"/>
      <c r="W967" s="36"/>
      <c r="X967" s="36"/>
      <c r="Y967" s="36"/>
      <c r="Z967" s="36"/>
      <c r="AA967" s="36"/>
      <c r="AB967" s="36"/>
      <c r="AC967" s="36"/>
      <c r="AD967" s="36"/>
      <c r="AE967" s="36"/>
      <c r="AF967" s="36"/>
      <c r="AG967" s="36"/>
      <c r="AH967" s="36"/>
      <c r="AI967" s="36"/>
    </row>
    <row r="968" spans="1:35" ht="14.25" customHeight="1" x14ac:dyDescent="0.25">
      <c r="A968" s="36"/>
      <c r="B968" s="36"/>
      <c r="C968" s="36"/>
      <c r="D968" s="36"/>
      <c r="E968" s="73"/>
      <c r="F968" s="36"/>
      <c r="G968" s="36"/>
      <c r="H968" s="36"/>
      <c r="I968" s="36"/>
      <c r="J968" s="36"/>
      <c r="K968" s="36"/>
      <c r="L968" s="36"/>
      <c r="M968" s="36"/>
      <c r="N968" s="36"/>
      <c r="O968" s="36"/>
      <c r="P968" s="36"/>
      <c r="Q968" s="36"/>
      <c r="R968" s="36"/>
      <c r="S968" s="36"/>
      <c r="T968" s="36"/>
      <c r="U968" s="36"/>
      <c r="V968" s="74"/>
      <c r="W968" s="36"/>
      <c r="X968" s="36"/>
      <c r="Y968" s="36"/>
      <c r="Z968" s="36"/>
      <c r="AA968" s="36"/>
      <c r="AB968" s="36"/>
      <c r="AC968" s="36"/>
      <c r="AD968" s="36"/>
      <c r="AE968" s="36"/>
      <c r="AF968" s="36"/>
      <c r="AG968" s="36"/>
      <c r="AH968" s="36"/>
      <c r="AI968" s="36"/>
    </row>
    <row r="969" spans="1:35" ht="14.25" customHeight="1" x14ac:dyDescent="0.25">
      <c r="A969" s="36"/>
      <c r="B969" s="36"/>
      <c r="C969" s="36"/>
      <c r="D969" s="36"/>
      <c r="E969" s="73"/>
      <c r="F969" s="36"/>
      <c r="G969" s="36"/>
      <c r="H969" s="36"/>
      <c r="I969" s="36"/>
      <c r="J969" s="36"/>
      <c r="K969" s="36"/>
      <c r="L969" s="36"/>
      <c r="M969" s="36"/>
      <c r="N969" s="36"/>
      <c r="O969" s="36"/>
      <c r="P969" s="36"/>
      <c r="Q969" s="36"/>
      <c r="R969" s="36"/>
      <c r="S969" s="36"/>
      <c r="T969" s="36"/>
      <c r="U969" s="36"/>
      <c r="V969" s="74"/>
      <c r="W969" s="36"/>
      <c r="X969" s="36"/>
      <c r="Y969" s="36"/>
      <c r="Z969" s="36"/>
      <c r="AA969" s="36"/>
      <c r="AB969" s="36"/>
      <c r="AC969" s="36"/>
      <c r="AD969" s="36"/>
      <c r="AE969" s="36"/>
      <c r="AF969" s="36"/>
      <c r="AG969" s="36"/>
      <c r="AH969" s="36"/>
      <c r="AI969" s="36"/>
    </row>
    <row r="970" spans="1:35" ht="14.25" customHeight="1" x14ac:dyDescent="0.25">
      <c r="A970" s="36"/>
      <c r="B970" s="36"/>
      <c r="C970" s="36"/>
      <c r="D970" s="36"/>
      <c r="E970" s="73"/>
      <c r="F970" s="36"/>
      <c r="G970" s="36"/>
      <c r="H970" s="36"/>
      <c r="I970" s="36"/>
      <c r="J970" s="36"/>
      <c r="K970" s="36"/>
      <c r="L970" s="36"/>
      <c r="M970" s="36"/>
      <c r="N970" s="36"/>
      <c r="O970" s="36"/>
      <c r="P970" s="36"/>
      <c r="Q970" s="36"/>
      <c r="R970" s="36"/>
      <c r="S970" s="36"/>
      <c r="T970" s="36"/>
      <c r="U970" s="36"/>
      <c r="V970" s="74"/>
      <c r="W970" s="36"/>
      <c r="X970" s="36"/>
      <c r="Y970" s="36"/>
      <c r="Z970" s="36"/>
      <c r="AA970" s="36"/>
      <c r="AB970" s="36"/>
      <c r="AC970" s="36"/>
      <c r="AD970" s="36"/>
      <c r="AE970" s="36"/>
      <c r="AF970" s="36"/>
      <c r="AG970" s="36"/>
      <c r="AH970" s="36"/>
      <c r="AI970" s="36"/>
    </row>
    <row r="971" spans="1:35" ht="14.25" customHeight="1" x14ac:dyDescent="0.25">
      <c r="A971" s="36"/>
      <c r="B971" s="36"/>
      <c r="C971" s="36"/>
      <c r="D971" s="36"/>
      <c r="E971" s="73"/>
      <c r="F971" s="36"/>
      <c r="G971" s="36"/>
      <c r="H971" s="36"/>
      <c r="I971" s="36"/>
      <c r="J971" s="36"/>
      <c r="K971" s="36"/>
      <c r="L971" s="36"/>
      <c r="M971" s="36"/>
      <c r="N971" s="36"/>
      <c r="O971" s="36"/>
      <c r="P971" s="36"/>
      <c r="Q971" s="36"/>
      <c r="R971" s="36"/>
      <c r="S971" s="36"/>
      <c r="T971" s="36"/>
      <c r="U971" s="36"/>
      <c r="V971" s="74"/>
      <c r="W971" s="36"/>
      <c r="X971" s="36"/>
      <c r="Y971" s="36"/>
      <c r="Z971" s="36"/>
      <c r="AA971" s="36"/>
      <c r="AB971" s="36"/>
      <c r="AC971" s="36"/>
      <c r="AD971" s="36"/>
      <c r="AE971" s="36"/>
      <c r="AF971" s="36"/>
      <c r="AG971" s="36"/>
      <c r="AH971" s="36"/>
      <c r="AI971" s="36"/>
    </row>
    <row r="972" spans="1:35" ht="14.25" customHeight="1" x14ac:dyDescent="0.25">
      <c r="A972" s="36"/>
      <c r="B972" s="36"/>
      <c r="C972" s="36"/>
      <c r="D972" s="36"/>
      <c r="E972" s="73"/>
      <c r="F972" s="36"/>
      <c r="G972" s="36"/>
      <c r="H972" s="36"/>
      <c r="I972" s="36"/>
      <c r="J972" s="36"/>
      <c r="K972" s="36"/>
      <c r="L972" s="36"/>
      <c r="M972" s="36"/>
      <c r="N972" s="36"/>
      <c r="O972" s="36"/>
      <c r="P972" s="36"/>
      <c r="Q972" s="36"/>
      <c r="R972" s="36"/>
      <c r="S972" s="36"/>
      <c r="T972" s="36"/>
      <c r="U972" s="36"/>
      <c r="V972" s="74"/>
      <c r="W972" s="36"/>
      <c r="X972" s="36"/>
      <c r="Y972" s="36"/>
      <c r="Z972" s="36"/>
      <c r="AA972" s="36"/>
      <c r="AB972" s="36"/>
      <c r="AC972" s="36"/>
      <c r="AD972" s="36"/>
      <c r="AE972" s="36"/>
      <c r="AF972" s="36"/>
      <c r="AG972" s="36"/>
      <c r="AH972" s="36"/>
      <c r="AI972" s="36"/>
    </row>
    <row r="973" spans="1:35" ht="14.25" customHeight="1" x14ac:dyDescent="0.25">
      <c r="A973" s="36"/>
      <c r="B973" s="36"/>
      <c r="C973" s="36"/>
      <c r="D973" s="36"/>
      <c r="E973" s="73"/>
      <c r="F973" s="36"/>
      <c r="G973" s="36"/>
      <c r="H973" s="36"/>
      <c r="I973" s="36"/>
      <c r="J973" s="36"/>
      <c r="K973" s="36"/>
      <c r="L973" s="36"/>
      <c r="M973" s="36"/>
      <c r="N973" s="36"/>
      <c r="O973" s="36"/>
      <c r="P973" s="36"/>
      <c r="Q973" s="36"/>
      <c r="R973" s="36"/>
      <c r="S973" s="36"/>
      <c r="T973" s="36"/>
      <c r="U973" s="36"/>
      <c r="V973" s="74"/>
      <c r="W973" s="36"/>
      <c r="X973" s="36"/>
      <c r="Y973" s="36"/>
      <c r="Z973" s="36"/>
      <c r="AA973" s="36"/>
      <c r="AB973" s="36"/>
      <c r="AC973" s="36"/>
      <c r="AD973" s="36"/>
      <c r="AE973" s="36"/>
      <c r="AF973" s="36"/>
      <c r="AG973" s="36"/>
      <c r="AH973" s="36"/>
      <c r="AI973" s="36"/>
    </row>
    <row r="974" spans="1:35" ht="14.25" customHeight="1" x14ac:dyDescent="0.25">
      <c r="A974" s="36"/>
      <c r="B974" s="36"/>
      <c r="C974" s="36"/>
      <c r="D974" s="36"/>
      <c r="E974" s="73"/>
      <c r="F974" s="36"/>
      <c r="G974" s="36"/>
      <c r="H974" s="36"/>
      <c r="I974" s="36"/>
      <c r="J974" s="36"/>
      <c r="K974" s="36"/>
      <c r="L974" s="36"/>
      <c r="M974" s="36"/>
      <c r="N974" s="36"/>
      <c r="O974" s="36"/>
      <c r="P974" s="36"/>
      <c r="Q974" s="36"/>
      <c r="R974" s="36"/>
      <c r="S974" s="36"/>
      <c r="T974" s="36"/>
      <c r="U974" s="36"/>
      <c r="V974" s="74"/>
      <c r="W974" s="36"/>
      <c r="X974" s="36"/>
      <c r="Y974" s="36"/>
      <c r="Z974" s="36"/>
      <c r="AA974" s="36"/>
      <c r="AB974" s="36"/>
      <c r="AC974" s="36"/>
      <c r="AD974" s="36"/>
      <c r="AE974" s="36"/>
      <c r="AF974" s="36"/>
      <c r="AG974" s="36"/>
      <c r="AH974" s="36"/>
      <c r="AI974" s="36"/>
    </row>
    <row r="975" spans="1:35" ht="14.25" customHeight="1" x14ac:dyDescent="0.25">
      <c r="A975" s="36"/>
      <c r="B975" s="36"/>
      <c r="C975" s="36"/>
      <c r="D975" s="36"/>
      <c r="E975" s="73"/>
      <c r="F975" s="36"/>
      <c r="G975" s="36"/>
      <c r="H975" s="36"/>
      <c r="I975" s="36"/>
      <c r="J975" s="36"/>
      <c r="K975" s="36"/>
      <c r="L975" s="36"/>
      <c r="M975" s="36"/>
      <c r="N975" s="36"/>
      <c r="O975" s="36"/>
      <c r="P975" s="36"/>
      <c r="Q975" s="36"/>
      <c r="R975" s="36"/>
      <c r="S975" s="36"/>
      <c r="T975" s="36"/>
      <c r="U975" s="36"/>
      <c r="V975" s="74"/>
      <c r="W975" s="36"/>
      <c r="X975" s="36"/>
      <c r="Y975" s="36"/>
      <c r="Z975" s="36"/>
      <c r="AA975" s="36"/>
      <c r="AB975" s="36"/>
      <c r="AC975" s="36"/>
      <c r="AD975" s="36"/>
      <c r="AE975" s="36"/>
      <c r="AF975" s="36"/>
      <c r="AG975" s="36"/>
      <c r="AH975" s="36"/>
      <c r="AI975" s="36"/>
    </row>
    <row r="976" spans="1:35" ht="14.25" customHeight="1" x14ac:dyDescent="0.25">
      <c r="A976" s="36"/>
      <c r="B976" s="36"/>
      <c r="C976" s="36"/>
      <c r="D976" s="36"/>
      <c r="E976" s="73"/>
      <c r="F976" s="36"/>
      <c r="G976" s="36"/>
      <c r="H976" s="36"/>
      <c r="I976" s="36"/>
      <c r="J976" s="36"/>
      <c r="K976" s="36"/>
      <c r="L976" s="36"/>
      <c r="M976" s="36"/>
      <c r="N976" s="36"/>
      <c r="O976" s="36"/>
      <c r="P976" s="36"/>
      <c r="Q976" s="36"/>
      <c r="R976" s="36"/>
      <c r="S976" s="36"/>
      <c r="T976" s="36"/>
      <c r="U976" s="36"/>
      <c r="V976" s="74"/>
      <c r="W976" s="36"/>
      <c r="X976" s="36"/>
      <c r="Y976" s="36"/>
      <c r="Z976" s="36"/>
      <c r="AA976" s="36"/>
      <c r="AB976" s="36"/>
      <c r="AC976" s="36"/>
      <c r="AD976" s="36"/>
      <c r="AE976" s="36"/>
      <c r="AF976" s="36"/>
      <c r="AG976" s="36"/>
      <c r="AH976" s="36"/>
      <c r="AI976" s="36"/>
    </row>
    <row r="977" spans="1:35" ht="14.25" customHeight="1" x14ac:dyDescent="0.25">
      <c r="A977" s="36"/>
      <c r="B977" s="36"/>
      <c r="C977" s="36"/>
      <c r="D977" s="36"/>
      <c r="E977" s="73"/>
      <c r="F977" s="36"/>
      <c r="G977" s="36"/>
      <c r="H977" s="36"/>
      <c r="I977" s="36"/>
      <c r="J977" s="36"/>
      <c r="K977" s="36"/>
      <c r="L977" s="36"/>
      <c r="M977" s="36"/>
      <c r="N977" s="36"/>
      <c r="O977" s="36"/>
      <c r="P977" s="36"/>
      <c r="Q977" s="36"/>
      <c r="R977" s="36"/>
      <c r="S977" s="36"/>
      <c r="T977" s="36"/>
      <c r="U977" s="36"/>
      <c r="V977" s="74"/>
      <c r="W977" s="36"/>
      <c r="X977" s="36"/>
      <c r="Y977" s="36"/>
      <c r="Z977" s="36"/>
      <c r="AA977" s="36"/>
      <c r="AB977" s="36"/>
      <c r="AC977" s="36"/>
      <c r="AD977" s="36"/>
      <c r="AE977" s="36"/>
      <c r="AF977" s="36"/>
      <c r="AG977" s="36"/>
      <c r="AH977" s="36"/>
      <c r="AI977" s="36"/>
    </row>
    <row r="978" spans="1:35" ht="14.25" customHeight="1" x14ac:dyDescent="0.25">
      <c r="A978" s="36"/>
      <c r="B978" s="36"/>
      <c r="C978" s="36"/>
      <c r="D978" s="36"/>
      <c r="E978" s="73"/>
      <c r="F978" s="36"/>
      <c r="G978" s="36"/>
      <c r="H978" s="36"/>
      <c r="I978" s="36"/>
      <c r="J978" s="36"/>
      <c r="K978" s="36"/>
      <c r="L978" s="36"/>
      <c r="M978" s="36"/>
      <c r="N978" s="36"/>
      <c r="O978" s="36"/>
      <c r="P978" s="36"/>
      <c r="Q978" s="36"/>
      <c r="R978" s="36"/>
      <c r="S978" s="36"/>
      <c r="T978" s="36"/>
      <c r="U978" s="36"/>
      <c r="V978" s="74"/>
      <c r="W978" s="36"/>
      <c r="X978" s="36"/>
      <c r="Y978" s="36"/>
      <c r="Z978" s="36"/>
      <c r="AA978" s="36"/>
      <c r="AB978" s="36"/>
      <c r="AC978" s="36"/>
      <c r="AD978" s="36"/>
      <c r="AE978" s="36"/>
      <c r="AF978" s="36"/>
      <c r="AG978" s="36"/>
      <c r="AH978" s="36"/>
      <c r="AI978" s="36"/>
    </row>
    <row r="979" spans="1:35" ht="14.25" customHeight="1" x14ac:dyDescent="0.25">
      <c r="A979" s="36"/>
      <c r="B979" s="36"/>
      <c r="C979" s="36"/>
      <c r="D979" s="36"/>
      <c r="E979" s="73"/>
      <c r="F979" s="36"/>
      <c r="G979" s="36"/>
      <c r="H979" s="36"/>
      <c r="I979" s="36"/>
      <c r="J979" s="36"/>
      <c r="K979" s="36"/>
      <c r="L979" s="36"/>
      <c r="M979" s="36"/>
      <c r="N979" s="36"/>
      <c r="O979" s="36"/>
      <c r="P979" s="36"/>
      <c r="Q979" s="36"/>
      <c r="R979" s="36"/>
      <c r="S979" s="36"/>
      <c r="T979" s="36"/>
      <c r="U979" s="36"/>
      <c r="V979" s="74"/>
      <c r="W979" s="36"/>
      <c r="X979" s="36"/>
      <c r="Y979" s="36"/>
      <c r="Z979" s="36"/>
      <c r="AA979" s="36"/>
      <c r="AB979" s="36"/>
      <c r="AC979" s="36"/>
      <c r="AD979" s="36"/>
      <c r="AE979" s="36"/>
      <c r="AF979" s="36"/>
      <c r="AG979" s="36"/>
      <c r="AH979" s="36"/>
      <c r="AI979" s="36"/>
    </row>
    <row r="980" spans="1:35" ht="14.25" customHeight="1" x14ac:dyDescent="0.25">
      <c r="A980" s="36"/>
      <c r="B980" s="36"/>
      <c r="C980" s="36"/>
      <c r="D980" s="36"/>
      <c r="E980" s="73"/>
      <c r="F980" s="36"/>
      <c r="G980" s="36"/>
      <c r="H980" s="36"/>
      <c r="I980" s="36"/>
      <c r="J980" s="36"/>
      <c r="K980" s="36"/>
      <c r="L980" s="36"/>
      <c r="M980" s="36"/>
      <c r="N980" s="36"/>
      <c r="O980" s="36"/>
      <c r="P980" s="36"/>
      <c r="Q980" s="36"/>
      <c r="R980" s="36"/>
      <c r="S980" s="36"/>
      <c r="T980" s="36"/>
      <c r="U980" s="36"/>
      <c r="V980" s="74"/>
      <c r="W980" s="36"/>
      <c r="X980" s="36"/>
      <c r="Y980" s="36"/>
      <c r="Z980" s="36"/>
      <c r="AA980" s="36"/>
      <c r="AB980" s="36"/>
      <c r="AC980" s="36"/>
      <c r="AD980" s="36"/>
      <c r="AE980" s="36"/>
      <c r="AF980" s="36"/>
      <c r="AG980" s="36"/>
      <c r="AH980" s="36"/>
      <c r="AI980" s="36"/>
    </row>
    <row r="981" spans="1:35" ht="14.25" customHeight="1" x14ac:dyDescent="0.25">
      <c r="A981" s="36"/>
      <c r="B981" s="36"/>
      <c r="C981" s="36"/>
      <c r="D981" s="36"/>
      <c r="E981" s="73"/>
      <c r="F981" s="36"/>
      <c r="G981" s="36"/>
      <c r="H981" s="36"/>
      <c r="I981" s="36"/>
      <c r="J981" s="36"/>
      <c r="K981" s="36"/>
      <c r="L981" s="36"/>
      <c r="M981" s="36"/>
      <c r="N981" s="36"/>
      <c r="O981" s="36"/>
      <c r="P981" s="36"/>
      <c r="Q981" s="36"/>
      <c r="R981" s="36"/>
      <c r="S981" s="36"/>
      <c r="T981" s="36"/>
      <c r="U981" s="36"/>
      <c r="V981" s="74"/>
      <c r="W981" s="36"/>
      <c r="X981" s="36"/>
      <c r="Y981" s="36"/>
      <c r="Z981" s="36"/>
      <c r="AA981" s="36"/>
      <c r="AB981" s="36"/>
      <c r="AC981" s="36"/>
      <c r="AD981" s="36"/>
      <c r="AE981" s="36"/>
      <c r="AF981" s="36"/>
      <c r="AG981" s="36"/>
      <c r="AH981" s="36"/>
      <c r="AI981" s="36"/>
    </row>
    <row r="982" spans="1:35" ht="14.25" customHeight="1" x14ac:dyDescent="0.25">
      <c r="A982" s="36"/>
      <c r="B982" s="36"/>
      <c r="C982" s="36"/>
      <c r="D982" s="36"/>
      <c r="E982" s="73"/>
      <c r="F982" s="36"/>
      <c r="G982" s="36"/>
      <c r="H982" s="36"/>
      <c r="I982" s="36"/>
      <c r="J982" s="36"/>
      <c r="K982" s="36"/>
      <c r="L982" s="36"/>
      <c r="M982" s="36"/>
      <c r="N982" s="36"/>
      <c r="O982" s="36"/>
      <c r="P982" s="36"/>
      <c r="Q982" s="36"/>
      <c r="R982" s="36"/>
      <c r="S982" s="36"/>
      <c r="T982" s="36"/>
      <c r="U982" s="36"/>
      <c r="V982" s="74"/>
      <c r="W982" s="36"/>
      <c r="X982" s="36"/>
      <c r="Y982" s="36"/>
      <c r="Z982" s="36"/>
      <c r="AA982" s="36"/>
      <c r="AB982" s="36"/>
      <c r="AC982" s="36"/>
      <c r="AD982" s="36"/>
      <c r="AE982" s="36"/>
      <c r="AF982" s="36"/>
      <c r="AG982" s="36"/>
      <c r="AH982" s="36"/>
      <c r="AI982" s="36"/>
    </row>
    <row r="983" spans="1:35" ht="14.25" customHeight="1" x14ac:dyDescent="0.25">
      <c r="A983" s="36"/>
      <c r="B983" s="36"/>
      <c r="C983" s="36"/>
      <c r="D983" s="36"/>
      <c r="E983" s="73"/>
      <c r="F983" s="36"/>
      <c r="G983" s="36"/>
      <c r="H983" s="36"/>
      <c r="I983" s="36"/>
      <c r="J983" s="36"/>
      <c r="K983" s="36"/>
      <c r="L983" s="36"/>
      <c r="M983" s="36"/>
      <c r="N983" s="36"/>
      <c r="O983" s="36"/>
      <c r="P983" s="36"/>
      <c r="Q983" s="36"/>
      <c r="R983" s="36"/>
      <c r="S983" s="36"/>
      <c r="T983" s="36"/>
      <c r="U983" s="36"/>
      <c r="V983" s="74"/>
      <c r="W983" s="36"/>
      <c r="X983" s="36"/>
      <c r="Y983" s="36"/>
      <c r="Z983" s="36"/>
      <c r="AA983" s="36"/>
      <c r="AB983" s="36"/>
      <c r="AC983" s="36"/>
      <c r="AD983" s="36"/>
      <c r="AE983" s="36"/>
      <c r="AF983" s="36"/>
      <c r="AG983" s="36"/>
      <c r="AH983" s="36"/>
      <c r="AI983" s="36"/>
    </row>
    <row r="984" spans="1:35" ht="14.25" customHeight="1" x14ac:dyDescent="0.25">
      <c r="A984" s="36"/>
      <c r="B984" s="36"/>
      <c r="C984" s="36"/>
      <c r="D984" s="36"/>
      <c r="E984" s="73"/>
      <c r="F984" s="36"/>
      <c r="G984" s="36"/>
      <c r="H984" s="36"/>
      <c r="I984" s="36"/>
      <c r="J984" s="36"/>
      <c r="K984" s="36"/>
      <c r="L984" s="36"/>
      <c r="M984" s="36"/>
      <c r="N984" s="36"/>
      <c r="O984" s="36"/>
      <c r="P984" s="36"/>
      <c r="Q984" s="36"/>
      <c r="R984" s="36"/>
      <c r="S984" s="36"/>
      <c r="T984" s="36"/>
      <c r="U984" s="36"/>
      <c r="V984" s="74"/>
      <c r="W984" s="36"/>
      <c r="X984" s="36"/>
      <c r="Y984" s="36"/>
      <c r="Z984" s="36"/>
      <c r="AA984" s="36"/>
      <c r="AB984" s="36"/>
      <c r="AC984" s="36"/>
      <c r="AD984" s="36"/>
      <c r="AE984" s="36"/>
      <c r="AF984" s="36"/>
      <c r="AG984" s="36"/>
      <c r="AH984" s="36"/>
      <c r="AI984" s="36"/>
    </row>
    <row r="985" spans="1:35" ht="14.25" customHeight="1" x14ac:dyDescent="0.25">
      <c r="A985" s="36"/>
      <c r="B985" s="36"/>
      <c r="C985" s="36"/>
      <c r="D985" s="36"/>
      <c r="E985" s="73"/>
      <c r="F985" s="36"/>
      <c r="G985" s="36"/>
      <c r="H985" s="36"/>
      <c r="I985" s="36"/>
      <c r="J985" s="36"/>
      <c r="K985" s="36"/>
      <c r="L985" s="36"/>
      <c r="M985" s="36"/>
      <c r="N985" s="36"/>
      <c r="O985" s="36"/>
      <c r="P985" s="36"/>
      <c r="Q985" s="36"/>
      <c r="R985" s="36"/>
      <c r="S985" s="36"/>
      <c r="T985" s="36"/>
      <c r="U985" s="36"/>
      <c r="V985" s="74"/>
      <c r="W985" s="36"/>
      <c r="X985" s="36"/>
      <c r="Y985" s="36"/>
      <c r="Z985" s="36"/>
      <c r="AA985" s="36"/>
      <c r="AB985" s="36"/>
      <c r="AC985" s="36"/>
      <c r="AD985" s="36"/>
      <c r="AE985" s="36"/>
      <c r="AF985" s="36"/>
      <c r="AG985" s="36"/>
      <c r="AH985" s="36"/>
      <c r="AI985" s="36"/>
    </row>
    <row r="986" spans="1:35" ht="14.25" customHeight="1" x14ac:dyDescent="0.25">
      <c r="A986" s="36"/>
      <c r="B986" s="36"/>
      <c r="C986" s="36"/>
      <c r="D986" s="36"/>
      <c r="E986" s="73"/>
      <c r="F986" s="36"/>
      <c r="G986" s="36"/>
      <c r="H986" s="36"/>
      <c r="I986" s="36"/>
      <c r="J986" s="36"/>
      <c r="K986" s="36"/>
      <c r="L986" s="36"/>
      <c r="M986" s="36"/>
      <c r="N986" s="36"/>
      <c r="O986" s="36"/>
      <c r="P986" s="36"/>
      <c r="Q986" s="36"/>
      <c r="R986" s="36"/>
      <c r="S986" s="36"/>
      <c r="T986" s="36"/>
      <c r="U986" s="36"/>
      <c r="V986" s="74"/>
      <c r="W986" s="36"/>
      <c r="X986" s="36"/>
      <c r="Y986" s="36"/>
      <c r="Z986" s="36"/>
      <c r="AA986" s="36"/>
      <c r="AB986" s="36"/>
      <c r="AC986" s="36"/>
      <c r="AD986" s="36"/>
      <c r="AE986" s="36"/>
      <c r="AF986" s="36"/>
      <c r="AG986" s="36"/>
      <c r="AH986" s="36"/>
      <c r="AI986" s="36"/>
    </row>
    <row r="987" spans="1:35" ht="14.25" customHeight="1" x14ac:dyDescent="0.25">
      <c r="A987" s="36"/>
      <c r="B987" s="36"/>
      <c r="C987" s="36"/>
      <c r="D987" s="36"/>
      <c r="E987" s="73"/>
      <c r="F987" s="36"/>
      <c r="G987" s="36"/>
      <c r="H987" s="36"/>
      <c r="I987" s="36"/>
      <c r="J987" s="36"/>
      <c r="K987" s="36"/>
      <c r="L987" s="36"/>
      <c r="M987" s="36"/>
      <c r="N987" s="36"/>
      <c r="O987" s="36"/>
      <c r="P987" s="36"/>
      <c r="Q987" s="36"/>
      <c r="R987" s="36"/>
      <c r="S987" s="36"/>
      <c r="T987" s="36"/>
      <c r="U987" s="36"/>
      <c r="V987" s="74"/>
      <c r="W987" s="36"/>
      <c r="X987" s="36"/>
      <c r="Y987" s="36"/>
      <c r="Z987" s="36"/>
      <c r="AA987" s="36"/>
      <c r="AB987" s="36"/>
      <c r="AC987" s="36"/>
      <c r="AD987" s="36"/>
      <c r="AE987" s="36"/>
      <c r="AF987" s="36"/>
      <c r="AG987" s="36"/>
      <c r="AH987" s="36"/>
      <c r="AI987" s="36"/>
    </row>
    <row r="988" spans="1:35" ht="14.25" customHeight="1" x14ac:dyDescent="0.25">
      <c r="A988" s="36"/>
      <c r="B988" s="36"/>
      <c r="C988" s="36"/>
      <c r="D988" s="36"/>
      <c r="E988" s="73"/>
      <c r="F988" s="36"/>
      <c r="G988" s="36"/>
      <c r="H988" s="36"/>
      <c r="I988" s="36"/>
      <c r="J988" s="36"/>
      <c r="K988" s="36"/>
      <c r="L988" s="36"/>
      <c r="M988" s="36"/>
      <c r="N988" s="36"/>
      <c r="O988" s="36"/>
      <c r="P988" s="36"/>
      <c r="Q988" s="36"/>
      <c r="R988" s="36"/>
      <c r="S988" s="36"/>
      <c r="T988" s="36"/>
      <c r="U988" s="36"/>
      <c r="V988" s="74"/>
      <c r="W988" s="36"/>
      <c r="X988" s="36"/>
      <c r="Y988" s="36"/>
      <c r="Z988" s="36"/>
      <c r="AA988" s="36"/>
      <c r="AB988" s="36"/>
      <c r="AC988" s="36"/>
      <c r="AD988" s="36"/>
      <c r="AE988" s="36"/>
      <c r="AF988" s="36"/>
      <c r="AG988" s="36"/>
      <c r="AH988" s="36"/>
      <c r="AI988" s="36"/>
    </row>
    <row r="989" spans="1:35" ht="14.25" customHeight="1" x14ac:dyDescent="0.25">
      <c r="A989" s="36"/>
      <c r="B989" s="36"/>
      <c r="C989" s="36"/>
      <c r="D989" s="36"/>
      <c r="E989" s="73"/>
      <c r="F989" s="36"/>
      <c r="G989" s="36"/>
      <c r="H989" s="36"/>
      <c r="I989" s="36"/>
      <c r="J989" s="36"/>
      <c r="K989" s="36"/>
      <c r="L989" s="36"/>
      <c r="M989" s="36"/>
      <c r="N989" s="36"/>
      <c r="O989" s="36"/>
      <c r="P989" s="36"/>
      <c r="Q989" s="36"/>
      <c r="R989" s="36"/>
      <c r="S989" s="36"/>
      <c r="T989" s="36"/>
      <c r="U989" s="36"/>
      <c r="V989" s="74"/>
      <c r="W989" s="36"/>
      <c r="X989" s="36"/>
      <c r="Y989" s="36"/>
      <c r="Z989" s="36"/>
      <c r="AA989" s="36"/>
      <c r="AB989" s="36"/>
      <c r="AC989" s="36"/>
      <c r="AD989" s="36"/>
      <c r="AE989" s="36"/>
      <c r="AF989" s="36"/>
      <c r="AG989" s="36"/>
      <c r="AH989" s="36"/>
      <c r="AI989" s="36"/>
    </row>
    <row r="990" spans="1:35" ht="14.25" customHeight="1" x14ac:dyDescent="0.25">
      <c r="A990" s="36"/>
      <c r="B990" s="36"/>
      <c r="C990" s="36"/>
      <c r="D990" s="36"/>
      <c r="E990" s="73"/>
      <c r="F990" s="36"/>
      <c r="G990" s="36"/>
      <c r="H990" s="36"/>
      <c r="I990" s="36"/>
      <c r="J990" s="36"/>
      <c r="K990" s="36"/>
      <c r="L990" s="36"/>
      <c r="M990" s="36"/>
      <c r="N990" s="36"/>
      <c r="O990" s="36"/>
      <c r="P990" s="36"/>
      <c r="Q990" s="36"/>
      <c r="R990" s="36"/>
      <c r="S990" s="36"/>
      <c r="T990" s="36"/>
      <c r="U990" s="36"/>
      <c r="V990" s="74"/>
      <c r="W990" s="36"/>
      <c r="X990" s="36"/>
      <c r="Y990" s="36"/>
      <c r="Z990" s="36"/>
      <c r="AA990" s="36"/>
      <c r="AB990" s="36"/>
      <c r="AC990" s="36"/>
      <c r="AD990" s="36"/>
      <c r="AE990" s="36"/>
      <c r="AF990" s="36"/>
      <c r="AG990" s="36"/>
      <c r="AH990" s="36"/>
      <c r="AI990" s="36"/>
    </row>
    <row r="991" spans="1:35" ht="14.25" customHeight="1" x14ac:dyDescent="0.25">
      <c r="A991" s="36"/>
      <c r="B991" s="36"/>
      <c r="C991" s="36"/>
      <c r="D991" s="36"/>
      <c r="E991" s="73"/>
      <c r="F991" s="36"/>
      <c r="G991" s="36"/>
      <c r="H991" s="36"/>
      <c r="I991" s="36"/>
      <c r="J991" s="36"/>
      <c r="K991" s="36"/>
      <c r="L991" s="36"/>
      <c r="M991" s="36"/>
      <c r="N991" s="36"/>
      <c r="O991" s="36"/>
      <c r="P991" s="36"/>
      <c r="Q991" s="36"/>
      <c r="R991" s="36"/>
      <c r="S991" s="36"/>
      <c r="T991" s="36"/>
      <c r="U991" s="36"/>
      <c r="V991" s="74"/>
      <c r="W991" s="36"/>
      <c r="X991" s="36"/>
      <c r="Y991" s="36"/>
      <c r="Z991" s="36"/>
      <c r="AA991" s="36"/>
      <c r="AB991" s="36"/>
      <c r="AC991" s="36"/>
      <c r="AD991" s="36"/>
      <c r="AE991" s="36"/>
      <c r="AF991" s="36"/>
      <c r="AG991" s="36"/>
      <c r="AH991" s="36"/>
      <c r="AI991" s="36"/>
    </row>
    <row r="992" spans="1:35" ht="14.25" customHeight="1" x14ac:dyDescent="0.25">
      <c r="A992" s="36"/>
      <c r="B992" s="36"/>
      <c r="C992" s="36"/>
      <c r="D992" s="36"/>
      <c r="E992" s="73"/>
      <c r="F992" s="36"/>
      <c r="G992" s="36"/>
      <c r="H992" s="36"/>
      <c r="I992" s="36"/>
      <c r="J992" s="36"/>
      <c r="K992" s="36"/>
      <c r="L992" s="36"/>
      <c r="M992" s="36"/>
      <c r="N992" s="36"/>
      <c r="O992" s="36"/>
      <c r="P992" s="36"/>
      <c r="Q992" s="36"/>
      <c r="R992" s="36"/>
      <c r="S992" s="36"/>
      <c r="T992" s="36"/>
      <c r="U992" s="36"/>
      <c r="V992" s="74"/>
      <c r="W992" s="36"/>
      <c r="X992" s="36"/>
      <c r="Y992" s="36"/>
      <c r="Z992" s="36"/>
      <c r="AA992" s="36"/>
      <c r="AB992" s="36"/>
      <c r="AC992" s="36"/>
      <c r="AD992" s="36"/>
      <c r="AE992" s="36"/>
      <c r="AF992" s="36"/>
      <c r="AG992" s="36"/>
      <c r="AH992" s="36"/>
      <c r="AI992" s="36"/>
    </row>
    <row r="993" spans="1:35" ht="14.25" customHeight="1" x14ac:dyDescent="0.25">
      <c r="A993" s="36"/>
      <c r="B993" s="36"/>
      <c r="C993" s="36"/>
      <c r="D993" s="36"/>
      <c r="E993" s="73"/>
      <c r="F993" s="36"/>
      <c r="G993" s="36"/>
      <c r="H993" s="36"/>
      <c r="I993" s="36"/>
      <c r="J993" s="36"/>
      <c r="K993" s="36"/>
      <c r="L993" s="36"/>
      <c r="M993" s="36"/>
      <c r="N993" s="36"/>
      <c r="O993" s="36"/>
      <c r="P993" s="36"/>
      <c r="Q993" s="36"/>
      <c r="R993" s="36"/>
      <c r="S993" s="36"/>
      <c r="T993" s="36"/>
      <c r="U993" s="36"/>
      <c r="V993" s="74"/>
      <c r="W993" s="36"/>
      <c r="X993" s="36"/>
      <c r="Y993" s="36"/>
      <c r="Z993" s="36"/>
      <c r="AA993" s="36"/>
      <c r="AB993" s="36"/>
      <c r="AC993" s="36"/>
      <c r="AD993" s="36"/>
      <c r="AE993" s="36"/>
      <c r="AF993" s="36"/>
      <c r="AG993" s="36"/>
      <c r="AH993" s="36"/>
      <c r="AI993" s="36"/>
    </row>
    <row r="994" spans="1:35" ht="14.25" customHeight="1" x14ac:dyDescent="0.25">
      <c r="A994" s="36"/>
      <c r="B994" s="36"/>
      <c r="C994" s="36"/>
      <c r="D994" s="36"/>
      <c r="E994" s="73"/>
      <c r="F994" s="36"/>
      <c r="G994" s="36"/>
      <c r="H994" s="36"/>
      <c r="I994" s="36"/>
      <c r="J994" s="36"/>
      <c r="K994" s="36"/>
      <c r="L994" s="36"/>
      <c r="M994" s="36"/>
      <c r="N994" s="36"/>
      <c r="O994" s="36"/>
      <c r="P994" s="36"/>
      <c r="Q994" s="36"/>
      <c r="R994" s="36"/>
      <c r="S994" s="36"/>
      <c r="T994" s="36"/>
      <c r="U994" s="36"/>
      <c r="V994" s="74"/>
      <c r="W994" s="36"/>
      <c r="X994" s="36"/>
      <c r="Y994" s="36"/>
      <c r="Z994" s="36"/>
      <c r="AA994" s="36"/>
      <c r="AB994" s="36"/>
      <c r="AC994" s="36"/>
      <c r="AD994" s="36"/>
      <c r="AE994" s="36"/>
      <c r="AF994" s="36"/>
      <c r="AG994" s="36"/>
      <c r="AH994" s="36"/>
      <c r="AI994" s="36"/>
    </row>
    <row r="995" spans="1:35" ht="14.25" customHeight="1" x14ac:dyDescent="0.25">
      <c r="A995" s="36"/>
      <c r="B995" s="36"/>
      <c r="C995" s="36"/>
      <c r="D995" s="36"/>
      <c r="E995" s="73"/>
      <c r="F995" s="36"/>
      <c r="G995" s="36"/>
      <c r="H995" s="36"/>
      <c r="I995" s="36"/>
      <c r="J995" s="36"/>
      <c r="K995" s="36"/>
      <c r="L995" s="36"/>
      <c r="M995" s="36"/>
      <c r="N995" s="36"/>
      <c r="O995" s="36"/>
      <c r="P995" s="36"/>
      <c r="Q995" s="36"/>
      <c r="R995" s="36"/>
      <c r="S995" s="36"/>
      <c r="T995" s="36"/>
      <c r="U995" s="36"/>
      <c r="V995" s="74"/>
      <c r="W995" s="36"/>
      <c r="X995" s="36"/>
      <c r="Y995" s="36"/>
      <c r="Z995" s="36"/>
      <c r="AA995" s="36"/>
      <c r="AB995" s="36"/>
      <c r="AC995" s="36"/>
      <c r="AD995" s="36"/>
      <c r="AE995" s="36"/>
      <c r="AF995" s="36"/>
      <c r="AG995" s="36"/>
      <c r="AH995" s="36"/>
      <c r="AI995" s="36"/>
    </row>
    <row r="996" spans="1:35" ht="14.25" customHeight="1" x14ac:dyDescent="0.25">
      <c r="A996" s="36"/>
      <c r="B996" s="36"/>
      <c r="C996" s="36"/>
      <c r="D996" s="36"/>
      <c r="E996" s="73"/>
      <c r="F996" s="36"/>
      <c r="G996" s="36"/>
      <c r="H996" s="36"/>
      <c r="I996" s="36"/>
      <c r="J996" s="36"/>
      <c r="K996" s="36"/>
      <c r="L996" s="36"/>
      <c r="M996" s="36"/>
      <c r="N996" s="36"/>
      <c r="O996" s="36"/>
      <c r="P996" s="36"/>
      <c r="Q996" s="36"/>
      <c r="R996" s="36"/>
      <c r="S996" s="36"/>
      <c r="T996" s="36"/>
      <c r="U996" s="36"/>
      <c r="V996" s="74"/>
      <c r="W996" s="36"/>
      <c r="X996" s="36"/>
      <c r="Y996" s="36"/>
      <c r="Z996" s="36"/>
      <c r="AA996" s="36"/>
      <c r="AB996" s="36"/>
      <c r="AC996" s="36"/>
      <c r="AD996" s="36"/>
      <c r="AE996" s="36"/>
      <c r="AF996" s="36"/>
      <c r="AG996" s="36"/>
      <c r="AH996" s="36"/>
      <c r="AI996" s="36"/>
    </row>
  </sheetData>
  <autoFilter ref="A11:AI156" xr:uid="{00000000-0009-0000-0000-000001000000}"/>
  <pageMargins left="0.7" right="0.7" top="0.75" bottom="0.75" header="0" footer="0"/>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K1000"/>
  <sheetViews>
    <sheetView topLeftCell="B1" workbookViewId="0">
      <selection activeCell="C12" sqref="C12"/>
    </sheetView>
  </sheetViews>
  <sheetFormatPr defaultColWidth="12.625" defaultRowHeight="15" customHeight="1" x14ac:dyDescent="0.2"/>
  <cols>
    <col min="1" max="1" width="3.625" customWidth="1"/>
    <col min="2" max="2" width="11.5" customWidth="1"/>
    <col min="3" max="3" width="65" customWidth="1"/>
    <col min="4" max="4" width="5.25" customWidth="1"/>
    <col min="5" max="5" width="6" customWidth="1"/>
    <col min="6" max="6" width="16.75" customWidth="1"/>
    <col min="7" max="228" width="7.625" customWidth="1"/>
    <col min="229" max="229" width="4.875" customWidth="1"/>
    <col min="230" max="230" width="1.75" customWidth="1"/>
    <col min="231" max="242" width="7.625" customWidth="1"/>
    <col min="243" max="243" width="5.375" customWidth="1"/>
    <col min="244" max="244" width="7.625" customWidth="1"/>
    <col min="245" max="245" width="1.75" customWidth="1"/>
  </cols>
  <sheetData>
    <row r="1" spans="1:245" ht="14.25" customHeight="1" x14ac:dyDescent="0.25">
      <c r="A1" s="1"/>
      <c r="B1" s="1"/>
      <c r="C1" s="1"/>
      <c r="D1" s="1"/>
      <c r="E1" s="1"/>
      <c r="F1" s="76"/>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row>
    <row r="2" spans="1:245" ht="18" customHeight="1" x14ac:dyDescent="0.25">
      <c r="A2" s="77">
        <v>1</v>
      </c>
      <c r="B2" s="65" t="s">
        <v>610</v>
      </c>
      <c r="C2" s="65" t="s">
        <v>1255</v>
      </c>
      <c r="D2" s="77" t="s">
        <v>1256</v>
      </c>
      <c r="E2" s="78" t="s">
        <v>1256</v>
      </c>
      <c r="F2" s="79">
        <v>1000000000000</v>
      </c>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t="e">
        <v>#N/A</v>
      </c>
      <c r="HV2" s="1">
        <v>0</v>
      </c>
      <c r="HW2" s="1"/>
      <c r="HX2" s="1"/>
      <c r="HY2" s="1"/>
      <c r="HZ2" s="1"/>
      <c r="IA2" s="1"/>
      <c r="IB2" s="1"/>
      <c r="IC2" s="1"/>
      <c r="ID2" s="1"/>
      <c r="IE2" s="1"/>
      <c r="IF2" s="1"/>
      <c r="IG2" s="1"/>
      <c r="IH2" s="1"/>
      <c r="II2" s="1">
        <v>0</v>
      </c>
      <c r="IJ2" s="1"/>
      <c r="IK2" s="1">
        <v>0</v>
      </c>
    </row>
    <row r="3" spans="1:245" ht="18" customHeight="1" x14ac:dyDescent="0.2">
      <c r="A3" s="77">
        <v>2</v>
      </c>
      <c r="B3" s="65" t="s">
        <v>567</v>
      </c>
      <c r="C3" s="65" t="s">
        <v>1257</v>
      </c>
      <c r="D3" s="80" t="s">
        <v>1258</v>
      </c>
      <c r="E3" s="78" t="s">
        <v>1258</v>
      </c>
      <c r="F3" s="79">
        <v>195284090000</v>
      </c>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1"/>
      <c r="DE3" s="81"/>
      <c r="DF3" s="81"/>
      <c r="DG3" s="81"/>
      <c r="DH3" s="81"/>
      <c r="DI3" s="81"/>
      <c r="DJ3" s="81"/>
      <c r="DK3" s="81"/>
      <c r="DL3" s="81"/>
      <c r="DM3" s="81"/>
      <c r="DN3" s="81"/>
      <c r="DO3" s="81"/>
      <c r="DP3" s="81"/>
      <c r="DQ3" s="81"/>
      <c r="DR3" s="81"/>
      <c r="DS3" s="81"/>
      <c r="DT3" s="81"/>
      <c r="DU3" s="81"/>
      <c r="DV3" s="81"/>
      <c r="DW3" s="81"/>
      <c r="DX3" s="81"/>
      <c r="DY3" s="81"/>
      <c r="DZ3" s="81"/>
      <c r="EA3" s="81"/>
      <c r="EB3" s="81"/>
      <c r="EC3" s="81"/>
      <c r="ED3" s="81"/>
      <c r="EE3" s="81"/>
      <c r="EF3" s="81"/>
      <c r="EG3" s="81"/>
      <c r="EH3" s="81"/>
      <c r="EI3" s="81"/>
      <c r="EJ3" s="81"/>
      <c r="EK3" s="81"/>
      <c r="EL3" s="81"/>
      <c r="EM3" s="81"/>
      <c r="EN3" s="81"/>
      <c r="EO3" s="81"/>
      <c r="EP3" s="81"/>
      <c r="EQ3" s="81"/>
      <c r="ER3" s="81"/>
      <c r="ES3" s="81"/>
      <c r="ET3" s="81"/>
      <c r="EU3" s="81"/>
      <c r="EV3" s="81"/>
      <c r="EW3" s="81"/>
      <c r="EX3" s="81"/>
      <c r="EY3" s="81"/>
      <c r="EZ3" s="81"/>
      <c r="FA3" s="81"/>
      <c r="FB3" s="81"/>
      <c r="FC3" s="81"/>
      <c r="FD3" s="81"/>
      <c r="FE3" s="81"/>
      <c r="FF3" s="81"/>
      <c r="FG3" s="81"/>
      <c r="FH3" s="81"/>
      <c r="FI3" s="81"/>
      <c r="FJ3" s="81"/>
      <c r="FK3" s="81"/>
      <c r="FL3" s="81"/>
      <c r="FM3" s="81"/>
      <c r="FN3" s="81"/>
      <c r="FO3" s="81"/>
      <c r="FP3" s="81"/>
      <c r="FQ3" s="81"/>
      <c r="FR3" s="81"/>
      <c r="FS3" s="81"/>
      <c r="FT3" s="81"/>
      <c r="FU3" s="81"/>
      <c r="FV3" s="81"/>
      <c r="FW3" s="81"/>
      <c r="FX3" s="81"/>
      <c r="FY3" s="81"/>
      <c r="FZ3" s="81"/>
      <c r="GA3" s="81"/>
      <c r="GB3" s="81"/>
      <c r="GC3" s="81"/>
      <c r="GD3" s="81"/>
      <c r="GE3" s="81"/>
      <c r="GF3" s="81"/>
      <c r="GG3" s="81"/>
      <c r="GH3" s="81"/>
      <c r="GI3" s="81"/>
      <c r="GJ3" s="81"/>
      <c r="GK3" s="81"/>
      <c r="GL3" s="81"/>
      <c r="GM3" s="81"/>
      <c r="GN3" s="81"/>
      <c r="GO3" s="81"/>
      <c r="GP3" s="81"/>
      <c r="GQ3" s="81"/>
      <c r="GR3" s="81"/>
      <c r="GS3" s="81"/>
      <c r="GT3" s="81"/>
      <c r="GU3" s="81"/>
      <c r="GV3" s="81"/>
      <c r="GW3" s="81"/>
      <c r="GX3" s="81"/>
      <c r="GY3" s="81"/>
      <c r="GZ3" s="81"/>
      <c r="HA3" s="81"/>
      <c r="HB3" s="81"/>
      <c r="HC3" s="81"/>
      <c r="HD3" s="81"/>
      <c r="HE3" s="81"/>
      <c r="HF3" s="81"/>
      <c r="HG3" s="81"/>
      <c r="HH3" s="81"/>
      <c r="HI3" s="81"/>
      <c r="HJ3" s="81"/>
      <c r="HK3" s="81"/>
      <c r="HL3" s="81"/>
      <c r="HM3" s="81"/>
      <c r="HN3" s="81"/>
      <c r="HO3" s="81"/>
      <c r="HP3" s="81"/>
      <c r="HQ3" s="81"/>
      <c r="HR3" s="81"/>
      <c r="HS3" s="81"/>
      <c r="HT3" s="81"/>
      <c r="HU3" s="81"/>
      <c r="HV3" s="81"/>
      <c r="HW3" s="81"/>
      <c r="HX3" s="81"/>
      <c r="HY3" s="81"/>
      <c r="HZ3" s="81"/>
      <c r="IA3" s="81"/>
      <c r="IB3" s="81"/>
      <c r="IC3" s="81"/>
      <c r="ID3" s="81"/>
      <c r="IE3" s="81"/>
      <c r="IF3" s="81"/>
      <c r="IG3" s="81"/>
      <c r="IH3" s="81"/>
      <c r="II3" s="81" t="e">
        <v>#N/A</v>
      </c>
      <c r="IJ3" s="81"/>
      <c r="IK3" s="81">
        <v>0</v>
      </c>
    </row>
    <row r="4" spans="1:245" ht="18" customHeight="1" x14ac:dyDescent="0.2">
      <c r="A4" s="77">
        <v>3</v>
      </c>
      <c r="B4" s="65" t="s">
        <v>1221</v>
      </c>
      <c r="C4" s="65" t="s">
        <v>1259</v>
      </c>
      <c r="D4" s="80" t="s">
        <v>1258</v>
      </c>
      <c r="E4" s="78" t="s">
        <v>1258</v>
      </c>
      <c r="F4" s="79">
        <v>70000000000</v>
      </c>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1"/>
      <c r="DE4" s="81"/>
      <c r="DF4" s="81"/>
      <c r="DG4" s="81"/>
      <c r="DH4" s="81"/>
      <c r="DI4" s="81"/>
      <c r="DJ4" s="81"/>
      <c r="DK4" s="81"/>
      <c r="DL4" s="81"/>
      <c r="DM4" s="81"/>
      <c r="DN4" s="81"/>
      <c r="DO4" s="81"/>
      <c r="DP4" s="81"/>
      <c r="DQ4" s="81"/>
      <c r="DR4" s="81"/>
      <c r="DS4" s="81"/>
      <c r="DT4" s="81"/>
      <c r="DU4" s="81"/>
      <c r="DV4" s="81"/>
      <c r="DW4" s="81"/>
      <c r="DX4" s="81"/>
      <c r="DY4" s="81"/>
      <c r="DZ4" s="81"/>
      <c r="EA4" s="81"/>
      <c r="EB4" s="81"/>
      <c r="EC4" s="81"/>
      <c r="ED4" s="81"/>
      <c r="EE4" s="81"/>
      <c r="EF4" s="81"/>
      <c r="EG4" s="81"/>
      <c r="EH4" s="81"/>
      <c r="EI4" s="81"/>
      <c r="EJ4" s="81"/>
      <c r="EK4" s="81"/>
      <c r="EL4" s="81"/>
      <c r="EM4" s="81"/>
      <c r="EN4" s="81"/>
      <c r="EO4" s="81"/>
      <c r="EP4" s="81"/>
      <c r="EQ4" s="81"/>
      <c r="ER4" s="81"/>
      <c r="ES4" s="81"/>
      <c r="ET4" s="81"/>
      <c r="EU4" s="81"/>
      <c r="EV4" s="81"/>
      <c r="EW4" s="81"/>
      <c r="EX4" s="81"/>
      <c r="EY4" s="81"/>
      <c r="EZ4" s="81"/>
      <c r="FA4" s="81"/>
      <c r="FB4" s="81"/>
      <c r="FC4" s="81"/>
      <c r="FD4" s="81"/>
      <c r="FE4" s="81"/>
      <c r="FF4" s="81"/>
      <c r="FG4" s="81"/>
      <c r="FH4" s="81"/>
      <c r="FI4" s="81"/>
      <c r="FJ4" s="81"/>
      <c r="FK4" s="81"/>
      <c r="FL4" s="81"/>
      <c r="FM4" s="81"/>
      <c r="FN4" s="81"/>
      <c r="FO4" s="81"/>
      <c r="FP4" s="81"/>
      <c r="FQ4" s="81"/>
      <c r="FR4" s="81"/>
      <c r="FS4" s="81"/>
      <c r="FT4" s="81"/>
      <c r="FU4" s="81"/>
      <c r="FV4" s="81"/>
      <c r="FW4" s="81"/>
      <c r="FX4" s="81"/>
      <c r="FY4" s="81"/>
      <c r="FZ4" s="81"/>
      <c r="GA4" s="81"/>
      <c r="GB4" s="81"/>
      <c r="GC4" s="81"/>
      <c r="GD4" s="81"/>
      <c r="GE4" s="81"/>
      <c r="GF4" s="81"/>
      <c r="GG4" s="81"/>
      <c r="GH4" s="81"/>
      <c r="GI4" s="81"/>
      <c r="GJ4" s="81"/>
      <c r="GK4" s="81"/>
      <c r="GL4" s="81"/>
      <c r="GM4" s="81"/>
      <c r="GN4" s="81"/>
      <c r="GO4" s="81"/>
      <c r="GP4" s="81"/>
      <c r="GQ4" s="81"/>
      <c r="GR4" s="81"/>
      <c r="GS4" s="81"/>
      <c r="GT4" s="81"/>
      <c r="GU4" s="81"/>
      <c r="GV4" s="81"/>
      <c r="GW4" s="81"/>
      <c r="GX4" s="81"/>
      <c r="GY4" s="81"/>
      <c r="GZ4" s="81"/>
      <c r="HA4" s="81"/>
      <c r="HB4" s="81"/>
      <c r="HC4" s="81"/>
      <c r="HD4" s="81"/>
      <c r="HE4" s="81"/>
      <c r="HF4" s="81"/>
      <c r="HG4" s="81"/>
      <c r="HH4" s="81"/>
      <c r="HI4" s="81"/>
      <c r="HJ4" s="81"/>
      <c r="HK4" s="81"/>
      <c r="HL4" s="81"/>
      <c r="HM4" s="81"/>
      <c r="HN4" s="81"/>
      <c r="HO4" s="81"/>
      <c r="HP4" s="81"/>
      <c r="HQ4" s="81"/>
      <c r="HR4" s="81"/>
      <c r="HS4" s="81"/>
      <c r="HT4" s="81"/>
      <c r="HU4" s="81"/>
      <c r="HV4" s="81"/>
      <c r="HW4" s="81"/>
      <c r="HX4" s="81"/>
      <c r="HY4" s="81"/>
      <c r="HZ4" s="81"/>
      <c r="IA4" s="81"/>
      <c r="IB4" s="81"/>
      <c r="IC4" s="81"/>
      <c r="ID4" s="81"/>
      <c r="IE4" s="81"/>
      <c r="IF4" s="81"/>
      <c r="IG4" s="81"/>
      <c r="IH4" s="81"/>
      <c r="II4" s="81">
        <v>0</v>
      </c>
      <c r="IJ4" s="81"/>
      <c r="IK4" s="81">
        <v>0</v>
      </c>
    </row>
    <row r="5" spans="1:245" ht="18" customHeight="1" x14ac:dyDescent="0.2">
      <c r="A5" s="77">
        <v>4</v>
      </c>
      <c r="B5" s="65" t="s">
        <v>377</v>
      </c>
      <c r="C5" s="65" t="s">
        <v>1260</v>
      </c>
      <c r="D5" s="80" t="s">
        <v>1258</v>
      </c>
      <c r="E5" s="78" t="s">
        <v>1258</v>
      </c>
      <c r="F5" s="82">
        <v>3006300000</v>
      </c>
      <c r="G5" s="81"/>
      <c r="H5" s="81"/>
      <c r="I5" s="81"/>
      <c r="J5" s="81"/>
      <c r="K5" s="81"/>
      <c r="L5" s="81"/>
      <c r="M5" s="81"/>
      <c r="N5" s="81"/>
      <c r="O5" s="81"/>
      <c r="P5" s="81"/>
      <c r="Q5" s="81"/>
      <c r="R5" s="81"/>
      <c r="S5" s="81"/>
      <c r="T5" s="81"/>
      <c r="U5" s="81"/>
      <c r="V5" s="81"/>
      <c r="W5" s="81"/>
      <c r="X5" s="81"/>
      <c r="Y5" s="81"/>
      <c r="Z5" s="81"/>
      <c r="AA5" s="81"/>
      <c r="AB5" s="81"/>
      <c r="AC5" s="81"/>
      <c r="AD5" s="81"/>
      <c r="AE5" s="81"/>
      <c r="AF5" s="81"/>
      <c r="AG5" s="81"/>
      <c r="AH5" s="81"/>
      <c r="AI5" s="81"/>
      <c r="AJ5" s="81"/>
      <c r="AK5" s="81"/>
      <c r="AL5" s="81"/>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1"/>
      <c r="DE5" s="81"/>
      <c r="DF5" s="81"/>
      <c r="DG5" s="81"/>
      <c r="DH5" s="81"/>
      <c r="DI5" s="81"/>
      <c r="DJ5" s="81"/>
      <c r="DK5" s="81"/>
      <c r="DL5" s="81"/>
      <c r="DM5" s="81"/>
      <c r="DN5" s="81"/>
      <c r="DO5" s="81"/>
      <c r="DP5" s="81"/>
      <c r="DQ5" s="81"/>
      <c r="DR5" s="81"/>
      <c r="DS5" s="81"/>
      <c r="DT5" s="81"/>
      <c r="DU5" s="81"/>
      <c r="DV5" s="81"/>
      <c r="DW5" s="81"/>
      <c r="DX5" s="81"/>
      <c r="DY5" s="81"/>
      <c r="DZ5" s="81"/>
      <c r="EA5" s="81"/>
      <c r="EB5" s="81"/>
      <c r="EC5" s="81"/>
      <c r="ED5" s="81"/>
      <c r="EE5" s="81"/>
      <c r="EF5" s="81"/>
      <c r="EG5" s="81"/>
      <c r="EH5" s="81"/>
      <c r="EI5" s="81"/>
      <c r="EJ5" s="81"/>
      <c r="EK5" s="81"/>
      <c r="EL5" s="81"/>
      <c r="EM5" s="81"/>
      <c r="EN5" s="81"/>
      <c r="EO5" s="81"/>
      <c r="EP5" s="81"/>
      <c r="EQ5" s="81"/>
      <c r="ER5" s="81"/>
      <c r="ES5" s="81"/>
      <c r="ET5" s="81"/>
      <c r="EU5" s="81"/>
      <c r="EV5" s="81"/>
      <c r="EW5" s="81"/>
      <c r="EX5" s="81"/>
      <c r="EY5" s="81"/>
      <c r="EZ5" s="81"/>
      <c r="FA5" s="81"/>
      <c r="FB5" s="81"/>
      <c r="FC5" s="81"/>
      <c r="FD5" s="81"/>
      <c r="FE5" s="81"/>
      <c r="FF5" s="81"/>
      <c r="FG5" s="81"/>
      <c r="FH5" s="81"/>
      <c r="FI5" s="81"/>
      <c r="FJ5" s="81"/>
      <c r="FK5" s="81"/>
      <c r="FL5" s="81"/>
      <c r="FM5" s="81"/>
      <c r="FN5" s="81"/>
      <c r="FO5" s="81"/>
      <c r="FP5" s="81"/>
      <c r="FQ5" s="81"/>
      <c r="FR5" s="81"/>
      <c r="FS5" s="81"/>
      <c r="FT5" s="81"/>
      <c r="FU5" s="81"/>
      <c r="FV5" s="81"/>
      <c r="FW5" s="81"/>
      <c r="FX5" s="81"/>
      <c r="FY5" s="81"/>
      <c r="FZ5" s="81"/>
      <c r="GA5" s="81"/>
      <c r="GB5" s="81"/>
      <c r="GC5" s="81"/>
      <c r="GD5" s="81"/>
      <c r="GE5" s="81"/>
      <c r="GF5" s="81"/>
      <c r="GG5" s="81"/>
      <c r="GH5" s="81"/>
      <c r="GI5" s="81"/>
      <c r="GJ5" s="81"/>
      <c r="GK5" s="81"/>
      <c r="GL5" s="81"/>
      <c r="GM5" s="81"/>
      <c r="GN5" s="81"/>
      <c r="GO5" s="81"/>
      <c r="GP5" s="81"/>
      <c r="GQ5" s="81"/>
      <c r="GR5" s="81"/>
      <c r="GS5" s="81"/>
      <c r="GT5" s="81"/>
      <c r="GU5" s="81"/>
      <c r="GV5" s="81"/>
      <c r="GW5" s="81"/>
      <c r="GX5" s="81"/>
      <c r="GY5" s="81"/>
      <c r="GZ5" s="81"/>
      <c r="HA5" s="81"/>
      <c r="HB5" s="81"/>
      <c r="HC5" s="81"/>
      <c r="HD5" s="81"/>
      <c r="HE5" s="81"/>
      <c r="HF5" s="81"/>
      <c r="HG5" s="81"/>
      <c r="HH5" s="81"/>
      <c r="HI5" s="81"/>
      <c r="HJ5" s="81"/>
      <c r="HK5" s="81"/>
      <c r="HL5" s="81"/>
      <c r="HM5" s="81"/>
      <c r="HN5" s="81"/>
      <c r="HO5" s="81"/>
      <c r="HP5" s="81"/>
      <c r="HQ5" s="81"/>
      <c r="HR5" s="81"/>
      <c r="HS5" s="81"/>
      <c r="HT5" s="81"/>
      <c r="HU5" s="81"/>
      <c r="HV5" s="81"/>
      <c r="HW5" s="81"/>
      <c r="HX5" s="81"/>
      <c r="HY5" s="81"/>
      <c r="HZ5" s="81"/>
      <c r="IA5" s="81"/>
      <c r="IB5" s="81"/>
      <c r="IC5" s="81"/>
      <c r="ID5" s="81"/>
      <c r="IE5" s="81"/>
      <c r="IF5" s="81"/>
      <c r="IG5" s="81"/>
      <c r="IH5" s="81"/>
      <c r="II5" s="81" t="e">
        <v>#N/A</v>
      </c>
      <c r="IJ5" s="81"/>
      <c r="IK5" s="81">
        <v>0</v>
      </c>
    </row>
    <row r="6" spans="1:245" ht="18" customHeight="1" x14ac:dyDescent="0.2">
      <c r="A6" s="77">
        <v>5</v>
      </c>
      <c r="B6" s="65" t="s">
        <v>575</v>
      </c>
      <c r="C6" s="65" t="s">
        <v>1261</v>
      </c>
      <c r="D6" s="80" t="s">
        <v>1258</v>
      </c>
      <c r="E6" s="78" t="s">
        <v>1258</v>
      </c>
      <c r="F6" s="79">
        <v>63450000000</v>
      </c>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81"/>
      <c r="DD6" s="81"/>
      <c r="DE6" s="81"/>
      <c r="DF6" s="81"/>
      <c r="DG6" s="81"/>
      <c r="DH6" s="81"/>
      <c r="DI6" s="81"/>
      <c r="DJ6" s="81"/>
      <c r="DK6" s="81"/>
      <c r="DL6" s="81"/>
      <c r="DM6" s="81"/>
      <c r="DN6" s="81"/>
      <c r="DO6" s="81"/>
      <c r="DP6" s="81"/>
      <c r="DQ6" s="81"/>
      <c r="DR6" s="81"/>
      <c r="DS6" s="81"/>
      <c r="DT6" s="81"/>
      <c r="DU6" s="81"/>
      <c r="DV6" s="81"/>
      <c r="DW6" s="81"/>
      <c r="DX6" s="81"/>
      <c r="DY6" s="81"/>
      <c r="DZ6" s="81"/>
      <c r="EA6" s="81"/>
      <c r="EB6" s="81"/>
      <c r="EC6" s="81"/>
      <c r="ED6" s="81"/>
      <c r="EE6" s="81"/>
      <c r="EF6" s="81"/>
      <c r="EG6" s="81"/>
      <c r="EH6" s="81"/>
      <c r="EI6" s="81"/>
      <c r="EJ6" s="81"/>
      <c r="EK6" s="81"/>
      <c r="EL6" s="81"/>
      <c r="EM6" s="81"/>
      <c r="EN6" s="81"/>
      <c r="EO6" s="81"/>
      <c r="EP6" s="81"/>
      <c r="EQ6" s="81"/>
      <c r="ER6" s="81"/>
      <c r="ES6" s="81"/>
      <c r="ET6" s="81"/>
      <c r="EU6" s="81"/>
      <c r="EV6" s="81"/>
      <c r="EW6" s="81"/>
      <c r="EX6" s="81"/>
      <c r="EY6" s="81"/>
      <c r="EZ6" s="81"/>
      <c r="FA6" s="81"/>
      <c r="FB6" s="81"/>
      <c r="FC6" s="81"/>
      <c r="FD6" s="81"/>
      <c r="FE6" s="81"/>
      <c r="FF6" s="81"/>
      <c r="FG6" s="81"/>
      <c r="FH6" s="81"/>
      <c r="FI6" s="81"/>
      <c r="FJ6" s="81"/>
      <c r="FK6" s="81"/>
      <c r="FL6" s="81"/>
      <c r="FM6" s="81"/>
      <c r="FN6" s="81"/>
      <c r="FO6" s="81"/>
      <c r="FP6" s="81"/>
      <c r="FQ6" s="81"/>
      <c r="FR6" s="81"/>
      <c r="FS6" s="81"/>
      <c r="FT6" s="81"/>
      <c r="FU6" s="81"/>
      <c r="FV6" s="81"/>
      <c r="FW6" s="81"/>
      <c r="FX6" s="81"/>
      <c r="FY6" s="81"/>
      <c r="FZ6" s="81"/>
      <c r="GA6" s="81"/>
      <c r="GB6" s="81"/>
      <c r="GC6" s="81"/>
      <c r="GD6" s="81"/>
      <c r="GE6" s="81"/>
      <c r="GF6" s="81"/>
      <c r="GG6" s="81"/>
      <c r="GH6" s="81"/>
      <c r="GI6" s="81"/>
      <c r="GJ6" s="81"/>
      <c r="GK6" s="81"/>
      <c r="GL6" s="81"/>
      <c r="GM6" s="81"/>
      <c r="GN6" s="81"/>
      <c r="GO6" s="81"/>
      <c r="GP6" s="81"/>
      <c r="GQ6" s="81"/>
      <c r="GR6" s="81"/>
      <c r="GS6" s="81"/>
      <c r="GT6" s="81"/>
      <c r="GU6" s="81"/>
      <c r="GV6" s="81"/>
      <c r="GW6" s="81"/>
      <c r="GX6" s="81"/>
      <c r="GY6" s="81"/>
      <c r="GZ6" s="81"/>
      <c r="HA6" s="81"/>
      <c r="HB6" s="81"/>
      <c r="HC6" s="81"/>
      <c r="HD6" s="81"/>
      <c r="HE6" s="81"/>
      <c r="HF6" s="81"/>
      <c r="HG6" s="81"/>
      <c r="HH6" s="81"/>
      <c r="HI6" s="81"/>
      <c r="HJ6" s="81"/>
      <c r="HK6" s="81"/>
      <c r="HL6" s="81"/>
      <c r="HM6" s="81"/>
      <c r="HN6" s="81"/>
      <c r="HO6" s="81"/>
      <c r="HP6" s="81"/>
      <c r="HQ6" s="81"/>
      <c r="HR6" s="81"/>
      <c r="HS6" s="81"/>
      <c r="HT6" s="81"/>
      <c r="HU6" s="81"/>
      <c r="HV6" s="81"/>
      <c r="HW6" s="81"/>
      <c r="HX6" s="81"/>
      <c r="HY6" s="81"/>
      <c r="HZ6" s="81"/>
      <c r="IA6" s="81"/>
      <c r="IB6" s="81"/>
      <c r="IC6" s="81"/>
      <c r="ID6" s="81"/>
      <c r="IE6" s="81"/>
      <c r="IF6" s="81"/>
      <c r="IG6" s="81"/>
      <c r="IH6" s="81"/>
      <c r="II6" s="81" t="e">
        <v>#N/A</v>
      </c>
      <c r="IJ6" s="81"/>
      <c r="IK6" s="81">
        <v>0</v>
      </c>
    </row>
    <row r="7" spans="1:245" ht="18" customHeight="1" x14ac:dyDescent="0.2">
      <c r="A7" s="77">
        <v>6</v>
      </c>
      <c r="B7" s="65" t="s">
        <v>651</v>
      </c>
      <c r="C7" s="65" t="s">
        <v>1262</v>
      </c>
      <c r="D7" s="80" t="s">
        <v>1258</v>
      </c>
      <c r="E7" s="78" t="s">
        <v>1258</v>
      </c>
      <c r="F7" s="79">
        <v>18000000000</v>
      </c>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81"/>
      <c r="GC7" s="81"/>
      <c r="GD7" s="81"/>
      <c r="GE7" s="81"/>
      <c r="GF7" s="81"/>
      <c r="GG7" s="81"/>
      <c r="GH7" s="81"/>
      <c r="GI7" s="81"/>
      <c r="GJ7" s="81"/>
      <c r="GK7" s="81"/>
      <c r="GL7" s="81"/>
      <c r="GM7" s="81"/>
      <c r="GN7" s="81"/>
      <c r="GO7" s="81"/>
      <c r="GP7" s="81"/>
      <c r="GQ7" s="81"/>
      <c r="GR7" s="81"/>
      <c r="GS7" s="81"/>
      <c r="GT7" s="81"/>
      <c r="GU7" s="81"/>
      <c r="GV7" s="81"/>
      <c r="GW7" s="81"/>
      <c r="GX7" s="81"/>
      <c r="GY7" s="81"/>
      <c r="GZ7" s="81"/>
      <c r="HA7" s="81"/>
      <c r="HB7" s="81"/>
      <c r="HC7" s="81"/>
      <c r="HD7" s="81"/>
      <c r="HE7" s="81"/>
      <c r="HF7" s="81"/>
      <c r="HG7" s="81"/>
      <c r="HH7" s="81"/>
      <c r="HI7" s="81"/>
      <c r="HJ7" s="81"/>
      <c r="HK7" s="81"/>
      <c r="HL7" s="81"/>
      <c r="HM7" s="81"/>
      <c r="HN7" s="81"/>
      <c r="HO7" s="81"/>
      <c r="HP7" s="81"/>
      <c r="HQ7" s="81"/>
      <c r="HR7" s="81"/>
      <c r="HS7" s="81"/>
      <c r="HT7" s="81"/>
      <c r="HU7" s="81"/>
      <c r="HV7" s="81"/>
      <c r="HW7" s="81"/>
      <c r="HX7" s="81"/>
      <c r="HY7" s="81"/>
      <c r="HZ7" s="81"/>
      <c r="IA7" s="81"/>
      <c r="IB7" s="81"/>
      <c r="IC7" s="81"/>
      <c r="ID7" s="81"/>
      <c r="IE7" s="81"/>
      <c r="IF7" s="81"/>
      <c r="IG7" s="81"/>
      <c r="IH7" s="81"/>
      <c r="II7" s="81">
        <v>0</v>
      </c>
      <c r="IJ7" s="81"/>
      <c r="IK7" s="81">
        <v>0</v>
      </c>
    </row>
    <row r="8" spans="1:245" ht="18" customHeight="1" x14ac:dyDescent="0.2">
      <c r="A8" s="77">
        <v>7</v>
      </c>
      <c r="B8" s="65" t="s">
        <v>1242</v>
      </c>
      <c r="C8" s="65" t="s">
        <v>1244</v>
      </c>
      <c r="D8" s="80" t="s">
        <v>1258</v>
      </c>
      <c r="E8" s="78" t="s">
        <v>1258</v>
      </c>
      <c r="F8" s="79">
        <v>49500000000</v>
      </c>
      <c r="G8" s="81"/>
      <c r="H8" s="81"/>
      <c r="I8" s="81"/>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c r="CA8" s="81"/>
      <c r="CB8" s="81"/>
      <c r="CC8" s="81"/>
      <c r="CD8" s="81"/>
      <c r="CE8" s="81"/>
      <c r="CF8" s="81"/>
      <c r="CG8" s="81"/>
      <c r="CH8" s="81"/>
      <c r="CI8" s="81"/>
      <c r="CJ8" s="81"/>
      <c r="CK8" s="81"/>
      <c r="CL8" s="81"/>
      <c r="CM8" s="81"/>
      <c r="CN8" s="81"/>
      <c r="CO8" s="81"/>
      <c r="CP8" s="81"/>
      <c r="CQ8" s="81"/>
      <c r="CR8" s="81"/>
      <c r="CS8" s="81"/>
      <c r="CT8" s="81"/>
      <c r="CU8" s="81"/>
      <c r="CV8" s="81"/>
      <c r="CW8" s="81"/>
      <c r="CX8" s="81"/>
      <c r="CY8" s="81"/>
      <c r="CZ8" s="81"/>
      <c r="DA8" s="81"/>
      <c r="DB8" s="81"/>
      <c r="DC8" s="81"/>
      <c r="DD8" s="81"/>
      <c r="DE8" s="81"/>
      <c r="DF8" s="81"/>
      <c r="DG8" s="81"/>
      <c r="DH8" s="81"/>
      <c r="DI8" s="81"/>
      <c r="DJ8" s="81"/>
      <c r="DK8" s="81"/>
      <c r="DL8" s="81"/>
      <c r="DM8" s="81"/>
      <c r="DN8" s="81"/>
      <c r="DO8" s="81"/>
      <c r="DP8" s="81"/>
      <c r="DQ8" s="81"/>
      <c r="DR8" s="81"/>
      <c r="DS8" s="81"/>
      <c r="DT8" s="81"/>
      <c r="DU8" s="81"/>
      <c r="DV8" s="81"/>
      <c r="DW8" s="81"/>
      <c r="DX8" s="81"/>
      <c r="DY8" s="81"/>
      <c r="DZ8" s="81"/>
      <c r="EA8" s="81"/>
      <c r="EB8" s="81"/>
      <c r="EC8" s="81"/>
      <c r="ED8" s="81"/>
      <c r="EE8" s="81"/>
      <c r="EF8" s="81"/>
      <c r="EG8" s="81"/>
      <c r="EH8" s="81"/>
      <c r="EI8" s="81"/>
      <c r="EJ8" s="81"/>
      <c r="EK8" s="81"/>
      <c r="EL8" s="81"/>
      <c r="EM8" s="81"/>
      <c r="EN8" s="81"/>
      <c r="EO8" s="81"/>
      <c r="EP8" s="81"/>
      <c r="EQ8" s="81"/>
      <c r="ER8" s="81"/>
      <c r="ES8" s="81"/>
      <c r="ET8" s="81"/>
      <c r="EU8" s="81"/>
      <c r="EV8" s="81"/>
      <c r="EW8" s="81"/>
      <c r="EX8" s="81"/>
      <c r="EY8" s="81"/>
      <c r="EZ8" s="81"/>
      <c r="FA8" s="81"/>
      <c r="FB8" s="81"/>
      <c r="FC8" s="81"/>
      <c r="FD8" s="81"/>
      <c r="FE8" s="81"/>
      <c r="FF8" s="81"/>
      <c r="FG8" s="81"/>
      <c r="FH8" s="81"/>
      <c r="FI8" s="81"/>
      <c r="FJ8" s="81"/>
      <c r="FK8" s="81"/>
      <c r="FL8" s="81"/>
      <c r="FM8" s="81"/>
      <c r="FN8" s="81"/>
      <c r="FO8" s="81"/>
      <c r="FP8" s="81"/>
      <c r="FQ8" s="81"/>
      <c r="FR8" s="81"/>
      <c r="FS8" s="81"/>
      <c r="FT8" s="81"/>
      <c r="FU8" s="81"/>
      <c r="FV8" s="81"/>
      <c r="FW8" s="81"/>
      <c r="FX8" s="81"/>
      <c r="FY8" s="81"/>
      <c r="FZ8" s="81"/>
      <c r="GA8" s="81"/>
      <c r="GB8" s="81"/>
      <c r="GC8" s="81"/>
      <c r="GD8" s="81"/>
      <c r="GE8" s="81"/>
      <c r="GF8" s="81"/>
      <c r="GG8" s="81"/>
      <c r="GH8" s="81"/>
      <c r="GI8" s="81"/>
      <c r="GJ8" s="81"/>
      <c r="GK8" s="81"/>
      <c r="GL8" s="81"/>
      <c r="GM8" s="81"/>
      <c r="GN8" s="81"/>
      <c r="GO8" s="81"/>
      <c r="GP8" s="81"/>
      <c r="GQ8" s="81"/>
      <c r="GR8" s="81"/>
      <c r="GS8" s="81"/>
      <c r="GT8" s="81"/>
      <c r="GU8" s="81"/>
      <c r="GV8" s="81"/>
      <c r="GW8" s="81"/>
      <c r="GX8" s="81"/>
      <c r="GY8" s="81"/>
      <c r="GZ8" s="81"/>
      <c r="HA8" s="81"/>
      <c r="HB8" s="81"/>
      <c r="HC8" s="81"/>
      <c r="HD8" s="81"/>
      <c r="HE8" s="81"/>
      <c r="HF8" s="81"/>
      <c r="HG8" s="81"/>
      <c r="HH8" s="81"/>
      <c r="HI8" s="81"/>
      <c r="HJ8" s="81"/>
      <c r="HK8" s="81"/>
      <c r="HL8" s="81"/>
      <c r="HM8" s="81"/>
      <c r="HN8" s="81"/>
      <c r="HO8" s="81"/>
      <c r="HP8" s="81"/>
      <c r="HQ8" s="81"/>
      <c r="HR8" s="81"/>
      <c r="HS8" s="81"/>
      <c r="HT8" s="81"/>
      <c r="HU8" s="81"/>
      <c r="HV8" s="81"/>
      <c r="HW8" s="81"/>
      <c r="HX8" s="81"/>
      <c r="HY8" s="81"/>
      <c r="HZ8" s="81"/>
      <c r="IA8" s="81"/>
      <c r="IB8" s="81"/>
      <c r="IC8" s="81"/>
      <c r="ID8" s="81"/>
      <c r="IE8" s="81"/>
      <c r="IF8" s="81"/>
      <c r="IG8" s="81"/>
      <c r="IH8" s="81"/>
      <c r="II8" s="81" t="e">
        <v>#N/A</v>
      </c>
      <c r="IJ8" s="81"/>
      <c r="IK8" s="81">
        <v>0</v>
      </c>
    </row>
    <row r="9" spans="1:245" ht="18" customHeight="1" x14ac:dyDescent="0.2">
      <c r="A9" s="77">
        <v>8</v>
      </c>
      <c r="B9" s="65" t="s">
        <v>1231</v>
      </c>
      <c r="C9" s="65" t="s">
        <v>1263</v>
      </c>
      <c r="D9" s="80" t="s">
        <v>1258</v>
      </c>
      <c r="E9" s="78" t="s">
        <v>1258</v>
      </c>
      <c r="F9" s="79">
        <v>29000000000</v>
      </c>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c r="CM9" s="81"/>
      <c r="CN9" s="81"/>
      <c r="CO9" s="81"/>
      <c r="CP9" s="81"/>
      <c r="CQ9" s="81"/>
      <c r="CR9" s="81"/>
      <c r="CS9" s="81"/>
      <c r="CT9" s="81"/>
      <c r="CU9" s="81"/>
      <c r="CV9" s="81"/>
      <c r="CW9" s="81"/>
      <c r="CX9" s="81"/>
      <c r="CY9" s="81"/>
      <c r="CZ9" s="81"/>
      <c r="DA9" s="81"/>
      <c r="DB9" s="81"/>
      <c r="DC9" s="81"/>
      <c r="DD9" s="81"/>
      <c r="DE9" s="81"/>
      <c r="DF9" s="81"/>
      <c r="DG9" s="81"/>
      <c r="DH9" s="81"/>
      <c r="DI9" s="81"/>
      <c r="DJ9" s="81"/>
      <c r="DK9" s="81"/>
      <c r="DL9" s="81"/>
      <c r="DM9" s="81"/>
      <c r="DN9" s="81"/>
      <c r="DO9" s="81"/>
      <c r="DP9" s="81"/>
      <c r="DQ9" s="81"/>
      <c r="DR9" s="81"/>
      <c r="DS9" s="81"/>
      <c r="DT9" s="81"/>
      <c r="DU9" s="81"/>
      <c r="DV9" s="81"/>
      <c r="DW9" s="81"/>
      <c r="DX9" s="81"/>
      <c r="DY9" s="81"/>
      <c r="DZ9" s="81"/>
      <c r="EA9" s="81"/>
      <c r="EB9" s="81"/>
      <c r="EC9" s="81"/>
      <c r="ED9" s="81"/>
      <c r="EE9" s="81"/>
      <c r="EF9" s="81"/>
      <c r="EG9" s="81"/>
      <c r="EH9" s="81"/>
      <c r="EI9" s="81"/>
      <c r="EJ9" s="81"/>
      <c r="EK9" s="81"/>
      <c r="EL9" s="81"/>
      <c r="EM9" s="81"/>
      <c r="EN9" s="81"/>
      <c r="EO9" s="81"/>
      <c r="EP9" s="81"/>
      <c r="EQ9" s="81"/>
      <c r="ER9" s="81"/>
      <c r="ES9" s="81"/>
      <c r="ET9" s="81"/>
      <c r="EU9" s="81"/>
      <c r="EV9" s="81"/>
      <c r="EW9" s="81"/>
      <c r="EX9" s="81"/>
      <c r="EY9" s="81"/>
      <c r="EZ9" s="81"/>
      <c r="FA9" s="81"/>
      <c r="FB9" s="81"/>
      <c r="FC9" s="81"/>
      <c r="FD9" s="81"/>
      <c r="FE9" s="81"/>
      <c r="FF9" s="81"/>
      <c r="FG9" s="81"/>
      <c r="FH9" s="81"/>
      <c r="FI9" s="81"/>
      <c r="FJ9" s="81"/>
      <c r="FK9" s="81"/>
      <c r="FL9" s="81"/>
      <c r="FM9" s="81"/>
      <c r="FN9" s="81"/>
      <c r="FO9" s="81"/>
      <c r="FP9" s="81"/>
      <c r="FQ9" s="81"/>
      <c r="FR9" s="81"/>
      <c r="FS9" s="81"/>
      <c r="FT9" s="81"/>
      <c r="FU9" s="81"/>
      <c r="FV9" s="81"/>
      <c r="FW9" s="81"/>
      <c r="FX9" s="81"/>
      <c r="FY9" s="81"/>
      <c r="FZ9" s="81"/>
      <c r="GA9" s="81"/>
      <c r="GB9" s="81"/>
      <c r="GC9" s="81"/>
      <c r="GD9" s="81"/>
      <c r="GE9" s="81"/>
      <c r="GF9" s="81"/>
      <c r="GG9" s="81"/>
      <c r="GH9" s="81"/>
      <c r="GI9" s="81"/>
      <c r="GJ9" s="81"/>
      <c r="GK9" s="81"/>
      <c r="GL9" s="81"/>
      <c r="GM9" s="81"/>
      <c r="GN9" s="81"/>
      <c r="GO9" s="81"/>
      <c r="GP9" s="81"/>
      <c r="GQ9" s="81"/>
      <c r="GR9" s="81"/>
      <c r="GS9" s="81"/>
      <c r="GT9" s="81"/>
      <c r="GU9" s="81"/>
      <c r="GV9" s="81"/>
      <c r="GW9" s="81"/>
      <c r="GX9" s="81"/>
      <c r="GY9" s="81"/>
      <c r="GZ9" s="81"/>
      <c r="HA9" s="81"/>
      <c r="HB9" s="81"/>
      <c r="HC9" s="81"/>
      <c r="HD9" s="81"/>
      <c r="HE9" s="81"/>
      <c r="HF9" s="81"/>
      <c r="HG9" s="81"/>
      <c r="HH9" s="81"/>
      <c r="HI9" s="81"/>
      <c r="HJ9" s="81"/>
      <c r="HK9" s="81"/>
      <c r="HL9" s="81"/>
      <c r="HM9" s="81"/>
      <c r="HN9" s="81"/>
      <c r="HO9" s="81"/>
      <c r="HP9" s="81"/>
      <c r="HQ9" s="81"/>
      <c r="HR9" s="81"/>
      <c r="HS9" s="81"/>
      <c r="HT9" s="81"/>
      <c r="HU9" s="81"/>
      <c r="HV9" s="81"/>
      <c r="HW9" s="81"/>
      <c r="HX9" s="81"/>
      <c r="HY9" s="81"/>
      <c r="HZ9" s="81"/>
      <c r="IA9" s="81"/>
      <c r="IB9" s="81"/>
      <c r="IC9" s="81"/>
      <c r="ID9" s="81"/>
      <c r="IE9" s="81"/>
      <c r="IF9" s="81"/>
      <c r="IG9" s="81"/>
      <c r="IH9" s="81"/>
      <c r="II9" s="81" t="e">
        <v>#N/A</v>
      </c>
      <c r="IJ9" s="81"/>
      <c r="IK9" s="81">
        <v>0</v>
      </c>
    </row>
    <row r="10" spans="1:245" ht="18" customHeight="1" x14ac:dyDescent="0.2">
      <c r="A10" s="77">
        <v>9</v>
      </c>
      <c r="B10" s="65" t="s">
        <v>1264</v>
      </c>
      <c r="C10" s="65" t="s">
        <v>1265</v>
      </c>
      <c r="D10" s="80" t="s">
        <v>1266</v>
      </c>
      <c r="E10" s="78" t="s">
        <v>1267</v>
      </c>
      <c r="F10" s="79">
        <v>8763490</v>
      </c>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t="e">
        <v>#REF!</v>
      </c>
      <c r="IJ10" s="83"/>
      <c r="IK10" s="83">
        <v>0</v>
      </c>
    </row>
    <row r="11" spans="1:245" ht="18" customHeight="1" x14ac:dyDescent="0.2">
      <c r="A11" s="77">
        <v>10</v>
      </c>
      <c r="B11" s="65" t="s">
        <v>1268</v>
      </c>
      <c r="C11" s="84" t="s">
        <v>1269</v>
      </c>
      <c r="D11" s="80" t="s">
        <v>1266</v>
      </c>
      <c r="E11" s="78" t="s">
        <v>1270</v>
      </c>
      <c r="F11" s="79">
        <v>1443704137</v>
      </c>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t="e">
        <v>#REF!</v>
      </c>
      <c r="IJ11" s="83"/>
      <c r="IK11" s="83">
        <v>0</v>
      </c>
    </row>
    <row r="12" spans="1:245" ht="18" customHeight="1" x14ac:dyDescent="0.2">
      <c r="A12" s="77">
        <v>11</v>
      </c>
      <c r="B12" s="65" t="s">
        <v>1271</v>
      </c>
      <c r="C12" s="84" t="s">
        <v>1272</v>
      </c>
      <c r="D12" s="80" t="s">
        <v>1266</v>
      </c>
      <c r="E12" s="78" t="s">
        <v>1270</v>
      </c>
      <c r="F12" s="79">
        <v>563270406</v>
      </c>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t="e">
        <v>#REF!</v>
      </c>
      <c r="IJ12" s="83"/>
      <c r="IK12" s="83">
        <v>0</v>
      </c>
    </row>
    <row r="13" spans="1:245" ht="18" customHeight="1" x14ac:dyDescent="0.2">
      <c r="A13" s="77">
        <v>12</v>
      </c>
      <c r="B13" s="65" t="s">
        <v>639</v>
      </c>
      <c r="C13" s="84" t="s">
        <v>1273</v>
      </c>
      <c r="D13" s="80" t="s">
        <v>1266</v>
      </c>
      <c r="E13" s="78" t="s">
        <v>1270</v>
      </c>
      <c r="F13" s="79">
        <v>2637591878</v>
      </c>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t="e">
        <v>#REF!</v>
      </c>
      <c r="IJ13" s="83"/>
      <c r="IK13" s="83">
        <v>0</v>
      </c>
    </row>
    <row r="14" spans="1:245" ht="18" customHeight="1" x14ac:dyDescent="0.2">
      <c r="A14" s="77">
        <v>13</v>
      </c>
      <c r="B14" s="65" t="s">
        <v>1274</v>
      </c>
      <c r="C14" s="65" t="s">
        <v>1275</v>
      </c>
      <c r="D14" s="80" t="s">
        <v>1276</v>
      </c>
      <c r="E14" s="78" t="s">
        <v>1276</v>
      </c>
      <c r="F14" s="79">
        <v>100000000000</v>
      </c>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3"/>
      <c r="CQ14" s="83"/>
      <c r="CR14" s="83"/>
      <c r="CS14" s="83"/>
      <c r="CT14" s="83"/>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c r="ES14" s="83"/>
      <c r="ET14" s="83"/>
      <c r="EU14" s="83"/>
      <c r="EV14" s="83"/>
      <c r="EW14" s="83"/>
      <c r="EX14" s="83"/>
      <c r="EY14" s="83"/>
      <c r="EZ14" s="83"/>
      <c r="FA14" s="83"/>
      <c r="FB14" s="83"/>
      <c r="FC14" s="83"/>
      <c r="FD14" s="83"/>
      <c r="FE14" s="83"/>
      <c r="FF14" s="83"/>
      <c r="FG14" s="83"/>
      <c r="FH14" s="83"/>
      <c r="FI14" s="83"/>
      <c r="FJ14" s="83"/>
      <c r="FK14" s="83"/>
      <c r="FL14" s="83"/>
      <c r="FM14" s="83"/>
      <c r="FN14" s="83"/>
      <c r="FO14" s="83"/>
      <c r="FP14" s="83"/>
      <c r="FQ14" s="83"/>
      <c r="FR14" s="83"/>
      <c r="FS14" s="83"/>
      <c r="FT14" s="83"/>
      <c r="FU14" s="83"/>
      <c r="FV14" s="83"/>
      <c r="FW14" s="83"/>
      <c r="FX14" s="83"/>
      <c r="FY14" s="83"/>
      <c r="FZ14" s="83"/>
      <c r="GA14" s="83"/>
      <c r="GB14" s="83"/>
      <c r="GC14" s="83"/>
      <c r="GD14" s="83"/>
      <c r="GE14" s="83"/>
      <c r="GF14" s="83"/>
      <c r="GG14" s="83"/>
      <c r="GH14" s="83"/>
      <c r="GI14" s="83"/>
      <c r="GJ14" s="83"/>
      <c r="GK14" s="83"/>
      <c r="GL14" s="83"/>
      <c r="GM14" s="83"/>
      <c r="GN14" s="83"/>
      <c r="GO14" s="83"/>
      <c r="GP14" s="83"/>
      <c r="GQ14" s="83"/>
      <c r="GR14" s="83"/>
      <c r="GS14" s="83"/>
      <c r="GT14" s="83"/>
      <c r="GU14" s="83"/>
      <c r="GV14" s="83"/>
      <c r="GW14" s="83"/>
      <c r="GX14" s="83"/>
      <c r="GY14" s="83"/>
      <c r="GZ14" s="83"/>
      <c r="HA14" s="83"/>
      <c r="HB14" s="83"/>
      <c r="HC14" s="83"/>
      <c r="HD14" s="83"/>
      <c r="HE14" s="83"/>
      <c r="HF14" s="83"/>
      <c r="HG14" s="83"/>
      <c r="HH14" s="83"/>
      <c r="HI14" s="83"/>
      <c r="HJ14" s="83"/>
      <c r="HK14" s="83"/>
      <c r="HL14" s="83"/>
      <c r="HM14" s="83"/>
      <c r="HN14" s="83"/>
      <c r="HO14" s="83"/>
      <c r="HP14" s="83"/>
      <c r="HQ14" s="83"/>
      <c r="HR14" s="83"/>
      <c r="HS14" s="83"/>
      <c r="HT14" s="83"/>
      <c r="HU14" s="83"/>
      <c r="HV14" s="83"/>
      <c r="HW14" s="83"/>
      <c r="HX14" s="83"/>
      <c r="HY14" s="83"/>
      <c r="HZ14" s="83"/>
      <c r="IA14" s="83"/>
      <c r="IB14" s="83"/>
      <c r="IC14" s="83"/>
      <c r="ID14" s="83"/>
      <c r="IE14" s="83"/>
      <c r="IF14" s="83"/>
      <c r="IG14" s="83"/>
      <c r="IH14" s="83"/>
      <c r="II14" s="83" t="e">
        <v>#REF!</v>
      </c>
      <c r="IJ14" s="83"/>
      <c r="IK14" s="83">
        <v>0</v>
      </c>
    </row>
    <row r="15" spans="1:245" ht="18" customHeight="1" x14ac:dyDescent="0.2">
      <c r="A15" s="77">
        <v>14</v>
      </c>
      <c r="B15" s="65" t="s">
        <v>703</v>
      </c>
      <c r="C15" s="65" t="s">
        <v>1277</v>
      </c>
      <c r="D15" s="80" t="s">
        <v>1258</v>
      </c>
      <c r="E15" s="78" t="s">
        <v>1258</v>
      </c>
      <c r="F15" s="79">
        <v>25650000000</v>
      </c>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3"/>
      <c r="CQ15" s="83"/>
      <c r="CR15" s="83"/>
      <c r="CS15" s="83"/>
      <c r="CT15" s="83"/>
      <c r="CU15" s="83"/>
      <c r="CV15" s="83"/>
      <c r="CW15" s="83"/>
      <c r="CX15" s="83"/>
      <c r="CY15" s="83"/>
      <c r="CZ15" s="83"/>
      <c r="DA15" s="83"/>
      <c r="DB15" s="83"/>
      <c r="DC15" s="83"/>
      <c r="DD15" s="83"/>
      <c r="DE15" s="83"/>
      <c r="DF15" s="83"/>
      <c r="DG15" s="83"/>
      <c r="DH15" s="83"/>
      <c r="DI15" s="83"/>
      <c r="DJ15" s="83"/>
      <c r="DK15" s="83"/>
      <c r="DL15" s="83"/>
      <c r="DM15" s="83"/>
      <c r="DN15" s="83"/>
      <c r="DO15" s="83"/>
      <c r="DP15" s="83"/>
      <c r="DQ15" s="83"/>
      <c r="DR15" s="83"/>
      <c r="DS15" s="83"/>
      <c r="DT15" s="83"/>
      <c r="DU15" s="83"/>
      <c r="DV15" s="83"/>
      <c r="DW15" s="83"/>
      <c r="DX15" s="83"/>
      <c r="DY15" s="83"/>
      <c r="DZ15" s="83"/>
      <c r="EA15" s="83"/>
      <c r="EB15" s="83"/>
      <c r="EC15" s="83"/>
      <c r="ED15" s="83"/>
      <c r="EE15" s="83"/>
      <c r="EF15" s="83"/>
      <c r="EG15" s="83"/>
      <c r="EH15" s="83"/>
      <c r="EI15" s="83"/>
      <c r="EJ15" s="83"/>
      <c r="EK15" s="83"/>
      <c r="EL15" s="83"/>
      <c r="EM15" s="83"/>
      <c r="EN15" s="83"/>
      <c r="EO15" s="83"/>
      <c r="EP15" s="83"/>
      <c r="EQ15" s="83"/>
      <c r="ER15" s="83"/>
      <c r="ES15" s="83"/>
      <c r="ET15" s="83"/>
      <c r="EU15" s="83"/>
      <c r="EV15" s="83"/>
      <c r="EW15" s="83"/>
      <c r="EX15" s="83"/>
      <c r="EY15" s="83"/>
      <c r="EZ15" s="83"/>
      <c r="FA15" s="83"/>
      <c r="FB15" s="83"/>
      <c r="FC15" s="83"/>
      <c r="FD15" s="83"/>
      <c r="FE15" s="83"/>
      <c r="FF15" s="83"/>
      <c r="FG15" s="83"/>
      <c r="FH15" s="83"/>
      <c r="FI15" s="83"/>
      <c r="FJ15" s="83"/>
      <c r="FK15" s="83"/>
      <c r="FL15" s="83"/>
      <c r="FM15" s="83"/>
      <c r="FN15" s="83"/>
      <c r="FO15" s="83"/>
      <c r="FP15" s="83"/>
      <c r="FQ15" s="83"/>
      <c r="FR15" s="83"/>
      <c r="FS15" s="83"/>
      <c r="FT15" s="83"/>
      <c r="FU15" s="83"/>
      <c r="FV15" s="83"/>
      <c r="FW15" s="83"/>
      <c r="FX15" s="83"/>
      <c r="FY15" s="83"/>
      <c r="FZ15" s="83"/>
      <c r="GA15" s="83"/>
      <c r="GB15" s="83"/>
      <c r="GC15" s="83"/>
      <c r="GD15" s="83"/>
      <c r="GE15" s="83"/>
      <c r="GF15" s="83"/>
      <c r="GG15" s="83"/>
      <c r="GH15" s="83"/>
      <c r="GI15" s="83"/>
      <c r="GJ15" s="83"/>
      <c r="GK15" s="83"/>
      <c r="GL15" s="83"/>
      <c r="GM15" s="83"/>
      <c r="GN15" s="83"/>
      <c r="GO15" s="83"/>
      <c r="GP15" s="83"/>
      <c r="GQ15" s="83"/>
      <c r="GR15" s="83"/>
      <c r="GS15" s="83"/>
      <c r="GT15" s="83"/>
      <c r="GU15" s="83"/>
      <c r="GV15" s="83"/>
      <c r="GW15" s="83"/>
      <c r="GX15" s="83"/>
      <c r="GY15" s="83"/>
      <c r="GZ15" s="83"/>
      <c r="HA15" s="83"/>
      <c r="HB15" s="83"/>
      <c r="HC15" s="83"/>
      <c r="HD15" s="83"/>
      <c r="HE15" s="83"/>
      <c r="HF15" s="83"/>
      <c r="HG15" s="83"/>
      <c r="HH15" s="83"/>
      <c r="HI15" s="83"/>
      <c r="HJ15" s="83"/>
      <c r="HK15" s="83"/>
      <c r="HL15" s="83"/>
      <c r="HM15" s="83"/>
      <c r="HN15" s="83"/>
      <c r="HO15" s="83"/>
      <c r="HP15" s="83"/>
      <c r="HQ15" s="83"/>
      <c r="HR15" s="83"/>
      <c r="HS15" s="83"/>
      <c r="HT15" s="83"/>
      <c r="HU15" s="83"/>
      <c r="HV15" s="83"/>
      <c r="HW15" s="83"/>
      <c r="HX15" s="83"/>
      <c r="HY15" s="83"/>
      <c r="HZ15" s="83"/>
      <c r="IA15" s="83"/>
      <c r="IB15" s="83"/>
      <c r="IC15" s="83"/>
      <c r="ID15" s="83"/>
      <c r="IE15" s="83"/>
      <c r="IF15" s="83"/>
      <c r="IG15" s="83"/>
      <c r="IH15" s="83"/>
      <c r="II15" s="83" t="e">
        <v>#REF!</v>
      </c>
      <c r="IJ15" s="83"/>
      <c r="IK15" s="83">
        <v>0</v>
      </c>
    </row>
    <row r="16" spans="1:245" ht="18" customHeight="1" x14ac:dyDescent="0.2">
      <c r="A16" s="77">
        <v>15</v>
      </c>
      <c r="B16" s="65" t="s">
        <v>526</v>
      </c>
      <c r="C16" s="65" t="s">
        <v>1278</v>
      </c>
      <c r="D16" s="80" t="s">
        <v>1258</v>
      </c>
      <c r="E16" s="78" t="s">
        <v>1258</v>
      </c>
      <c r="F16" s="79">
        <v>6320875000</v>
      </c>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c r="AV16" s="83"/>
      <c r="AW16" s="83"/>
      <c r="AX16" s="83"/>
      <c r="AY16" s="83"/>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3"/>
      <c r="CQ16" s="83"/>
      <c r="CR16" s="83"/>
      <c r="CS16" s="83"/>
      <c r="CT16" s="83"/>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c r="ES16" s="83"/>
      <c r="ET16" s="83"/>
      <c r="EU16" s="83"/>
      <c r="EV16" s="83"/>
      <c r="EW16" s="83"/>
      <c r="EX16" s="83"/>
      <c r="EY16" s="83"/>
      <c r="EZ16" s="83"/>
      <c r="FA16" s="83"/>
      <c r="FB16" s="83"/>
      <c r="FC16" s="83"/>
      <c r="FD16" s="83"/>
      <c r="FE16" s="83"/>
      <c r="FF16" s="83"/>
      <c r="FG16" s="83"/>
      <c r="FH16" s="83"/>
      <c r="FI16" s="83"/>
      <c r="FJ16" s="83"/>
      <c r="FK16" s="83"/>
      <c r="FL16" s="83"/>
      <c r="FM16" s="83"/>
      <c r="FN16" s="83"/>
      <c r="FO16" s="83"/>
      <c r="FP16" s="83"/>
      <c r="FQ16" s="83"/>
      <c r="FR16" s="83"/>
      <c r="FS16" s="83"/>
      <c r="FT16" s="83"/>
      <c r="FU16" s="83"/>
      <c r="FV16" s="83"/>
      <c r="FW16" s="83"/>
      <c r="FX16" s="83"/>
      <c r="FY16" s="83"/>
      <c r="FZ16" s="83"/>
      <c r="GA16" s="83"/>
      <c r="GB16" s="83"/>
      <c r="GC16" s="83"/>
      <c r="GD16" s="83"/>
      <c r="GE16" s="83"/>
      <c r="GF16" s="83"/>
      <c r="GG16" s="83"/>
      <c r="GH16" s="83"/>
      <c r="GI16" s="83"/>
      <c r="GJ16" s="83"/>
      <c r="GK16" s="83"/>
      <c r="GL16" s="83"/>
      <c r="GM16" s="83"/>
      <c r="GN16" s="83"/>
      <c r="GO16" s="83"/>
      <c r="GP16" s="83"/>
      <c r="GQ16" s="83"/>
      <c r="GR16" s="83"/>
      <c r="GS16" s="83"/>
      <c r="GT16" s="83"/>
      <c r="GU16" s="83"/>
      <c r="GV16" s="83"/>
      <c r="GW16" s="83"/>
      <c r="GX16" s="83"/>
      <c r="GY16" s="83"/>
      <c r="GZ16" s="83"/>
      <c r="HA16" s="83"/>
      <c r="HB16" s="83"/>
      <c r="HC16" s="83"/>
      <c r="HD16" s="83"/>
      <c r="HE16" s="83"/>
      <c r="HF16" s="83"/>
      <c r="HG16" s="83"/>
      <c r="HH16" s="83"/>
      <c r="HI16" s="83"/>
      <c r="HJ16" s="83"/>
      <c r="HK16" s="83"/>
      <c r="HL16" s="83"/>
      <c r="HM16" s="83"/>
      <c r="HN16" s="83"/>
      <c r="HO16" s="83"/>
      <c r="HP16" s="83"/>
      <c r="HQ16" s="83"/>
      <c r="HR16" s="83"/>
      <c r="HS16" s="83"/>
      <c r="HT16" s="83"/>
      <c r="HU16" s="83"/>
      <c r="HV16" s="83"/>
      <c r="HW16" s="83"/>
      <c r="HX16" s="83"/>
      <c r="HY16" s="83"/>
      <c r="HZ16" s="83"/>
      <c r="IA16" s="83"/>
      <c r="IB16" s="83"/>
      <c r="IC16" s="83"/>
      <c r="ID16" s="83"/>
      <c r="IE16" s="83"/>
      <c r="IF16" s="83"/>
      <c r="IG16" s="83"/>
      <c r="IH16" s="83"/>
      <c r="II16" s="83" t="e">
        <v>#REF!</v>
      </c>
      <c r="IJ16" s="83"/>
      <c r="IK16" s="83">
        <v>0</v>
      </c>
    </row>
    <row r="17" spans="1:245" ht="18" customHeight="1" x14ac:dyDescent="0.2">
      <c r="A17" s="77">
        <v>16</v>
      </c>
      <c r="B17" s="65" t="s">
        <v>1165</v>
      </c>
      <c r="C17" s="65" t="s">
        <v>1167</v>
      </c>
      <c r="D17" s="80" t="s">
        <v>1258</v>
      </c>
      <c r="E17" s="78" t="s">
        <v>1279</v>
      </c>
      <c r="F17" s="79">
        <v>5761200000</v>
      </c>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AZ17" s="83"/>
      <c r="BA17" s="83"/>
      <c r="BB17" s="83"/>
      <c r="BC17" s="83"/>
      <c r="BD17" s="83"/>
      <c r="BE17" s="83"/>
      <c r="BF17" s="83"/>
      <c r="BG17" s="83"/>
      <c r="BH17" s="83"/>
      <c r="BI17" s="83"/>
      <c r="BJ17" s="83"/>
      <c r="BK17" s="83"/>
      <c r="BL17" s="83"/>
      <c r="BM17" s="83"/>
      <c r="BN17" s="83"/>
      <c r="BO17" s="83"/>
      <c r="BP17" s="83"/>
      <c r="BQ17" s="83"/>
      <c r="BR17" s="83"/>
      <c r="BS17" s="83"/>
      <c r="BT17" s="83"/>
      <c r="BU17" s="83"/>
      <c r="BV17" s="83"/>
      <c r="BW17" s="83"/>
      <c r="BX17" s="83"/>
      <c r="BY17" s="83"/>
      <c r="BZ17" s="83"/>
      <c r="CA17" s="83"/>
      <c r="CB17" s="83"/>
      <c r="CC17" s="83"/>
      <c r="CD17" s="83"/>
      <c r="CE17" s="83"/>
      <c r="CF17" s="83"/>
      <c r="CG17" s="83"/>
      <c r="CH17" s="83"/>
      <c r="CI17" s="83"/>
      <c r="CJ17" s="83"/>
      <c r="CK17" s="83"/>
      <c r="CL17" s="83"/>
      <c r="CM17" s="83"/>
      <c r="CN17" s="83"/>
      <c r="CO17" s="83"/>
      <c r="CP17" s="83"/>
      <c r="CQ17" s="83"/>
      <c r="CR17" s="83"/>
      <c r="CS17" s="83"/>
      <c r="CT17" s="83"/>
      <c r="CU17" s="83"/>
      <c r="CV17" s="83"/>
      <c r="CW17" s="83"/>
      <c r="CX17" s="83"/>
      <c r="CY17" s="83"/>
      <c r="CZ17" s="83"/>
      <c r="DA17" s="83"/>
      <c r="DB17" s="83"/>
      <c r="DC17" s="83"/>
      <c r="DD17" s="83"/>
      <c r="DE17" s="83"/>
      <c r="DF17" s="83"/>
      <c r="DG17" s="83"/>
      <c r="DH17" s="83"/>
      <c r="DI17" s="83"/>
      <c r="DJ17" s="83"/>
      <c r="DK17" s="83"/>
      <c r="DL17" s="83"/>
      <c r="DM17" s="83"/>
      <c r="DN17" s="83"/>
      <c r="DO17" s="83"/>
      <c r="DP17" s="83"/>
      <c r="DQ17" s="83"/>
      <c r="DR17" s="83"/>
      <c r="DS17" s="83"/>
      <c r="DT17" s="83"/>
      <c r="DU17" s="83"/>
      <c r="DV17" s="83"/>
      <c r="DW17" s="83"/>
      <c r="DX17" s="83"/>
      <c r="DY17" s="83"/>
      <c r="DZ17" s="83"/>
      <c r="EA17" s="83"/>
      <c r="EB17" s="83"/>
      <c r="EC17" s="83"/>
      <c r="ED17" s="83"/>
      <c r="EE17" s="83"/>
      <c r="EF17" s="83"/>
      <c r="EG17" s="83"/>
      <c r="EH17" s="83"/>
      <c r="EI17" s="83"/>
      <c r="EJ17" s="83"/>
      <c r="EK17" s="83"/>
      <c r="EL17" s="83"/>
      <c r="EM17" s="83"/>
      <c r="EN17" s="83"/>
      <c r="EO17" s="83"/>
      <c r="EP17" s="83"/>
      <c r="EQ17" s="83"/>
      <c r="ER17" s="83"/>
      <c r="ES17" s="83"/>
      <c r="ET17" s="83"/>
      <c r="EU17" s="83"/>
      <c r="EV17" s="83"/>
      <c r="EW17" s="83"/>
      <c r="EX17" s="83"/>
      <c r="EY17" s="83"/>
      <c r="EZ17" s="83"/>
      <c r="FA17" s="83"/>
      <c r="FB17" s="83"/>
      <c r="FC17" s="83"/>
      <c r="FD17" s="83"/>
      <c r="FE17" s="83"/>
      <c r="FF17" s="83"/>
      <c r="FG17" s="83"/>
      <c r="FH17" s="83"/>
      <c r="FI17" s="83"/>
      <c r="FJ17" s="83"/>
      <c r="FK17" s="83"/>
      <c r="FL17" s="83"/>
      <c r="FM17" s="83"/>
      <c r="FN17" s="83"/>
      <c r="FO17" s="83"/>
      <c r="FP17" s="83"/>
      <c r="FQ17" s="83"/>
      <c r="FR17" s="83"/>
      <c r="FS17" s="83"/>
      <c r="FT17" s="83"/>
      <c r="FU17" s="83"/>
      <c r="FV17" s="83"/>
      <c r="FW17" s="83"/>
      <c r="FX17" s="83"/>
      <c r="FY17" s="83"/>
      <c r="FZ17" s="83"/>
      <c r="GA17" s="83"/>
      <c r="GB17" s="83"/>
      <c r="GC17" s="83"/>
      <c r="GD17" s="83"/>
      <c r="GE17" s="83"/>
      <c r="GF17" s="83"/>
      <c r="GG17" s="83"/>
      <c r="GH17" s="83"/>
      <c r="GI17" s="83"/>
      <c r="GJ17" s="83"/>
      <c r="GK17" s="83"/>
      <c r="GL17" s="83"/>
      <c r="GM17" s="83"/>
      <c r="GN17" s="83"/>
      <c r="GO17" s="83"/>
      <c r="GP17" s="83"/>
      <c r="GQ17" s="83"/>
      <c r="GR17" s="83"/>
      <c r="GS17" s="83"/>
      <c r="GT17" s="83"/>
      <c r="GU17" s="83"/>
      <c r="GV17" s="83"/>
      <c r="GW17" s="83"/>
      <c r="GX17" s="83"/>
      <c r="GY17" s="83"/>
      <c r="GZ17" s="83"/>
      <c r="HA17" s="83"/>
      <c r="HB17" s="83"/>
      <c r="HC17" s="83"/>
      <c r="HD17" s="83"/>
      <c r="HE17" s="83"/>
      <c r="HF17" s="83"/>
      <c r="HG17" s="83"/>
      <c r="HH17" s="83"/>
      <c r="HI17" s="83"/>
      <c r="HJ17" s="83"/>
      <c r="HK17" s="83"/>
      <c r="HL17" s="83"/>
      <c r="HM17" s="83"/>
      <c r="HN17" s="83"/>
      <c r="HO17" s="83"/>
      <c r="HP17" s="83"/>
      <c r="HQ17" s="83"/>
      <c r="HR17" s="83"/>
      <c r="HS17" s="83"/>
      <c r="HT17" s="83"/>
      <c r="HU17" s="83"/>
      <c r="HV17" s="83"/>
      <c r="HW17" s="83"/>
      <c r="HX17" s="83"/>
      <c r="HY17" s="83"/>
      <c r="HZ17" s="83"/>
      <c r="IA17" s="83"/>
      <c r="IB17" s="83"/>
      <c r="IC17" s="83"/>
      <c r="ID17" s="83"/>
      <c r="IE17" s="83"/>
      <c r="IF17" s="83"/>
      <c r="IG17" s="83"/>
      <c r="IH17" s="83"/>
      <c r="II17" s="83" t="e">
        <v>#REF!</v>
      </c>
      <c r="IJ17" s="83"/>
      <c r="IK17" s="83">
        <v>0</v>
      </c>
    </row>
    <row r="18" spans="1:245" ht="18" customHeight="1" x14ac:dyDescent="0.2">
      <c r="A18" s="77">
        <v>17</v>
      </c>
      <c r="B18" s="65" t="s">
        <v>618</v>
      </c>
      <c r="C18" s="65" t="s">
        <v>620</v>
      </c>
      <c r="D18" s="80" t="s">
        <v>1258</v>
      </c>
      <c r="E18" s="78" t="s">
        <v>1279</v>
      </c>
      <c r="F18" s="79">
        <v>489285000000</v>
      </c>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t="e">
        <v>#REF!</v>
      </c>
      <c r="IJ18" s="83"/>
      <c r="IK18" s="83">
        <v>0</v>
      </c>
    </row>
    <row r="19" spans="1:245" ht="18" customHeight="1" x14ac:dyDescent="0.2">
      <c r="A19" s="77">
        <v>18</v>
      </c>
      <c r="B19" s="65" t="s">
        <v>1280</v>
      </c>
      <c r="C19" s="65" t="s">
        <v>1281</v>
      </c>
      <c r="D19" s="80" t="s">
        <v>1282</v>
      </c>
      <c r="E19" s="78" t="s">
        <v>1282</v>
      </c>
      <c r="F19" s="79">
        <v>35674059461</v>
      </c>
      <c r="G19" s="83"/>
      <c r="H19" s="83"/>
      <c r="I19" s="83"/>
      <c r="J19" s="83"/>
      <c r="K19" s="83"/>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t="e">
        <v>#REF!</v>
      </c>
      <c r="IJ19" s="83"/>
      <c r="IK19" s="83">
        <v>0</v>
      </c>
    </row>
    <row r="20" spans="1:245" ht="18" customHeight="1" x14ac:dyDescent="0.2">
      <c r="A20" s="77">
        <v>19</v>
      </c>
      <c r="B20" s="65" t="s">
        <v>629</v>
      </c>
      <c r="C20" s="65" t="s">
        <v>1283</v>
      </c>
      <c r="D20" s="80" t="s">
        <v>1258</v>
      </c>
      <c r="E20" s="78" t="s">
        <v>1279</v>
      </c>
      <c r="F20" s="79">
        <v>571572410000</v>
      </c>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c r="AV20" s="83"/>
      <c r="AW20" s="83"/>
      <c r="AX20" s="83"/>
      <c r="AY20" s="83"/>
      <c r="AZ20" s="83"/>
      <c r="BA20" s="83"/>
      <c r="BB20" s="83"/>
      <c r="BC20" s="83"/>
      <c r="BD20" s="83"/>
      <c r="BE20" s="83"/>
      <c r="BF20" s="83"/>
      <c r="BG20" s="83"/>
      <c r="BH20" s="83"/>
      <c r="BI20" s="83"/>
      <c r="BJ20" s="83"/>
      <c r="BK20" s="83"/>
      <c r="BL20" s="83"/>
      <c r="BM20" s="83"/>
      <c r="BN20" s="83"/>
      <c r="BO20" s="83"/>
      <c r="BP20" s="83"/>
      <c r="BQ20" s="83"/>
      <c r="BR20" s="83"/>
      <c r="BS20" s="83"/>
      <c r="BT20" s="83"/>
      <c r="BU20" s="83"/>
      <c r="BV20" s="83"/>
      <c r="BW20" s="83"/>
      <c r="BX20" s="83"/>
      <c r="BY20" s="83"/>
      <c r="BZ20" s="83"/>
      <c r="CA20" s="83"/>
      <c r="CB20" s="83"/>
      <c r="CC20" s="83"/>
      <c r="CD20" s="83"/>
      <c r="CE20" s="83"/>
      <c r="CF20" s="83"/>
      <c r="CG20" s="83"/>
      <c r="CH20" s="83"/>
      <c r="CI20" s="83"/>
      <c r="CJ20" s="83"/>
      <c r="CK20" s="83"/>
      <c r="CL20" s="83"/>
      <c r="CM20" s="83"/>
      <c r="CN20" s="83"/>
      <c r="CO20" s="83"/>
      <c r="CP20" s="83"/>
      <c r="CQ20" s="83"/>
      <c r="CR20" s="83"/>
      <c r="CS20" s="83"/>
      <c r="CT20" s="83"/>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c r="ES20" s="83"/>
      <c r="ET20" s="83"/>
      <c r="EU20" s="83"/>
      <c r="EV20" s="83"/>
      <c r="EW20" s="83"/>
      <c r="EX20" s="83"/>
      <c r="EY20" s="83"/>
      <c r="EZ20" s="83"/>
      <c r="FA20" s="83"/>
      <c r="FB20" s="83"/>
      <c r="FC20" s="83"/>
      <c r="FD20" s="83"/>
      <c r="FE20" s="83"/>
      <c r="FF20" s="83"/>
      <c r="FG20" s="83"/>
      <c r="FH20" s="83"/>
      <c r="FI20" s="83"/>
      <c r="FJ20" s="83"/>
      <c r="FK20" s="83"/>
      <c r="FL20" s="83"/>
      <c r="FM20" s="83"/>
      <c r="FN20" s="83"/>
      <c r="FO20" s="83"/>
      <c r="FP20" s="83"/>
      <c r="FQ20" s="83"/>
      <c r="FR20" s="83"/>
      <c r="FS20" s="83"/>
      <c r="FT20" s="83"/>
      <c r="FU20" s="83"/>
      <c r="FV20" s="83"/>
      <c r="FW20" s="83"/>
      <c r="FX20" s="83"/>
      <c r="FY20" s="83"/>
      <c r="FZ20" s="83"/>
      <c r="GA20" s="83"/>
      <c r="GB20" s="83"/>
      <c r="GC20" s="83"/>
      <c r="GD20" s="83"/>
      <c r="GE20" s="83"/>
      <c r="GF20" s="83"/>
      <c r="GG20" s="83"/>
      <c r="GH20" s="83"/>
      <c r="GI20" s="83"/>
      <c r="GJ20" s="83"/>
      <c r="GK20" s="83"/>
      <c r="GL20" s="83"/>
      <c r="GM20" s="83"/>
      <c r="GN20" s="83"/>
      <c r="GO20" s="83"/>
      <c r="GP20" s="83"/>
      <c r="GQ20" s="83"/>
      <c r="GR20" s="83"/>
      <c r="GS20" s="83"/>
      <c r="GT20" s="83"/>
      <c r="GU20" s="83"/>
      <c r="GV20" s="83"/>
      <c r="GW20" s="83"/>
      <c r="GX20" s="83"/>
      <c r="GY20" s="83"/>
      <c r="GZ20" s="83"/>
      <c r="HA20" s="83"/>
      <c r="HB20" s="83"/>
      <c r="HC20" s="83"/>
      <c r="HD20" s="83"/>
      <c r="HE20" s="83"/>
      <c r="HF20" s="83"/>
      <c r="HG20" s="83"/>
      <c r="HH20" s="83"/>
      <c r="HI20" s="83"/>
      <c r="HJ20" s="83"/>
      <c r="HK20" s="83"/>
      <c r="HL20" s="83"/>
      <c r="HM20" s="83"/>
      <c r="HN20" s="83"/>
      <c r="HO20" s="83"/>
      <c r="HP20" s="83"/>
      <c r="HQ20" s="83"/>
      <c r="HR20" s="83"/>
      <c r="HS20" s="83"/>
      <c r="HT20" s="83"/>
      <c r="HU20" s="83"/>
      <c r="HV20" s="83"/>
      <c r="HW20" s="83"/>
      <c r="HX20" s="83"/>
      <c r="HY20" s="83"/>
      <c r="HZ20" s="83"/>
      <c r="IA20" s="83"/>
      <c r="IB20" s="83"/>
      <c r="IC20" s="83"/>
      <c r="ID20" s="83"/>
      <c r="IE20" s="83"/>
      <c r="IF20" s="83"/>
      <c r="IG20" s="83"/>
      <c r="IH20" s="83"/>
      <c r="II20" s="83" t="e">
        <v>#REF!</v>
      </c>
      <c r="IJ20" s="83"/>
      <c r="IK20" s="83">
        <v>0</v>
      </c>
    </row>
    <row r="21" spans="1:245" ht="18" customHeight="1" x14ac:dyDescent="0.2">
      <c r="A21" s="77">
        <v>20</v>
      </c>
      <c r="B21" s="65" t="s">
        <v>469</v>
      </c>
      <c r="C21" s="84" t="s">
        <v>1284</v>
      </c>
      <c r="D21" s="80" t="s">
        <v>1266</v>
      </c>
      <c r="E21" s="78" t="s">
        <v>1270</v>
      </c>
      <c r="F21" s="79">
        <v>1864800000000</v>
      </c>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c r="AU21" s="83"/>
      <c r="AV21" s="83"/>
      <c r="AW21" s="83"/>
      <c r="AX21" s="83"/>
      <c r="AY21" s="83"/>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3"/>
      <c r="CQ21" s="83"/>
      <c r="CR21" s="83"/>
      <c r="CS21" s="83"/>
      <c r="CT21" s="83"/>
      <c r="CU21" s="83"/>
      <c r="CV21" s="83"/>
      <c r="CW21" s="83"/>
      <c r="CX21" s="83"/>
      <c r="CY21" s="83"/>
      <c r="CZ21" s="83"/>
      <c r="DA21" s="83"/>
      <c r="DB21" s="83"/>
      <c r="DC21" s="83"/>
      <c r="DD21" s="83"/>
      <c r="DE21" s="83"/>
      <c r="DF21" s="83"/>
      <c r="DG21" s="83"/>
      <c r="DH21" s="83"/>
      <c r="DI21" s="83"/>
      <c r="DJ21" s="83"/>
      <c r="DK21" s="83"/>
      <c r="DL21" s="83"/>
      <c r="DM21" s="83"/>
      <c r="DN21" s="83"/>
      <c r="DO21" s="83"/>
      <c r="DP21" s="83"/>
      <c r="DQ21" s="83"/>
      <c r="DR21" s="83"/>
      <c r="DS21" s="83"/>
      <c r="DT21" s="83"/>
      <c r="DU21" s="83"/>
      <c r="DV21" s="83"/>
      <c r="DW21" s="83"/>
      <c r="DX21" s="83"/>
      <c r="DY21" s="83"/>
      <c r="DZ21" s="83"/>
      <c r="EA21" s="83"/>
      <c r="EB21" s="83"/>
      <c r="EC21" s="83"/>
      <c r="ED21" s="83"/>
      <c r="EE21" s="83"/>
      <c r="EF21" s="83"/>
      <c r="EG21" s="83"/>
      <c r="EH21" s="83"/>
      <c r="EI21" s="83"/>
      <c r="EJ21" s="83"/>
      <c r="EK21" s="83"/>
      <c r="EL21" s="83"/>
      <c r="EM21" s="83"/>
      <c r="EN21" s="83"/>
      <c r="EO21" s="83"/>
      <c r="EP21" s="83"/>
      <c r="EQ21" s="83"/>
      <c r="ER21" s="83"/>
      <c r="ES21" s="83"/>
      <c r="ET21" s="83"/>
      <c r="EU21" s="83"/>
      <c r="EV21" s="83"/>
      <c r="EW21" s="83"/>
      <c r="EX21" s="83"/>
      <c r="EY21" s="83"/>
      <c r="EZ21" s="83"/>
      <c r="FA21" s="83"/>
      <c r="FB21" s="83"/>
      <c r="FC21" s="83"/>
      <c r="FD21" s="83"/>
      <c r="FE21" s="83"/>
      <c r="FF21" s="83"/>
      <c r="FG21" s="83"/>
      <c r="FH21" s="83"/>
      <c r="FI21" s="83"/>
      <c r="FJ21" s="83"/>
      <c r="FK21" s="83"/>
      <c r="FL21" s="83"/>
      <c r="FM21" s="83"/>
      <c r="FN21" s="83"/>
      <c r="FO21" s="83"/>
      <c r="FP21" s="83"/>
      <c r="FQ21" s="83"/>
      <c r="FR21" s="83"/>
      <c r="FS21" s="83"/>
      <c r="FT21" s="83"/>
      <c r="FU21" s="83"/>
      <c r="FV21" s="83"/>
      <c r="FW21" s="83"/>
      <c r="FX21" s="83"/>
      <c r="FY21" s="83"/>
      <c r="FZ21" s="83"/>
      <c r="GA21" s="83"/>
      <c r="GB21" s="83"/>
      <c r="GC21" s="83"/>
      <c r="GD21" s="83"/>
      <c r="GE21" s="83"/>
      <c r="GF21" s="83"/>
      <c r="GG21" s="83"/>
      <c r="GH21" s="83"/>
      <c r="GI21" s="83"/>
      <c r="GJ21" s="83"/>
      <c r="GK21" s="83"/>
      <c r="GL21" s="83"/>
      <c r="GM21" s="83"/>
      <c r="GN21" s="83"/>
      <c r="GO21" s="83"/>
      <c r="GP21" s="83"/>
      <c r="GQ21" s="83"/>
      <c r="GR21" s="83"/>
      <c r="GS21" s="83"/>
      <c r="GT21" s="83"/>
      <c r="GU21" s="83"/>
      <c r="GV21" s="83"/>
      <c r="GW21" s="83"/>
      <c r="GX21" s="83"/>
      <c r="GY21" s="83"/>
      <c r="GZ21" s="83"/>
      <c r="HA21" s="83"/>
      <c r="HB21" s="83"/>
      <c r="HC21" s="83"/>
      <c r="HD21" s="83"/>
      <c r="HE21" s="83"/>
      <c r="HF21" s="83"/>
      <c r="HG21" s="83"/>
      <c r="HH21" s="83"/>
      <c r="HI21" s="83"/>
      <c r="HJ21" s="83"/>
      <c r="HK21" s="83"/>
      <c r="HL21" s="83"/>
      <c r="HM21" s="83"/>
      <c r="HN21" s="83"/>
      <c r="HO21" s="83"/>
      <c r="HP21" s="83"/>
      <c r="HQ21" s="83"/>
      <c r="HR21" s="83"/>
      <c r="HS21" s="83"/>
      <c r="HT21" s="83"/>
      <c r="HU21" s="83"/>
      <c r="HV21" s="83"/>
      <c r="HW21" s="83"/>
      <c r="HX21" s="83"/>
      <c r="HY21" s="83"/>
      <c r="HZ21" s="83"/>
      <c r="IA21" s="83"/>
      <c r="IB21" s="83"/>
      <c r="IC21" s="83"/>
      <c r="ID21" s="83"/>
      <c r="IE21" s="83"/>
      <c r="IF21" s="83"/>
      <c r="IG21" s="83"/>
      <c r="IH21" s="83"/>
      <c r="II21" s="83" t="e">
        <v>#REF!</v>
      </c>
      <c r="IJ21" s="83"/>
      <c r="IK21" s="83">
        <v>0</v>
      </c>
    </row>
    <row r="22" spans="1:245" ht="18" customHeight="1" x14ac:dyDescent="0.2">
      <c r="A22" s="77">
        <v>21</v>
      </c>
      <c r="B22" s="65" t="s">
        <v>1285</v>
      </c>
      <c r="C22" s="65" t="s">
        <v>1286</v>
      </c>
      <c r="D22" s="80" t="s">
        <v>1287</v>
      </c>
      <c r="E22" s="80" t="s">
        <v>1287</v>
      </c>
      <c r="F22" s="79">
        <v>178478623697</v>
      </c>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3"/>
      <c r="AW22" s="83"/>
      <c r="AX22" s="83"/>
      <c r="AY22" s="83"/>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3"/>
      <c r="CQ22" s="83"/>
      <c r="CR22" s="83"/>
      <c r="CS22" s="83"/>
      <c r="CT22" s="83"/>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c r="ES22" s="83"/>
      <c r="ET22" s="83"/>
      <c r="EU22" s="83"/>
      <c r="EV22" s="83"/>
      <c r="EW22" s="83"/>
      <c r="EX22" s="83"/>
      <c r="EY22" s="83"/>
      <c r="EZ22" s="83"/>
      <c r="FA22" s="83"/>
      <c r="FB22" s="83"/>
      <c r="FC22" s="83"/>
      <c r="FD22" s="83"/>
      <c r="FE22" s="83"/>
      <c r="FF22" s="83"/>
      <c r="FG22" s="83"/>
      <c r="FH22" s="83"/>
      <c r="FI22" s="83"/>
      <c r="FJ22" s="83"/>
      <c r="FK22" s="83"/>
      <c r="FL22" s="83"/>
      <c r="FM22" s="83"/>
      <c r="FN22" s="83"/>
      <c r="FO22" s="83"/>
      <c r="FP22" s="83"/>
      <c r="FQ22" s="83"/>
      <c r="FR22" s="83"/>
      <c r="FS22" s="83"/>
      <c r="FT22" s="83"/>
      <c r="FU22" s="83"/>
      <c r="FV22" s="83"/>
      <c r="FW22" s="83"/>
      <c r="FX22" s="83"/>
      <c r="FY22" s="83"/>
      <c r="FZ22" s="83"/>
      <c r="GA22" s="83"/>
      <c r="GB22" s="83"/>
      <c r="GC22" s="83"/>
      <c r="GD22" s="83"/>
      <c r="GE22" s="83"/>
      <c r="GF22" s="83"/>
      <c r="GG22" s="83"/>
      <c r="GH22" s="83"/>
      <c r="GI22" s="83"/>
      <c r="GJ22" s="83"/>
      <c r="GK22" s="83"/>
      <c r="GL22" s="83"/>
      <c r="GM22" s="83"/>
      <c r="GN22" s="83"/>
      <c r="GO22" s="83"/>
      <c r="GP22" s="83"/>
      <c r="GQ22" s="83"/>
      <c r="GR22" s="83"/>
      <c r="GS22" s="83"/>
      <c r="GT22" s="83"/>
      <c r="GU22" s="83"/>
      <c r="GV22" s="83"/>
      <c r="GW22" s="83"/>
      <c r="GX22" s="83"/>
      <c r="GY22" s="83"/>
      <c r="GZ22" s="83"/>
      <c r="HA22" s="83"/>
      <c r="HB22" s="83"/>
      <c r="HC22" s="83"/>
      <c r="HD22" s="83"/>
      <c r="HE22" s="83"/>
      <c r="HF22" s="83"/>
      <c r="HG22" s="83"/>
      <c r="HH22" s="83"/>
      <c r="HI22" s="83"/>
      <c r="HJ22" s="83"/>
      <c r="HK22" s="83"/>
      <c r="HL22" s="83"/>
      <c r="HM22" s="83"/>
      <c r="HN22" s="83"/>
      <c r="HO22" s="83"/>
      <c r="HP22" s="83"/>
      <c r="HQ22" s="83"/>
      <c r="HR22" s="83"/>
      <c r="HS22" s="83"/>
      <c r="HT22" s="83"/>
      <c r="HU22" s="83"/>
      <c r="HV22" s="83"/>
      <c r="HW22" s="83"/>
      <c r="HX22" s="83"/>
      <c r="HY22" s="83"/>
      <c r="HZ22" s="83"/>
      <c r="IA22" s="83"/>
      <c r="IB22" s="83"/>
      <c r="IC22" s="83"/>
      <c r="ID22" s="83"/>
      <c r="IE22" s="83"/>
      <c r="IF22" s="83"/>
      <c r="IG22" s="83"/>
      <c r="IH22" s="83"/>
      <c r="II22" s="83"/>
      <c r="IJ22" s="83"/>
      <c r="IK22" s="83">
        <v>0</v>
      </c>
    </row>
    <row r="23" spans="1:245" ht="14.25" customHeight="1" x14ac:dyDescent="0.25">
      <c r="A23" s="77">
        <v>22</v>
      </c>
      <c r="B23" s="65" t="s">
        <v>1250</v>
      </c>
      <c r="C23" s="65" t="s">
        <v>1251</v>
      </c>
      <c r="D23" s="15"/>
      <c r="E23" s="15"/>
      <c r="F23" s="72">
        <v>6894880800000</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row>
    <row r="24" spans="1:245" ht="14.25" customHeight="1" x14ac:dyDescent="0.25">
      <c r="A24" s="1"/>
      <c r="B24" s="1"/>
      <c r="C24" s="1"/>
      <c r="D24" s="1"/>
      <c r="E24" s="1"/>
      <c r="F24" s="76"/>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row>
    <row r="25" spans="1:245" ht="14.25" customHeight="1" x14ac:dyDescent="0.25">
      <c r="A25" s="1"/>
      <c r="B25" s="1"/>
      <c r="C25" s="1"/>
      <c r="D25" s="1"/>
      <c r="E25" s="1"/>
      <c r="F25" s="76"/>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row>
    <row r="26" spans="1:245" ht="14.25" customHeight="1" x14ac:dyDescent="0.25">
      <c r="A26" s="1"/>
      <c r="B26" s="1"/>
      <c r="C26" s="1"/>
      <c r="D26" s="1"/>
      <c r="E26" s="1"/>
      <c r="F26" s="76"/>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row>
    <row r="27" spans="1:245" ht="14.25" customHeight="1" x14ac:dyDescent="0.25">
      <c r="A27" s="1"/>
      <c r="B27" s="1"/>
      <c r="C27" s="1"/>
      <c r="D27" s="1"/>
      <c r="E27" s="1"/>
      <c r="F27" s="76"/>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row>
    <row r="28" spans="1:245" ht="14.25" customHeight="1" x14ac:dyDescent="0.25">
      <c r="A28" s="1"/>
      <c r="B28" s="1"/>
      <c r="C28" s="1"/>
      <c r="D28" s="1"/>
      <c r="E28" s="1"/>
      <c r="F28" s="76"/>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row>
    <row r="29" spans="1:245" ht="14.25" customHeight="1" x14ac:dyDescent="0.25">
      <c r="A29" s="1"/>
      <c r="B29" s="1"/>
      <c r="C29" s="1"/>
      <c r="D29" s="1"/>
      <c r="E29" s="1"/>
      <c r="F29" s="76"/>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row>
    <row r="30" spans="1:245" ht="14.25" customHeight="1" x14ac:dyDescent="0.25">
      <c r="A30" s="1"/>
      <c r="B30" s="1"/>
      <c r="C30" s="1"/>
      <c r="D30" s="1"/>
      <c r="E30" s="1"/>
      <c r="F30" s="76"/>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row>
    <row r="31" spans="1:245" ht="14.25" customHeight="1" x14ac:dyDescent="0.25">
      <c r="A31" s="1"/>
      <c r="B31" s="1"/>
      <c r="C31" s="1"/>
      <c r="D31" s="1"/>
      <c r="E31" s="1"/>
      <c r="F31" s="76"/>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row>
    <row r="32" spans="1:245" ht="14.25" customHeight="1" x14ac:dyDescent="0.25">
      <c r="A32" s="1"/>
      <c r="B32" s="1"/>
      <c r="C32" s="1"/>
      <c r="D32" s="1"/>
      <c r="E32" s="1"/>
      <c r="F32" s="76"/>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row>
    <row r="33" spans="1:245" ht="14.25" customHeight="1" x14ac:dyDescent="0.25">
      <c r="A33" s="1"/>
      <c r="B33" s="1"/>
      <c r="C33" s="1"/>
      <c r="D33" s="1"/>
      <c r="E33" s="1"/>
      <c r="F33" s="76"/>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row>
    <row r="34" spans="1:245" ht="14.25" customHeight="1" x14ac:dyDescent="0.25">
      <c r="A34" s="1"/>
      <c r="B34" s="1"/>
      <c r="C34" s="1"/>
      <c r="D34" s="1"/>
      <c r="E34" s="1"/>
      <c r="F34" s="76"/>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row>
    <row r="35" spans="1:245" ht="14.25" customHeight="1" x14ac:dyDescent="0.25">
      <c r="A35" s="1"/>
      <c r="B35" s="1"/>
      <c r="C35" s="1"/>
      <c r="D35" s="1"/>
      <c r="E35" s="1"/>
      <c r="F35" s="76"/>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row>
    <row r="36" spans="1:245" ht="14.25" customHeight="1" x14ac:dyDescent="0.25">
      <c r="A36" s="1"/>
      <c r="B36" s="1"/>
      <c r="C36" s="1"/>
      <c r="D36" s="1"/>
      <c r="E36" s="1"/>
      <c r="F36" s="76"/>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row>
    <row r="37" spans="1:245" ht="14.25" customHeight="1" x14ac:dyDescent="0.25">
      <c r="A37" s="1"/>
      <c r="B37" s="1"/>
      <c r="C37" s="1"/>
      <c r="D37" s="1"/>
      <c r="E37" s="1"/>
      <c r="F37" s="76"/>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row>
    <row r="38" spans="1:245" ht="14.25" customHeight="1" x14ac:dyDescent="0.25">
      <c r="A38" s="1"/>
      <c r="B38" s="1"/>
      <c r="C38" s="1"/>
      <c r="D38" s="1"/>
      <c r="E38" s="1"/>
      <c r="F38" s="76"/>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row>
    <row r="39" spans="1:245" ht="14.25" customHeight="1" x14ac:dyDescent="0.25">
      <c r="A39" s="1"/>
      <c r="B39" s="1"/>
      <c r="C39" s="1"/>
      <c r="D39" s="1"/>
      <c r="E39" s="1"/>
      <c r="F39" s="76"/>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row>
    <row r="40" spans="1:245" ht="14.25" customHeight="1" x14ac:dyDescent="0.25">
      <c r="A40" s="1"/>
      <c r="B40" s="1"/>
      <c r="C40" s="1"/>
      <c r="D40" s="1"/>
      <c r="E40" s="1"/>
      <c r="F40" s="76"/>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row>
    <row r="41" spans="1:245" ht="14.25" customHeight="1" x14ac:dyDescent="0.25">
      <c r="A41" s="1"/>
      <c r="B41" s="1"/>
      <c r="C41" s="1"/>
      <c r="D41" s="1"/>
      <c r="E41" s="1"/>
      <c r="F41" s="76"/>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row>
    <row r="42" spans="1:245" ht="14.25" customHeight="1" x14ac:dyDescent="0.25">
      <c r="A42" s="1"/>
      <c r="B42" s="1"/>
      <c r="C42" s="1"/>
      <c r="D42" s="1"/>
      <c r="E42" s="1"/>
      <c r="F42" s="76"/>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row>
    <row r="43" spans="1:245" ht="14.25" customHeight="1" x14ac:dyDescent="0.25">
      <c r="A43" s="1"/>
      <c r="B43" s="1"/>
      <c r="C43" s="1"/>
      <c r="D43" s="1"/>
      <c r="E43" s="1"/>
      <c r="F43" s="76"/>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row>
    <row r="44" spans="1:245" ht="14.25" customHeight="1" x14ac:dyDescent="0.25">
      <c r="A44" s="1"/>
      <c r="B44" s="1"/>
      <c r="C44" s="1"/>
      <c r="D44" s="1"/>
      <c r="E44" s="1"/>
      <c r="F44" s="76"/>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row>
    <row r="45" spans="1:245" ht="14.25" customHeight="1" x14ac:dyDescent="0.25">
      <c r="A45" s="1"/>
      <c r="B45" s="1"/>
      <c r="C45" s="1"/>
      <c r="D45" s="1"/>
      <c r="E45" s="1"/>
      <c r="F45" s="76"/>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row>
    <row r="46" spans="1:245" ht="14.25" customHeight="1" x14ac:dyDescent="0.25">
      <c r="A46" s="1"/>
      <c r="B46" s="1"/>
      <c r="C46" s="1"/>
      <c r="D46" s="1"/>
      <c r="E46" s="1"/>
      <c r="F46" s="76"/>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row>
    <row r="47" spans="1:245" ht="14.25" customHeight="1" x14ac:dyDescent="0.25">
      <c r="A47" s="1"/>
      <c r="B47" s="1"/>
      <c r="C47" s="1"/>
      <c r="D47" s="1"/>
      <c r="E47" s="1"/>
      <c r="F47" s="76"/>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row>
    <row r="48" spans="1:245" ht="14.25" customHeight="1" x14ac:dyDescent="0.25">
      <c r="A48" s="1"/>
      <c r="B48" s="1"/>
      <c r="C48" s="1"/>
      <c r="D48" s="1"/>
      <c r="E48" s="1"/>
      <c r="F48" s="76"/>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row>
    <row r="49" spans="1:245" ht="14.25" customHeight="1" x14ac:dyDescent="0.25">
      <c r="A49" s="1"/>
      <c r="B49" s="1"/>
      <c r="C49" s="1"/>
      <c r="D49" s="1"/>
      <c r="E49" s="1"/>
      <c r="F49" s="76"/>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row>
    <row r="50" spans="1:245" ht="14.25" customHeight="1" x14ac:dyDescent="0.25">
      <c r="A50" s="1"/>
      <c r="B50" s="1"/>
      <c r="C50" s="1"/>
      <c r="D50" s="1"/>
      <c r="E50" s="1"/>
      <c r="F50" s="76"/>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row>
    <row r="51" spans="1:245" ht="14.25" customHeight="1" x14ac:dyDescent="0.25">
      <c r="A51" s="1"/>
      <c r="B51" s="1"/>
      <c r="C51" s="1"/>
      <c r="D51" s="1"/>
      <c r="E51" s="1"/>
      <c r="F51" s="76"/>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row>
    <row r="52" spans="1:245" ht="14.25" customHeight="1" x14ac:dyDescent="0.25">
      <c r="A52" s="1"/>
      <c r="B52" s="1"/>
      <c r="C52" s="1"/>
      <c r="D52" s="1"/>
      <c r="E52" s="1"/>
      <c r="F52" s="76"/>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row>
    <row r="53" spans="1:245" ht="14.25" customHeight="1" x14ac:dyDescent="0.25">
      <c r="A53" s="1"/>
      <c r="B53" s="1"/>
      <c r="C53" s="1"/>
      <c r="D53" s="1"/>
      <c r="E53" s="1"/>
      <c r="F53" s="76"/>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row>
    <row r="54" spans="1:245" ht="14.25" customHeight="1" x14ac:dyDescent="0.25">
      <c r="A54" s="1"/>
      <c r="B54" s="1"/>
      <c r="C54" s="1"/>
      <c r="D54" s="1"/>
      <c r="E54" s="1"/>
      <c r="F54" s="76"/>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row>
    <row r="55" spans="1:245" ht="14.25" customHeight="1" x14ac:dyDescent="0.25">
      <c r="A55" s="1"/>
      <c r="B55" s="1"/>
      <c r="C55" s="1"/>
      <c r="D55" s="1"/>
      <c r="E55" s="1"/>
      <c r="F55" s="76"/>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row>
    <row r="56" spans="1:245" ht="14.25" customHeight="1" x14ac:dyDescent="0.25">
      <c r="A56" s="1"/>
      <c r="B56" s="1"/>
      <c r="C56" s="1"/>
      <c r="D56" s="1"/>
      <c r="E56" s="1"/>
      <c r="F56" s="76"/>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row>
    <row r="57" spans="1:245" ht="14.25" customHeight="1" x14ac:dyDescent="0.25">
      <c r="A57" s="1"/>
      <c r="B57" s="1"/>
      <c r="C57" s="1"/>
      <c r="D57" s="1"/>
      <c r="E57" s="1"/>
      <c r="F57" s="76"/>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row>
    <row r="58" spans="1:245" ht="14.25" customHeight="1" x14ac:dyDescent="0.25">
      <c r="A58" s="1"/>
      <c r="B58" s="1"/>
      <c r="C58" s="1"/>
      <c r="D58" s="1"/>
      <c r="E58" s="1"/>
      <c r="F58" s="76"/>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row>
    <row r="59" spans="1:245" ht="14.25" customHeight="1" x14ac:dyDescent="0.25">
      <c r="A59" s="1"/>
      <c r="B59" s="1"/>
      <c r="C59" s="1"/>
      <c r="D59" s="1"/>
      <c r="E59" s="1"/>
      <c r="F59" s="76"/>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row>
    <row r="60" spans="1:245" ht="14.25" customHeight="1" x14ac:dyDescent="0.25">
      <c r="A60" s="1"/>
      <c r="B60" s="1"/>
      <c r="C60" s="1"/>
      <c r="D60" s="1"/>
      <c r="E60" s="1"/>
      <c r="F60" s="76"/>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row>
    <row r="61" spans="1:245" ht="14.25" customHeight="1" x14ac:dyDescent="0.25">
      <c r="A61" s="1"/>
      <c r="B61" s="1"/>
      <c r="C61" s="1"/>
      <c r="D61" s="1"/>
      <c r="E61" s="1"/>
      <c r="F61" s="76"/>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row>
    <row r="62" spans="1:245" ht="14.25" customHeight="1" x14ac:dyDescent="0.25">
      <c r="A62" s="1"/>
      <c r="B62" s="1"/>
      <c r="C62" s="1"/>
      <c r="D62" s="1"/>
      <c r="E62" s="1"/>
      <c r="F62" s="76"/>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row>
    <row r="63" spans="1:245" ht="14.25" customHeight="1" x14ac:dyDescent="0.25">
      <c r="A63" s="1"/>
      <c r="B63" s="1"/>
      <c r="C63" s="1"/>
      <c r="D63" s="1"/>
      <c r="E63" s="1"/>
      <c r="F63" s="76"/>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row>
    <row r="64" spans="1:245" ht="14.25" customHeight="1" x14ac:dyDescent="0.25">
      <c r="A64" s="1"/>
      <c r="B64" s="1"/>
      <c r="C64" s="1"/>
      <c r="D64" s="1"/>
      <c r="E64" s="1"/>
      <c r="F64" s="76"/>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row>
    <row r="65" spans="1:245" ht="14.25" customHeight="1" x14ac:dyDescent="0.25">
      <c r="A65" s="1"/>
      <c r="B65" s="1"/>
      <c r="C65" s="1"/>
      <c r="D65" s="1"/>
      <c r="E65" s="1"/>
      <c r="F65" s="76"/>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row>
    <row r="66" spans="1:245" ht="14.25" customHeight="1" x14ac:dyDescent="0.25">
      <c r="A66" s="1"/>
      <c r="B66" s="1"/>
      <c r="C66" s="1"/>
      <c r="D66" s="1"/>
      <c r="E66" s="1"/>
      <c r="F66" s="76"/>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row>
    <row r="67" spans="1:245" ht="14.25" customHeight="1" x14ac:dyDescent="0.25">
      <c r="A67" s="1"/>
      <c r="B67" s="1"/>
      <c r="C67" s="1"/>
      <c r="D67" s="1"/>
      <c r="E67" s="1"/>
      <c r="F67" s="76"/>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row>
    <row r="68" spans="1:245" ht="14.25" customHeight="1" x14ac:dyDescent="0.25">
      <c r="A68" s="1"/>
      <c r="B68" s="1"/>
      <c r="C68" s="1"/>
      <c r="D68" s="1"/>
      <c r="E68" s="1"/>
      <c r="F68" s="76"/>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row>
    <row r="69" spans="1:245" ht="14.25" customHeight="1" x14ac:dyDescent="0.25">
      <c r="A69" s="1"/>
      <c r="B69" s="1"/>
      <c r="C69" s="1"/>
      <c r="D69" s="1"/>
      <c r="E69" s="1"/>
      <c r="F69" s="76"/>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row>
    <row r="70" spans="1:245" ht="14.25" customHeight="1" x14ac:dyDescent="0.25">
      <c r="A70" s="1"/>
      <c r="B70" s="1"/>
      <c r="C70" s="1"/>
      <c r="D70" s="1"/>
      <c r="E70" s="1"/>
      <c r="F70" s="76"/>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row>
    <row r="71" spans="1:245" ht="14.25" customHeight="1" x14ac:dyDescent="0.25">
      <c r="A71" s="1"/>
      <c r="B71" s="1"/>
      <c r="C71" s="1"/>
      <c r="D71" s="1"/>
      <c r="E71" s="1"/>
      <c r="F71" s="76"/>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row>
    <row r="72" spans="1:245" ht="14.25" customHeight="1" x14ac:dyDescent="0.25">
      <c r="A72" s="1"/>
      <c r="B72" s="1"/>
      <c r="C72" s="1"/>
      <c r="D72" s="1"/>
      <c r="E72" s="1"/>
      <c r="F72" s="76"/>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row>
    <row r="73" spans="1:245" ht="14.25" customHeight="1" x14ac:dyDescent="0.25">
      <c r="A73" s="1"/>
      <c r="B73" s="1"/>
      <c r="C73" s="1"/>
      <c r="D73" s="1"/>
      <c r="E73" s="1"/>
      <c r="F73" s="76"/>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row>
    <row r="74" spans="1:245" ht="14.25" customHeight="1" x14ac:dyDescent="0.25">
      <c r="A74" s="1"/>
      <c r="B74" s="1"/>
      <c r="C74" s="1"/>
      <c r="D74" s="1"/>
      <c r="E74" s="1"/>
      <c r="F74" s="76"/>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row>
    <row r="75" spans="1:245" ht="14.25" customHeight="1" x14ac:dyDescent="0.25">
      <c r="A75" s="1"/>
      <c r="B75" s="1"/>
      <c r="C75" s="1"/>
      <c r="D75" s="1"/>
      <c r="E75" s="1"/>
      <c r="F75" s="76"/>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row>
    <row r="76" spans="1:245" ht="14.25" customHeight="1" x14ac:dyDescent="0.25">
      <c r="A76" s="1"/>
      <c r="B76" s="1"/>
      <c r="C76" s="1"/>
      <c r="D76" s="1"/>
      <c r="E76" s="1"/>
      <c r="F76" s="76"/>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row>
    <row r="77" spans="1:245" ht="14.25" customHeight="1" x14ac:dyDescent="0.25">
      <c r="A77" s="1"/>
      <c r="B77" s="1"/>
      <c r="C77" s="1"/>
      <c r="D77" s="1"/>
      <c r="E77" s="1"/>
      <c r="F77" s="76"/>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row>
    <row r="78" spans="1:245" ht="14.25" customHeight="1" x14ac:dyDescent="0.25">
      <c r="A78" s="1"/>
      <c r="B78" s="1"/>
      <c r="C78" s="1"/>
      <c r="D78" s="1"/>
      <c r="E78" s="1"/>
      <c r="F78" s="76"/>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row>
    <row r="79" spans="1:245" ht="14.25" customHeight="1" x14ac:dyDescent="0.25">
      <c r="A79" s="1"/>
      <c r="B79" s="1"/>
      <c r="C79" s="1"/>
      <c r="D79" s="1"/>
      <c r="E79" s="1"/>
      <c r="F79" s="76"/>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row>
    <row r="80" spans="1:245" ht="14.25" customHeight="1" x14ac:dyDescent="0.25">
      <c r="A80" s="1"/>
      <c r="B80" s="1"/>
      <c r="C80" s="1"/>
      <c r="D80" s="1"/>
      <c r="E80" s="1"/>
      <c r="F80" s="76"/>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row>
    <row r="81" spans="1:245" ht="14.25" customHeight="1" x14ac:dyDescent="0.25">
      <c r="A81" s="1"/>
      <c r="B81" s="1"/>
      <c r="C81" s="1"/>
      <c r="D81" s="1"/>
      <c r="E81" s="1"/>
      <c r="F81" s="76"/>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row>
    <row r="82" spans="1:245" ht="14.25" customHeight="1" x14ac:dyDescent="0.25">
      <c r="A82" s="1"/>
      <c r="B82" s="1"/>
      <c r="C82" s="1"/>
      <c r="D82" s="1"/>
      <c r="E82" s="1"/>
      <c r="F82" s="76"/>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row>
    <row r="83" spans="1:245" ht="14.25" customHeight="1" x14ac:dyDescent="0.25">
      <c r="A83" s="1"/>
      <c r="B83" s="1"/>
      <c r="C83" s="1"/>
      <c r="D83" s="1"/>
      <c r="E83" s="1"/>
      <c r="F83" s="76"/>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row>
    <row r="84" spans="1:245" ht="14.25" customHeight="1" x14ac:dyDescent="0.25">
      <c r="A84" s="1"/>
      <c r="B84" s="1"/>
      <c r="C84" s="1"/>
      <c r="D84" s="1"/>
      <c r="E84" s="1"/>
      <c r="F84" s="76"/>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row>
    <row r="85" spans="1:245" ht="14.25" customHeight="1" x14ac:dyDescent="0.25">
      <c r="A85" s="1"/>
      <c r="B85" s="1"/>
      <c r="C85" s="1"/>
      <c r="D85" s="1"/>
      <c r="E85" s="1"/>
      <c r="F85" s="76"/>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row>
    <row r="86" spans="1:245" ht="14.25" customHeight="1" x14ac:dyDescent="0.25">
      <c r="A86" s="1"/>
      <c r="B86" s="1"/>
      <c r="C86" s="1"/>
      <c r="D86" s="1"/>
      <c r="E86" s="1"/>
      <c r="F86" s="76"/>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row>
    <row r="87" spans="1:245" ht="14.25" customHeight="1" x14ac:dyDescent="0.25">
      <c r="A87" s="1"/>
      <c r="B87" s="1"/>
      <c r="C87" s="1"/>
      <c r="D87" s="1"/>
      <c r="E87" s="1"/>
      <c r="F87" s="76"/>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row>
    <row r="88" spans="1:245" ht="14.25" customHeight="1" x14ac:dyDescent="0.25">
      <c r="A88" s="1"/>
      <c r="B88" s="1"/>
      <c r="C88" s="1"/>
      <c r="D88" s="1"/>
      <c r="E88" s="1"/>
      <c r="F88" s="76"/>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row>
    <row r="89" spans="1:245" ht="14.25" customHeight="1" x14ac:dyDescent="0.25">
      <c r="A89" s="1"/>
      <c r="B89" s="1"/>
      <c r="C89" s="1"/>
      <c r="D89" s="1"/>
      <c r="E89" s="1"/>
      <c r="F89" s="76"/>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row>
    <row r="90" spans="1:245" ht="14.25" customHeight="1" x14ac:dyDescent="0.25">
      <c r="A90" s="1"/>
      <c r="B90" s="1"/>
      <c r="C90" s="1"/>
      <c r="D90" s="1"/>
      <c r="E90" s="1"/>
      <c r="F90" s="76"/>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row>
    <row r="91" spans="1:245" ht="14.25" customHeight="1" x14ac:dyDescent="0.25">
      <c r="A91" s="1"/>
      <c r="B91" s="1"/>
      <c r="C91" s="1"/>
      <c r="D91" s="1"/>
      <c r="E91" s="1"/>
      <c r="F91" s="76"/>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row>
    <row r="92" spans="1:245" ht="14.25" customHeight="1" x14ac:dyDescent="0.25">
      <c r="A92" s="1"/>
      <c r="B92" s="1"/>
      <c r="C92" s="1"/>
      <c r="D92" s="1"/>
      <c r="E92" s="1"/>
      <c r="F92" s="76"/>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row>
    <row r="93" spans="1:245" ht="14.25" customHeight="1" x14ac:dyDescent="0.25">
      <c r="A93" s="1"/>
      <c r="B93" s="1"/>
      <c r="C93" s="1"/>
      <c r="D93" s="1"/>
      <c r="E93" s="1"/>
      <c r="F93" s="76"/>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row>
    <row r="94" spans="1:245" ht="14.25" customHeight="1" x14ac:dyDescent="0.25">
      <c r="A94" s="1"/>
      <c r="B94" s="1"/>
      <c r="C94" s="1"/>
      <c r="D94" s="1"/>
      <c r="E94" s="1"/>
      <c r="F94" s="76"/>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row>
    <row r="95" spans="1:245" ht="14.25" customHeight="1" x14ac:dyDescent="0.25">
      <c r="A95" s="1"/>
      <c r="B95" s="1"/>
      <c r="C95" s="1"/>
      <c r="D95" s="1"/>
      <c r="E95" s="1"/>
      <c r="F95" s="76"/>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row>
    <row r="96" spans="1:245" ht="14.25" customHeight="1" x14ac:dyDescent="0.25">
      <c r="A96" s="1"/>
      <c r="B96" s="1"/>
      <c r="C96" s="1"/>
      <c r="D96" s="1"/>
      <c r="E96" s="1"/>
      <c r="F96" s="76"/>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row>
    <row r="97" spans="1:245" ht="14.25" customHeight="1" x14ac:dyDescent="0.25">
      <c r="A97" s="1"/>
      <c r="B97" s="1"/>
      <c r="C97" s="1"/>
      <c r="D97" s="1"/>
      <c r="E97" s="1"/>
      <c r="F97" s="76"/>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row>
    <row r="98" spans="1:245" ht="14.25" customHeight="1" x14ac:dyDescent="0.25">
      <c r="A98" s="1"/>
      <c r="B98" s="1"/>
      <c r="C98" s="1"/>
      <c r="D98" s="1"/>
      <c r="E98" s="1"/>
      <c r="F98" s="76"/>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row>
    <row r="99" spans="1:245" ht="14.25" customHeight="1" x14ac:dyDescent="0.25">
      <c r="A99" s="1"/>
      <c r="B99" s="1"/>
      <c r="C99" s="1"/>
      <c r="D99" s="1"/>
      <c r="E99" s="1"/>
      <c r="F99" s="76"/>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row>
    <row r="100" spans="1:245" ht="14.25" customHeight="1" x14ac:dyDescent="0.25">
      <c r="A100" s="1"/>
      <c r="B100" s="1"/>
      <c r="C100" s="1"/>
      <c r="D100" s="1"/>
      <c r="E100" s="1"/>
      <c r="F100" s="76"/>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row>
    <row r="101" spans="1:245" ht="14.25" customHeight="1" x14ac:dyDescent="0.25">
      <c r="A101" s="1"/>
      <c r="B101" s="1"/>
      <c r="C101" s="1"/>
      <c r="D101" s="1"/>
      <c r="E101" s="1"/>
      <c r="F101" s="76"/>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row>
    <row r="102" spans="1:245" ht="14.25" customHeight="1" x14ac:dyDescent="0.25">
      <c r="A102" s="1"/>
      <c r="B102" s="1"/>
      <c r="C102" s="1"/>
      <c r="D102" s="1"/>
      <c r="E102" s="1"/>
      <c r="F102" s="76"/>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row>
    <row r="103" spans="1:245" ht="14.25" customHeight="1" x14ac:dyDescent="0.25">
      <c r="A103" s="1"/>
      <c r="B103" s="1"/>
      <c r="C103" s="1"/>
      <c r="D103" s="1"/>
      <c r="E103" s="1"/>
      <c r="F103" s="76"/>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row>
    <row r="104" spans="1:245" ht="14.25" customHeight="1" x14ac:dyDescent="0.25">
      <c r="A104" s="1"/>
      <c r="B104" s="1"/>
      <c r="C104" s="1"/>
      <c r="D104" s="1"/>
      <c r="E104" s="1"/>
      <c r="F104" s="76"/>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row>
    <row r="105" spans="1:245" ht="14.25" customHeight="1" x14ac:dyDescent="0.25">
      <c r="A105" s="1"/>
      <c r="B105" s="1"/>
      <c r="C105" s="1"/>
      <c r="D105" s="1"/>
      <c r="E105" s="1"/>
      <c r="F105" s="76"/>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row>
    <row r="106" spans="1:245" ht="14.25" customHeight="1" x14ac:dyDescent="0.25">
      <c r="A106" s="1"/>
      <c r="B106" s="1"/>
      <c r="C106" s="1"/>
      <c r="D106" s="1"/>
      <c r="E106" s="1"/>
      <c r="F106" s="76"/>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row>
    <row r="107" spans="1:245" ht="14.25" customHeight="1" x14ac:dyDescent="0.25">
      <c r="A107" s="1"/>
      <c r="B107" s="1"/>
      <c r="C107" s="1"/>
      <c r="D107" s="1"/>
      <c r="E107" s="1"/>
      <c r="F107" s="76"/>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row>
    <row r="108" spans="1:245" ht="14.25" customHeight="1" x14ac:dyDescent="0.25">
      <c r="A108" s="1"/>
      <c r="B108" s="1"/>
      <c r="C108" s="1"/>
      <c r="D108" s="1"/>
      <c r="E108" s="1"/>
      <c r="F108" s="76"/>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row>
    <row r="109" spans="1:245" ht="14.25" customHeight="1" x14ac:dyDescent="0.25">
      <c r="A109" s="1"/>
      <c r="B109" s="1"/>
      <c r="C109" s="1"/>
      <c r="D109" s="1"/>
      <c r="E109" s="1"/>
      <c r="F109" s="76"/>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row>
    <row r="110" spans="1:245" ht="14.25" customHeight="1" x14ac:dyDescent="0.25">
      <c r="A110" s="1"/>
      <c r="B110" s="1"/>
      <c r="C110" s="1"/>
      <c r="D110" s="1"/>
      <c r="E110" s="1"/>
      <c r="F110" s="76"/>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row>
    <row r="111" spans="1:245" ht="14.25" customHeight="1" x14ac:dyDescent="0.25">
      <c r="A111" s="1"/>
      <c r="B111" s="1"/>
      <c r="C111" s="1"/>
      <c r="D111" s="1"/>
      <c r="E111" s="1"/>
      <c r="F111" s="76"/>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row>
    <row r="112" spans="1:245" ht="14.25" customHeight="1" x14ac:dyDescent="0.25">
      <c r="A112" s="1"/>
      <c r="B112" s="1"/>
      <c r="C112" s="1"/>
      <c r="D112" s="1"/>
      <c r="E112" s="1"/>
      <c r="F112" s="76"/>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row>
    <row r="113" spans="1:245" ht="14.25" customHeight="1" x14ac:dyDescent="0.25">
      <c r="A113" s="1"/>
      <c r="B113" s="1"/>
      <c r="C113" s="1"/>
      <c r="D113" s="1"/>
      <c r="E113" s="1"/>
      <c r="F113" s="76"/>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row>
    <row r="114" spans="1:245" ht="14.25" customHeight="1" x14ac:dyDescent="0.25">
      <c r="A114" s="1"/>
      <c r="B114" s="1"/>
      <c r="C114" s="1"/>
      <c r="D114" s="1"/>
      <c r="E114" s="1"/>
      <c r="F114" s="76"/>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row>
    <row r="115" spans="1:245" ht="14.25" customHeight="1" x14ac:dyDescent="0.25">
      <c r="A115" s="1"/>
      <c r="B115" s="1"/>
      <c r="C115" s="1"/>
      <c r="D115" s="1"/>
      <c r="E115" s="1"/>
      <c r="F115" s="76"/>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row>
    <row r="116" spans="1:245" ht="14.25" customHeight="1" x14ac:dyDescent="0.25">
      <c r="A116" s="1"/>
      <c r="B116" s="1"/>
      <c r="C116" s="1"/>
      <c r="D116" s="1"/>
      <c r="E116" s="1"/>
      <c r="F116" s="76"/>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row>
    <row r="117" spans="1:245" ht="14.25" customHeight="1" x14ac:dyDescent="0.25">
      <c r="A117" s="1"/>
      <c r="B117" s="1"/>
      <c r="C117" s="1"/>
      <c r="D117" s="1"/>
      <c r="E117" s="1"/>
      <c r="F117" s="76"/>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row>
    <row r="118" spans="1:245" ht="14.25" customHeight="1" x14ac:dyDescent="0.25">
      <c r="A118" s="1"/>
      <c r="B118" s="1"/>
      <c r="C118" s="1"/>
      <c r="D118" s="1"/>
      <c r="E118" s="1"/>
      <c r="F118" s="76"/>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row>
    <row r="119" spans="1:245" ht="14.25" customHeight="1" x14ac:dyDescent="0.25">
      <c r="A119" s="1"/>
      <c r="B119" s="1"/>
      <c r="C119" s="1"/>
      <c r="D119" s="1"/>
      <c r="E119" s="1"/>
      <c r="F119" s="76"/>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row>
    <row r="120" spans="1:245" ht="14.25" customHeight="1" x14ac:dyDescent="0.25">
      <c r="A120" s="1"/>
      <c r="B120" s="1"/>
      <c r="C120" s="1"/>
      <c r="D120" s="1"/>
      <c r="E120" s="1"/>
      <c r="F120" s="76"/>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row>
    <row r="121" spans="1:245" ht="14.25" customHeight="1" x14ac:dyDescent="0.25">
      <c r="A121" s="1"/>
      <c r="B121" s="1"/>
      <c r="C121" s="1"/>
      <c r="D121" s="1"/>
      <c r="E121" s="1"/>
      <c r="F121" s="76"/>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row>
    <row r="122" spans="1:245" ht="14.25" customHeight="1" x14ac:dyDescent="0.25">
      <c r="A122" s="1"/>
      <c r="B122" s="1"/>
      <c r="C122" s="1"/>
      <c r="D122" s="1"/>
      <c r="E122" s="1"/>
      <c r="F122" s="76"/>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row>
    <row r="123" spans="1:245" ht="14.25" customHeight="1" x14ac:dyDescent="0.25">
      <c r="A123" s="1"/>
      <c r="B123" s="1"/>
      <c r="C123" s="1"/>
      <c r="D123" s="1"/>
      <c r="E123" s="1"/>
      <c r="F123" s="76"/>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row>
    <row r="124" spans="1:245" ht="14.25" customHeight="1" x14ac:dyDescent="0.25">
      <c r="A124" s="1"/>
      <c r="B124" s="1"/>
      <c r="C124" s="1"/>
      <c r="D124" s="1"/>
      <c r="E124" s="1"/>
      <c r="F124" s="76"/>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row>
    <row r="125" spans="1:245" ht="14.25" customHeight="1" x14ac:dyDescent="0.25">
      <c r="A125" s="1"/>
      <c r="B125" s="1"/>
      <c r="C125" s="1"/>
      <c r="D125" s="1"/>
      <c r="E125" s="1"/>
      <c r="F125" s="76"/>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row>
    <row r="126" spans="1:245" ht="14.25" customHeight="1" x14ac:dyDescent="0.25">
      <c r="A126" s="1"/>
      <c r="B126" s="1"/>
      <c r="C126" s="1"/>
      <c r="D126" s="1"/>
      <c r="E126" s="1"/>
      <c r="F126" s="76"/>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row>
    <row r="127" spans="1:245" ht="14.25" customHeight="1" x14ac:dyDescent="0.25">
      <c r="A127" s="1"/>
      <c r="B127" s="1"/>
      <c r="C127" s="1"/>
      <c r="D127" s="1"/>
      <c r="E127" s="1"/>
      <c r="F127" s="76"/>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row>
    <row r="128" spans="1:245" ht="14.25" customHeight="1" x14ac:dyDescent="0.25">
      <c r="A128" s="1"/>
      <c r="B128" s="1"/>
      <c r="C128" s="1"/>
      <c r="D128" s="1"/>
      <c r="E128" s="1"/>
      <c r="F128" s="76"/>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row>
    <row r="129" spans="1:245" ht="14.25" customHeight="1" x14ac:dyDescent="0.25">
      <c r="A129" s="1"/>
      <c r="B129" s="1"/>
      <c r="C129" s="1"/>
      <c r="D129" s="1"/>
      <c r="E129" s="1"/>
      <c r="F129" s="76"/>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row>
    <row r="130" spans="1:245" ht="14.25" customHeight="1" x14ac:dyDescent="0.25">
      <c r="A130" s="1"/>
      <c r="B130" s="1"/>
      <c r="C130" s="1"/>
      <c r="D130" s="1"/>
      <c r="E130" s="1"/>
      <c r="F130" s="76"/>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row>
    <row r="131" spans="1:245" ht="14.25" customHeight="1" x14ac:dyDescent="0.25">
      <c r="A131" s="1"/>
      <c r="B131" s="1"/>
      <c r="C131" s="1"/>
      <c r="D131" s="1"/>
      <c r="E131" s="1"/>
      <c r="F131" s="76"/>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row>
    <row r="132" spans="1:245" ht="14.25" customHeight="1" x14ac:dyDescent="0.25">
      <c r="A132" s="1"/>
      <c r="B132" s="1"/>
      <c r="C132" s="1"/>
      <c r="D132" s="1"/>
      <c r="E132" s="1"/>
      <c r="F132" s="76"/>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row>
    <row r="133" spans="1:245" ht="14.25" customHeight="1" x14ac:dyDescent="0.25">
      <c r="A133" s="1"/>
      <c r="B133" s="1"/>
      <c r="C133" s="1"/>
      <c r="D133" s="1"/>
      <c r="E133" s="1"/>
      <c r="F133" s="76"/>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row>
    <row r="134" spans="1:245" ht="14.25" customHeight="1" x14ac:dyDescent="0.25">
      <c r="A134" s="1"/>
      <c r="B134" s="1"/>
      <c r="C134" s="1"/>
      <c r="D134" s="1"/>
      <c r="E134" s="1"/>
      <c r="F134" s="76"/>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row>
    <row r="135" spans="1:245" ht="14.25" customHeight="1" x14ac:dyDescent="0.25">
      <c r="A135" s="1"/>
      <c r="B135" s="1"/>
      <c r="C135" s="1"/>
      <c r="D135" s="1"/>
      <c r="E135" s="1"/>
      <c r="F135" s="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row>
    <row r="136" spans="1:245" ht="14.25" customHeight="1" x14ac:dyDescent="0.25">
      <c r="A136" s="1"/>
      <c r="B136" s="1"/>
      <c r="C136" s="1"/>
      <c r="D136" s="1"/>
      <c r="E136" s="1"/>
      <c r="F136" s="76"/>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row>
    <row r="137" spans="1:245" ht="14.25" customHeight="1" x14ac:dyDescent="0.25">
      <c r="A137" s="1"/>
      <c r="B137" s="1"/>
      <c r="C137" s="1"/>
      <c r="D137" s="1"/>
      <c r="E137" s="1"/>
      <c r="F137" s="76"/>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row>
    <row r="138" spans="1:245" ht="14.25" customHeight="1" x14ac:dyDescent="0.25">
      <c r="A138" s="1"/>
      <c r="B138" s="1"/>
      <c r="C138" s="1"/>
      <c r="D138" s="1"/>
      <c r="E138" s="1"/>
      <c r="F138" s="76"/>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row>
    <row r="139" spans="1:245" ht="14.25" customHeight="1" x14ac:dyDescent="0.25">
      <c r="A139" s="1"/>
      <c r="B139" s="1"/>
      <c r="C139" s="1"/>
      <c r="D139" s="1"/>
      <c r="E139" s="1"/>
      <c r="F139" s="76"/>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row>
    <row r="140" spans="1:245" ht="14.25" customHeight="1" x14ac:dyDescent="0.25">
      <c r="A140" s="1"/>
      <c r="B140" s="1"/>
      <c r="C140" s="1"/>
      <c r="D140" s="1"/>
      <c r="E140" s="1"/>
      <c r="F140" s="76"/>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row>
    <row r="141" spans="1:245" ht="14.25" customHeight="1" x14ac:dyDescent="0.25">
      <c r="A141" s="1"/>
      <c r="B141" s="1"/>
      <c r="C141" s="1"/>
      <c r="D141" s="1"/>
      <c r="E141" s="1"/>
      <c r="F141" s="76"/>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row>
    <row r="142" spans="1:245" ht="14.25" customHeight="1" x14ac:dyDescent="0.25">
      <c r="A142" s="1"/>
      <c r="B142" s="1"/>
      <c r="C142" s="1"/>
      <c r="D142" s="1"/>
      <c r="E142" s="1"/>
      <c r="F142" s="76"/>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row>
    <row r="143" spans="1:245" ht="14.25" customHeight="1" x14ac:dyDescent="0.25">
      <c r="A143" s="1"/>
      <c r="B143" s="1"/>
      <c r="C143" s="1"/>
      <c r="D143" s="1"/>
      <c r="E143" s="1"/>
      <c r="F143" s="76"/>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row>
    <row r="144" spans="1:245" ht="14.25" customHeight="1" x14ac:dyDescent="0.25">
      <c r="A144" s="1"/>
      <c r="B144" s="1"/>
      <c r="C144" s="1"/>
      <c r="D144" s="1"/>
      <c r="E144" s="1"/>
      <c r="F144" s="76"/>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row>
    <row r="145" spans="1:245" ht="14.25" customHeight="1" x14ac:dyDescent="0.25">
      <c r="A145" s="1"/>
      <c r="B145" s="1"/>
      <c r="C145" s="1"/>
      <c r="D145" s="1"/>
      <c r="E145" s="1"/>
      <c r="F145" s="76"/>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row>
    <row r="146" spans="1:245" ht="14.25" customHeight="1" x14ac:dyDescent="0.25">
      <c r="A146" s="1"/>
      <c r="B146" s="1"/>
      <c r="C146" s="1"/>
      <c r="D146" s="1"/>
      <c r="E146" s="1"/>
      <c r="F146" s="76"/>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row>
    <row r="147" spans="1:245" ht="14.25" customHeight="1" x14ac:dyDescent="0.25">
      <c r="A147" s="1"/>
      <c r="B147" s="1"/>
      <c r="C147" s="1"/>
      <c r="D147" s="1"/>
      <c r="E147" s="1"/>
      <c r="F147" s="76"/>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row>
    <row r="148" spans="1:245" ht="14.25" customHeight="1" x14ac:dyDescent="0.25">
      <c r="A148" s="1"/>
      <c r="B148" s="1"/>
      <c r="C148" s="1"/>
      <c r="D148" s="1"/>
      <c r="E148" s="1"/>
      <c r="F148" s="76"/>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row>
    <row r="149" spans="1:245" ht="14.25" customHeight="1" x14ac:dyDescent="0.25">
      <c r="A149" s="1"/>
      <c r="B149" s="1"/>
      <c r="C149" s="1"/>
      <c r="D149" s="1"/>
      <c r="E149" s="1"/>
      <c r="F149" s="76"/>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row>
    <row r="150" spans="1:245" ht="14.25" customHeight="1" x14ac:dyDescent="0.25">
      <c r="A150" s="1"/>
      <c r="B150" s="1"/>
      <c r="C150" s="1"/>
      <c r="D150" s="1"/>
      <c r="E150" s="1"/>
      <c r="F150" s="76"/>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row>
    <row r="151" spans="1:245" ht="14.25" customHeight="1" x14ac:dyDescent="0.25">
      <c r="A151" s="1"/>
      <c r="B151" s="1"/>
      <c r="C151" s="1"/>
      <c r="D151" s="1"/>
      <c r="E151" s="1"/>
      <c r="F151" s="76"/>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row>
    <row r="152" spans="1:245" ht="14.25" customHeight="1" x14ac:dyDescent="0.25">
      <c r="A152" s="1"/>
      <c r="B152" s="1"/>
      <c r="C152" s="1"/>
      <c r="D152" s="1"/>
      <c r="E152" s="1"/>
      <c r="F152" s="76"/>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row>
    <row r="153" spans="1:245" ht="14.25" customHeight="1" x14ac:dyDescent="0.25">
      <c r="A153" s="1"/>
      <c r="B153" s="1"/>
      <c r="C153" s="1"/>
      <c r="D153" s="1"/>
      <c r="E153" s="1"/>
      <c r="F153" s="76"/>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row>
    <row r="154" spans="1:245" ht="14.25" customHeight="1" x14ac:dyDescent="0.25">
      <c r="A154" s="1"/>
      <c r="B154" s="1"/>
      <c r="C154" s="1"/>
      <c r="D154" s="1"/>
      <c r="E154" s="1"/>
      <c r="F154" s="76"/>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row>
    <row r="155" spans="1:245" ht="14.25" customHeight="1" x14ac:dyDescent="0.25">
      <c r="A155" s="1"/>
      <c r="B155" s="1"/>
      <c r="C155" s="1"/>
      <c r="D155" s="1"/>
      <c r="E155" s="1"/>
      <c r="F155" s="76"/>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row>
    <row r="156" spans="1:245" ht="14.25" customHeight="1" x14ac:dyDescent="0.25">
      <c r="A156" s="1"/>
      <c r="B156" s="1"/>
      <c r="C156" s="1"/>
      <c r="D156" s="1"/>
      <c r="E156" s="1"/>
      <c r="F156" s="76"/>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row>
    <row r="157" spans="1:245" ht="14.25" customHeight="1" x14ac:dyDescent="0.25">
      <c r="A157" s="1"/>
      <c r="B157" s="1"/>
      <c r="C157" s="1"/>
      <c r="D157" s="1"/>
      <c r="E157" s="1"/>
      <c r="F157" s="76"/>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row>
    <row r="158" spans="1:245" ht="14.25" customHeight="1" x14ac:dyDescent="0.25">
      <c r="A158" s="1"/>
      <c r="B158" s="1"/>
      <c r="C158" s="1"/>
      <c r="D158" s="1"/>
      <c r="E158" s="1"/>
      <c r="F158" s="76"/>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row>
    <row r="159" spans="1:245" ht="14.25" customHeight="1" x14ac:dyDescent="0.25">
      <c r="A159" s="1"/>
      <c r="B159" s="1"/>
      <c r="C159" s="1"/>
      <c r="D159" s="1"/>
      <c r="E159" s="1"/>
      <c r="F159" s="76"/>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row>
    <row r="160" spans="1:245" ht="14.25" customHeight="1" x14ac:dyDescent="0.25">
      <c r="A160" s="1"/>
      <c r="B160" s="1"/>
      <c r="C160" s="1"/>
      <c r="D160" s="1"/>
      <c r="E160" s="1"/>
      <c r="F160" s="76"/>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row>
    <row r="161" spans="1:245" ht="14.25" customHeight="1" x14ac:dyDescent="0.25">
      <c r="A161" s="1"/>
      <c r="B161" s="1"/>
      <c r="C161" s="1"/>
      <c r="D161" s="1"/>
      <c r="E161" s="1"/>
      <c r="F161" s="76"/>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row>
    <row r="162" spans="1:245" ht="14.25" customHeight="1" x14ac:dyDescent="0.25">
      <c r="A162" s="1"/>
      <c r="B162" s="1"/>
      <c r="C162" s="1"/>
      <c r="D162" s="1"/>
      <c r="E162" s="1"/>
      <c r="F162" s="7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row>
    <row r="163" spans="1:245" ht="14.25" customHeight="1" x14ac:dyDescent="0.25">
      <c r="A163" s="1"/>
      <c r="B163" s="1"/>
      <c r="C163" s="1"/>
      <c r="D163" s="1"/>
      <c r="E163" s="1"/>
      <c r="F163" s="76"/>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row>
    <row r="164" spans="1:245" ht="14.25" customHeight="1" x14ac:dyDescent="0.25">
      <c r="A164" s="1"/>
      <c r="B164" s="1"/>
      <c r="C164" s="1"/>
      <c r="D164" s="1"/>
      <c r="E164" s="1"/>
      <c r="F164" s="76"/>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row>
    <row r="165" spans="1:245" ht="14.25" customHeight="1" x14ac:dyDescent="0.25">
      <c r="A165" s="1"/>
      <c r="B165" s="1"/>
      <c r="C165" s="1"/>
      <c r="D165" s="1"/>
      <c r="E165" s="1"/>
      <c r="F165" s="76"/>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row>
    <row r="166" spans="1:245" ht="14.25" customHeight="1" x14ac:dyDescent="0.25">
      <c r="A166" s="1"/>
      <c r="B166" s="1"/>
      <c r="C166" s="1"/>
      <c r="D166" s="1"/>
      <c r="E166" s="1"/>
      <c r="F166" s="76"/>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row>
    <row r="167" spans="1:245" ht="14.25" customHeight="1" x14ac:dyDescent="0.25">
      <c r="A167" s="1"/>
      <c r="B167" s="1"/>
      <c r="C167" s="1"/>
      <c r="D167" s="1"/>
      <c r="E167" s="1"/>
      <c r="F167" s="76"/>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row>
    <row r="168" spans="1:245" ht="14.25" customHeight="1" x14ac:dyDescent="0.25">
      <c r="A168" s="1"/>
      <c r="B168" s="1"/>
      <c r="C168" s="1"/>
      <c r="D168" s="1"/>
      <c r="E168" s="1"/>
      <c r="F168" s="76"/>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row>
    <row r="169" spans="1:245" ht="14.25" customHeight="1" x14ac:dyDescent="0.25">
      <c r="A169" s="1"/>
      <c r="B169" s="1"/>
      <c r="C169" s="1"/>
      <c r="D169" s="1"/>
      <c r="E169" s="1"/>
      <c r="F169" s="76"/>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row>
    <row r="170" spans="1:245" ht="14.25" customHeight="1" x14ac:dyDescent="0.25">
      <c r="A170" s="1"/>
      <c r="B170" s="1"/>
      <c r="C170" s="1"/>
      <c r="D170" s="1"/>
      <c r="E170" s="1"/>
      <c r="F170" s="76"/>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row>
    <row r="171" spans="1:245" ht="14.25" customHeight="1" x14ac:dyDescent="0.25">
      <c r="A171" s="1"/>
      <c r="B171" s="1"/>
      <c r="C171" s="1"/>
      <c r="D171" s="1"/>
      <c r="E171" s="1"/>
      <c r="F171" s="76"/>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row>
    <row r="172" spans="1:245" ht="14.25" customHeight="1" x14ac:dyDescent="0.25">
      <c r="A172" s="1"/>
      <c r="B172" s="1"/>
      <c r="C172" s="1"/>
      <c r="D172" s="1"/>
      <c r="E172" s="1"/>
      <c r="F172" s="76"/>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row>
    <row r="173" spans="1:245" ht="14.25" customHeight="1" x14ac:dyDescent="0.25">
      <c r="A173" s="1"/>
      <c r="B173" s="1"/>
      <c r="C173" s="1"/>
      <c r="D173" s="1"/>
      <c r="E173" s="1"/>
      <c r="F173" s="76"/>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row>
    <row r="174" spans="1:245" ht="14.25" customHeight="1" x14ac:dyDescent="0.25">
      <c r="A174" s="1"/>
      <c r="B174" s="1"/>
      <c r="C174" s="1"/>
      <c r="D174" s="1"/>
      <c r="E174" s="1"/>
      <c r="F174" s="76"/>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row>
    <row r="175" spans="1:245" ht="14.25" customHeight="1" x14ac:dyDescent="0.25">
      <c r="A175" s="1"/>
      <c r="B175" s="1"/>
      <c r="C175" s="1"/>
      <c r="D175" s="1"/>
      <c r="E175" s="1"/>
      <c r="F175" s="76"/>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row>
    <row r="176" spans="1:245" ht="14.25" customHeight="1" x14ac:dyDescent="0.25">
      <c r="A176" s="1"/>
      <c r="B176" s="1"/>
      <c r="C176" s="1"/>
      <c r="D176" s="1"/>
      <c r="E176" s="1"/>
      <c r="F176" s="76"/>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row>
    <row r="177" spans="1:245" ht="14.25" customHeight="1" x14ac:dyDescent="0.25">
      <c r="A177" s="1"/>
      <c r="B177" s="1"/>
      <c r="C177" s="1"/>
      <c r="D177" s="1"/>
      <c r="E177" s="1"/>
      <c r="F177" s="76"/>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row>
    <row r="178" spans="1:245" ht="14.25" customHeight="1" x14ac:dyDescent="0.25">
      <c r="A178" s="1"/>
      <c r="B178" s="1"/>
      <c r="C178" s="1"/>
      <c r="D178" s="1"/>
      <c r="E178" s="1"/>
      <c r="F178" s="76"/>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row>
    <row r="179" spans="1:245" ht="14.25" customHeight="1" x14ac:dyDescent="0.25">
      <c r="A179" s="1"/>
      <c r="B179" s="1"/>
      <c r="C179" s="1"/>
      <c r="D179" s="1"/>
      <c r="E179" s="1"/>
      <c r="F179" s="76"/>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row>
    <row r="180" spans="1:245" ht="14.25" customHeight="1" x14ac:dyDescent="0.25">
      <c r="A180" s="1"/>
      <c r="B180" s="1"/>
      <c r="C180" s="1"/>
      <c r="D180" s="1"/>
      <c r="E180" s="1"/>
      <c r="F180" s="76"/>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row>
    <row r="181" spans="1:245" ht="14.25" customHeight="1" x14ac:dyDescent="0.25">
      <c r="A181" s="1"/>
      <c r="B181" s="1"/>
      <c r="C181" s="1"/>
      <c r="D181" s="1"/>
      <c r="E181" s="1"/>
      <c r="F181" s="76"/>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row>
    <row r="182" spans="1:245" ht="14.25" customHeight="1" x14ac:dyDescent="0.25">
      <c r="A182" s="1"/>
      <c r="B182" s="1"/>
      <c r="C182" s="1"/>
      <c r="D182" s="1"/>
      <c r="E182" s="1"/>
      <c r="F182" s="76"/>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row>
    <row r="183" spans="1:245" ht="14.25" customHeight="1" x14ac:dyDescent="0.25">
      <c r="A183" s="1"/>
      <c r="B183" s="1"/>
      <c r="C183" s="1"/>
      <c r="D183" s="1"/>
      <c r="E183" s="1"/>
      <c r="F183" s="76"/>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row>
    <row r="184" spans="1:245" ht="14.25" customHeight="1" x14ac:dyDescent="0.25">
      <c r="A184" s="1"/>
      <c r="B184" s="1"/>
      <c r="C184" s="1"/>
      <c r="D184" s="1"/>
      <c r="E184" s="1"/>
      <c r="F184" s="76"/>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row>
    <row r="185" spans="1:245" ht="14.25" customHeight="1" x14ac:dyDescent="0.25">
      <c r="A185" s="1"/>
      <c r="B185" s="1"/>
      <c r="C185" s="1"/>
      <c r="D185" s="1"/>
      <c r="E185" s="1"/>
      <c r="F185" s="76"/>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row>
    <row r="186" spans="1:245" ht="14.25" customHeight="1" x14ac:dyDescent="0.25">
      <c r="A186" s="1"/>
      <c r="B186" s="1"/>
      <c r="C186" s="1"/>
      <c r="D186" s="1"/>
      <c r="E186" s="1"/>
      <c r="F186" s="76"/>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row>
    <row r="187" spans="1:245" ht="14.25" customHeight="1" x14ac:dyDescent="0.25">
      <c r="A187" s="1"/>
      <c r="B187" s="1"/>
      <c r="C187" s="1"/>
      <c r="D187" s="1"/>
      <c r="E187" s="1"/>
      <c r="F187" s="76"/>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row>
    <row r="188" spans="1:245" ht="14.25" customHeight="1" x14ac:dyDescent="0.25">
      <c r="A188" s="1"/>
      <c r="B188" s="1"/>
      <c r="C188" s="1"/>
      <c r="D188" s="1"/>
      <c r="E188" s="1"/>
      <c r="F188" s="76"/>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row>
    <row r="189" spans="1:245" ht="14.25" customHeight="1" x14ac:dyDescent="0.25">
      <c r="A189" s="1"/>
      <c r="B189" s="1"/>
      <c r="C189" s="1"/>
      <c r="D189" s="1"/>
      <c r="E189" s="1"/>
      <c r="F189" s="76"/>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row>
    <row r="190" spans="1:245" ht="14.25" customHeight="1" x14ac:dyDescent="0.25">
      <c r="A190" s="1"/>
      <c r="B190" s="1"/>
      <c r="C190" s="1"/>
      <c r="D190" s="1"/>
      <c r="E190" s="1"/>
      <c r="F190" s="76"/>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row>
    <row r="191" spans="1:245" ht="14.25" customHeight="1" x14ac:dyDescent="0.25">
      <c r="A191" s="1"/>
      <c r="B191" s="1"/>
      <c r="C191" s="1"/>
      <c r="D191" s="1"/>
      <c r="E191" s="1"/>
      <c r="F191" s="76"/>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row>
    <row r="192" spans="1:245" ht="14.25" customHeight="1" x14ac:dyDescent="0.25">
      <c r="A192" s="1"/>
      <c r="B192" s="1"/>
      <c r="C192" s="1"/>
      <c r="D192" s="1"/>
      <c r="E192" s="1"/>
      <c r="F192" s="76"/>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row>
    <row r="193" spans="1:245" ht="14.25" customHeight="1" x14ac:dyDescent="0.25">
      <c r="A193" s="1"/>
      <c r="B193" s="1"/>
      <c r="C193" s="1"/>
      <c r="D193" s="1"/>
      <c r="E193" s="1"/>
      <c r="F193" s="76"/>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row>
    <row r="194" spans="1:245" ht="14.25" customHeight="1" x14ac:dyDescent="0.25">
      <c r="A194" s="1"/>
      <c r="B194" s="1"/>
      <c r="C194" s="1"/>
      <c r="D194" s="1"/>
      <c r="E194" s="1"/>
      <c r="F194" s="76"/>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row>
    <row r="195" spans="1:245" ht="14.25" customHeight="1" x14ac:dyDescent="0.25">
      <c r="A195" s="1"/>
      <c r="B195" s="1"/>
      <c r="C195" s="1"/>
      <c r="D195" s="1"/>
      <c r="E195" s="1"/>
      <c r="F195" s="76"/>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row>
    <row r="196" spans="1:245" ht="14.25" customHeight="1" x14ac:dyDescent="0.25">
      <c r="A196" s="1"/>
      <c r="B196" s="1"/>
      <c r="C196" s="1"/>
      <c r="D196" s="1"/>
      <c r="E196" s="1"/>
      <c r="F196" s="76"/>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row>
    <row r="197" spans="1:245" ht="14.25" customHeight="1" x14ac:dyDescent="0.25">
      <c r="A197" s="1"/>
      <c r="B197" s="1"/>
      <c r="C197" s="1"/>
      <c r="D197" s="1"/>
      <c r="E197" s="1"/>
      <c r="F197" s="76"/>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row>
    <row r="198" spans="1:245" ht="14.25" customHeight="1" x14ac:dyDescent="0.25">
      <c r="A198" s="1"/>
      <c r="B198" s="1"/>
      <c r="C198" s="1"/>
      <c r="D198" s="1"/>
      <c r="E198" s="1"/>
      <c r="F198" s="76"/>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row>
    <row r="199" spans="1:245" ht="14.25" customHeight="1" x14ac:dyDescent="0.25">
      <c r="A199" s="1"/>
      <c r="B199" s="1"/>
      <c r="C199" s="1"/>
      <c r="D199" s="1"/>
      <c r="E199" s="1"/>
      <c r="F199" s="76"/>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row>
    <row r="200" spans="1:245" ht="14.25" customHeight="1" x14ac:dyDescent="0.25">
      <c r="A200" s="1"/>
      <c r="B200" s="1"/>
      <c r="C200" s="1"/>
      <c r="D200" s="1"/>
      <c r="E200" s="1"/>
      <c r="F200" s="76"/>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row>
    <row r="201" spans="1:245" ht="14.25" customHeight="1" x14ac:dyDescent="0.25">
      <c r="A201" s="1"/>
      <c r="B201" s="1"/>
      <c r="C201" s="1"/>
      <c r="D201" s="1"/>
      <c r="E201" s="1"/>
      <c r="F201" s="76"/>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row>
    <row r="202" spans="1:245" ht="14.25" customHeight="1" x14ac:dyDescent="0.25">
      <c r="A202" s="1"/>
      <c r="B202" s="1"/>
      <c r="C202" s="1"/>
      <c r="D202" s="1"/>
      <c r="E202" s="1"/>
      <c r="F202" s="76"/>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row>
    <row r="203" spans="1:245" ht="14.25" customHeight="1" x14ac:dyDescent="0.25">
      <c r="A203" s="1"/>
      <c r="B203" s="1"/>
      <c r="C203" s="1"/>
      <c r="D203" s="1"/>
      <c r="E203" s="1"/>
      <c r="F203" s="76"/>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row>
    <row r="204" spans="1:245" ht="14.25" customHeight="1" x14ac:dyDescent="0.25">
      <c r="A204" s="1"/>
      <c r="B204" s="1"/>
      <c r="C204" s="1"/>
      <c r="D204" s="1"/>
      <c r="E204" s="1"/>
      <c r="F204" s="76"/>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row>
    <row r="205" spans="1:245" ht="14.25" customHeight="1" x14ac:dyDescent="0.25">
      <c r="A205" s="1"/>
      <c r="B205" s="1"/>
      <c r="C205" s="1"/>
      <c r="D205" s="1"/>
      <c r="E205" s="1"/>
      <c r="F205" s="76"/>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row>
    <row r="206" spans="1:245" ht="14.25" customHeight="1" x14ac:dyDescent="0.25">
      <c r="A206" s="1"/>
      <c r="B206" s="1"/>
      <c r="C206" s="1"/>
      <c r="D206" s="1"/>
      <c r="E206" s="1"/>
      <c r="F206" s="76"/>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row>
    <row r="207" spans="1:245" ht="14.25" customHeight="1" x14ac:dyDescent="0.25">
      <c r="A207" s="1"/>
      <c r="B207" s="1"/>
      <c r="C207" s="1"/>
      <c r="D207" s="1"/>
      <c r="E207" s="1"/>
      <c r="F207" s="76"/>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row>
    <row r="208" spans="1:245" ht="14.25" customHeight="1" x14ac:dyDescent="0.25">
      <c r="A208" s="1"/>
      <c r="B208" s="1"/>
      <c r="C208" s="1"/>
      <c r="D208" s="1"/>
      <c r="E208" s="1"/>
      <c r="F208" s="76"/>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row>
    <row r="209" spans="1:245" ht="14.25" customHeight="1" x14ac:dyDescent="0.25">
      <c r="A209" s="1"/>
      <c r="B209" s="1"/>
      <c r="C209" s="1"/>
      <c r="D209" s="1"/>
      <c r="E209" s="1"/>
      <c r="F209" s="76"/>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row>
    <row r="210" spans="1:245" ht="14.25" customHeight="1" x14ac:dyDescent="0.25">
      <c r="A210" s="1"/>
      <c r="B210" s="1"/>
      <c r="C210" s="1"/>
      <c r="D210" s="1"/>
      <c r="E210" s="1"/>
      <c r="F210" s="76"/>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row>
    <row r="211" spans="1:245" ht="14.25" customHeight="1" x14ac:dyDescent="0.25">
      <c r="A211" s="1"/>
      <c r="B211" s="1"/>
      <c r="C211" s="1"/>
      <c r="D211" s="1"/>
      <c r="E211" s="1"/>
      <c r="F211" s="76"/>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row>
    <row r="212" spans="1:245" ht="14.25" customHeight="1" x14ac:dyDescent="0.25">
      <c r="A212" s="1"/>
      <c r="B212" s="1"/>
      <c r="C212" s="1"/>
      <c r="D212" s="1"/>
      <c r="E212" s="1"/>
      <c r="F212" s="76"/>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row>
    <row r="213" spans="1:245" ht="14.25" customHeight="1" x14ac:dyDescent="0.25">
      <c r="A213" s="1"/>
      <c r="B213" s="1"/>
      <c r="C213" s="1"/>
      <c r="D213" s="1"/>
      <c r="E213" s="1"/>
      <c r="F213" s="76"/>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row>
    <row r="214" spans="1:245" ht="14.25" customHeight="1" x14ac:dyDescent="0.25">
      <c r="A214" s="1"/>
      <c r="B214" s="1"/>
      <c r="C214" s="1"/>
      <c r="D214" s="1"/>
      <c r="E214" s="1"/>
      <c r="F214" s="76"/>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row>
    <row r="215" spans="1:245" ht="14.25" customHeight="1" x14ac:dyDescent="0.25">
      <c r="A215" s="1"/>
      <c r="B215" s="1"/>
      <c r="C215" s="1"/>
      <c r="D215" s="1"/>
      <c r="E215" s="1"/>
      <c r="F215" s="76"/>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row>
    <row r="216" spans="1:245" ht="14.25" customHeight="1" x14ac:dyDescent="0.25">
      <c r="A216" s="1"/>
      <c r="B216" s="1"/>
      <c r="C216" s="1"/>
      <c r="D216" s="1"/>
      <c r="E216" s="1"/>
      <c r="F216" s="76"/>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row>
    <row r="217" spans="1:245" ht="14.25" customHeight="1" x14ac:dyDescent="0.25">
      <c r="A217" s="1"/>
      <c r="B217" s="1"/>
      <c r="C217" s="1"/>
      <c r="D217" s="1"/>
      <c r="E217" s="1"/>
      <c r="F217" s="76"/>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row>
    <row r="218" spans="1:245" ht="14.25" customHeight="1" x14ac:dyDescent="0.25">
      <c r="A218" s="1"/>
      <c r="B218" s="1"/>
      <c r="C218" s="1"/>
      <c r="D218" s="1"/>
      <c r="E218" s="1"/>
      <c r="F218" s="76"/>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row>
    <row r="219" spans="1:245" ht="14.25" customHeight="1" x14ac:dyDescent="0.25">
      <c r="A219" s="1"/>
      <c r="B219" s="1"/>
      <c r="C219" s="1"/>
      <c r="D219" s="1"/>
      <c r="E219" s="1"/>
      <c r="F219" s="76"/>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row>
    <row r="220" spans="1:245" ht="14.25" customHeight="1" x14ac:dyDescent="0.25">
      <c r="A220" s="1"/>
      <c r="B220" s="1"/>
      <c r="C220" s="1"/>
      <c r="D220" s="1"/>
      <c r="E220" s="1"/>
      <c r="F220" s="76"/>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row>
    <row r="221" spans="1:245" ht="14.25" customHeight="1" x14ac:dyDescent="0.25">
      <c r="A221" s="1"/>
      <c r="B221" s="1"/>
      <c r="C221" s="1"/>
      <c r="D221" s="1"/>
      <c r="E221" s="1"/>
      <c r="F221" s="76"/>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row>
    <row r="222" spans="1:245" ht="14.25" customHeight="1" x14ac:dyDescent="0.25">
      <c r="A222" s="1"/>
      <c r="B222" s="1"/>
      <c r="C222" s="1"/>
      <c r="D222" s="1"/>
      <c r="E222" s="1"/>
      <c r="F222" s="76"/>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row>
    <row r="223" spans="1:245" ht="14.25" customHeight="1" x14ac:dyDescent="0.25">
      <c r="A223" s="1"/>
      <c r="B223" s="1"/>
      <c r="C223" s="1"/>
      <c r="D223" s="1"/>
      <c r="E223" s="1"/>
      <c r="F223" s="76"/>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row>
    <row r="224" spans="1:245" ht="14.25" customHeight="1" x14ac:dyDescent="0.25">
      <c r="A224" s="1"/>
      <c r="B224" s="1"/>
      <c r="C224" s="1"/>
      <c r="D224" s="1"/>
      <c r="E224" s="1"/>
      <c r="F224" s="76"/>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row>
    <row r="225" spans="1:245" ht="14.25" customHeight="1" x14ac:dyDescent="0.25">
      <c r="A225" s="1"/>
      <c r="B225" s="1"/>
      <c r="C225" s="1"/>
      <c r="D225" s="1"/>
      <c r="E225" s="1"/>
      <c r="F225" s="76"/>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row>
    <row r="226" spans="1:245" ht="14.25" customHeight="1" x14ac:dyDescent="0.25">
      <c r="A226" s="1"/>
      <c r="B226" s="1"/>
      <c r="C226" s="1"/>
      <c r="D226" s="1"/>
      <c r="E226" s="1"/>
      <c r="F226" s="76"/>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row>
    <row r="227" spans="1:245" ht="14.25" customHeight="1" x14ac:dyDescent="0.25">
      <c r="A227" s="1"/>
      <c r="B227" s="1"/>
      <c r="C227" s="1"/>
      <c r="D227" s="1"/>
      <c r="E227" s="1"/>
      <c r="F227" s="76"/>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row>
    <row r="228" spans="1:245" ht="14.25" customHeight="1" x14ac:dyDescent="0.25">
      <c r="A228" s="1"/>
      <c r="B228" s="1"/>
      <c r="C228" s="1"/>
      <c r="D228" s="1"/>
      <c r="E228" s="1"/>
      <c r="F228" s="76"/>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row>
    <row r="229" spans="1:245" ht="14.25" customHeight="1" x14ac:dyDescent="0.25">
      <c r="A229" s="1"/>
      <c r="B229" s="1"/>
      <c r="C229" s="1"/>
      <c r="D229" s="1"/>
      <c r="E229" s="1"/>
      <c r="F229" s="76"/>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row>
    <row r="230" spans="1:245" ht="14.25" customHeight="1" x14ac:dyDescent="0.25">
      <c r="A230" s="1"/>
      <c r="B230" s="1"/>
      <c r="C230" s="1"/>
      <c r="D230" s="1"/>
      <c r="E230" s="1"/>
      <c r="F230" s="76"/>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row>
    <row r="231" spans="1:245" ht="14.25" customHeight="1" x14ac:dyDescent="0.25">
      <c r="A231" s="1"/>
      <c r="B231" s="1"/>
      <c r="C231" s="1"/>
      <c r="D231" s="1"/>
      <c r="E231" s="1"/>
      <c r="F231" s="76"/>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row>
    <row r="232" spans="1:245" ht="14.25" customHeight="1" x14ac:dyDescent="0.25">
      <c r="A232" s="1"/>
      <c r="B232" s="1"/>
      <c r="C232" s="1"/>
      <c r="D232" s="1"/>
      <c r="E232" s="1"/>
      <c r="F232" s="76"/>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row>
    <row r="233" spans="1:245" ht="14.25" customHeight="1" x14ac:dyDescent="0.25">
      <c r="A233" s="1"/>
      <c r="B233" s="1"/>
      <c r="C233" s="1"/>
      <c r="D233" s="1"/>
      <c r="E233" s="1"/>
      <c r="F233" s="76"/>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row>
    <row r="234" spans="1:245" ht="14.25" customHeight="1" x14ac:dyDescent="0.25">
      <c r="A234" s="1"/>
      <c r="B234" s="1"/>
      <c r="C234" s="1"/>
      <c r="D234" s="1"/>
      <c r="E234" s="1"/>
      <c r="F234" s="76"/>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row>
    <row r="235" spans="1:245" ht="14.25" customHeight="1" x14ac:dyDescent="0.25">
      <c r="A235" s="1"/>
      <c r="B235" s="1"/>
      <c r="C235" s="1"/>
      <c r="D235" s="1"/>
      <c r="E235" s="1"/>
      <c r="F235" s="76"/>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row>
    <row r="236" spans="1:245" ht="14.25" customHeight="1" x14ac:dyDescent="0.25">
      <c r="A236" s="1"/>
      <c r="B236" s="1"/>
      <c r="C236" s="1"/>
      <c r="D236" s="1"/>
      <c r="E236" s="1"/>
      <c r="F236" s="76"/>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row>
    <row r="237" spans="1:245" ht="14.25" customHeight="1" x14ac:dyDescent="0.25">
      <c r="A237" s="1"/>
      <c r="B237" s="1"/>
      <c r="C237" s="1"/>
      <c r="D237" s="1"/>
      <c r="E237" s="1"/>
      <c r="F237" s="76"/>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row>
    <row r="238" spans="1:245" ht="14.25" customHeight="1" x14ac:dyDescent="0.25">
      <c r="A238" s="1"/>
      <c r="B238" s="1"/>
      <c r="C238" s="1"/>
      <c r="D238" s="1"/>
      <c r="E238" s="1"/>
      <c r="F238" s="76"/>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row>
    <row r="239" spans="1:245" ht="14.25" customHeight="1" x14ac:dyDescent="0.25">
      <c r="A239" s="1"/>
      <c r="B239" s="1"/>
      <c r="C239" s="1"/>
      <c r="D239" s="1"/>
      <c r="E239" s="1"/>
      <c r="F239" s="76"/>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row>
    <row r="240" spans="1:245" ht="14.25" customHeight="1" x14ac:dyDescent="0.25">
      <c r="A240" s="1"/>
      <c r="B240" s="1"/>
      <c r="C240" s="1"/>
      <c r="D240" s="1"/>
      <c r="E240" s="1"/>
      <c r="F240" s="76"/>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row>
    <row r="241" spans="1:245" ht="14.25" customHeight="1" x14ac:dyDescent="0.25">
      <c r="A241" s="1"/>
      <c r="B241" s="1"/>
      <c r="C241" s="1"/>
      <c r="D241" s="1"/>
      <c r="E241" s="1"/>
      <c r="F241" s="76"/>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row>
    <row r="242" spans="1:245" ht="14.25" customHeight="1" x14ac:dyDescent="0.25">
      <c r="A242" s="1"/>
      <c r="B242" s="1"/>
      <c r="C242" s="1"/>
      <c r="D242" s="1"/>
      <c r="E242" s="1"/>
      <c r="F242" s="76"/>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row>
    <row r="243" spans="1:245" ht="14.25" customHeight="1" x14ac:dyDescent="0.25">
      <c r="A243" s="1"/>
      <c r="B243" s="1"/>
      <c r="C243" s="1"/>
      <c r="D243" s="1"/>
      <c r="E243" s="1"/>
      <c r="F243" s="76"/>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row>
    <row r="244" spans="1:245" ht="14.25" customHeight="1" x14ac:dyDescent="0.25">
      <c r="A244" s="1"/>
      <c r="B244" s="1"/>
      <c r="C244" s="1"/>
      <c r="D244" s="1"/>
      <c r="E244" s="1"/>
      <c r="F244" s="76"/>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row>
    <row r="245" spans="1:245" ht="14.25" customHeight="1" x14ac:dyDescent="0.25">
      <c r="A245" s="1"/>
      <c r="B245" s="1"/>
      <c r="C245" s="1"/>
      <c r="D245" s="1"/>
      <c r="E245" s="1"/>
      <c r="F245" s="76"/>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row>
    <row r="246" spans="1:245" ht="14.25" customHeight="1" x14ac:dyDescent="0.25">
      <c r="A246" s="1"/>
      <c r="B246" s="1"/>
      <c r="C246" s="1"/>
      <c r="D246" s="1"/>
      <c r="E246" s="1"/>
      <c r="F246" s="76"/>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row>
    <row r="247" spans="1:245" ht="14.25" customHeight="1" x14ac:dyDescent="0.25">
      <c r="A247" s="1"/>
      <c r="B247" s="1"/>
      <c r="C247" s="1"/>
      <c r="D247" s="1"/>
      <c r="E247" s="1"/>
      <c r="F247" s="76"/>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row>
    <row r="248" spans="1:245" ht="14.25" customHeight="1" x14ac:dyDescent="0.25">
      <c r="A248" s="1"/>
      <c r="B248" s="1"/>
      <c r="C248" s="1"/>
      <c r="D248" s="1"/>
      <c r="E248" s="1"/>
      <c r="F248" s="76"/>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row>
    <row r="249" spans="1:245" ht="14.25" customHeight="1" x14ac:dyDescent="0.25">
      <c r="A249" s="1"/>
      <c r="B249" s="1"/>
      <c r="C249" s="1"/>
      <c r="D249" s="1"/>
      <c r="E249" s="1"/>
      <c r="F249" s="76"/>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row>
    <row r="250" spans="1:245" ht="14.25" customHeight="1" x14ac:dyDescent="0.25">
      <c r="A250" s="1"/>
      <c r="B250" s="1"/>
      <c r="C250" s="1"/>
      <c r="D250" s="1"/>
      <c r="E250" s="1"/>
      <c r="F250" s="76"/>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row>
    <row r="251" spans="1:245" ht="14.25" customHeight="1" x14ac:dyDescent="0.25">
      <c r="A251" s="1"/>
      <c r="B251" s="1"/>
      <c r="C251" s="1"/>
      <c r="D251" s="1"/>
      <c r="E251" s="1"/>
      <c r="F251" s="76"/>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row>
    <row r="252" spans="1:245" ht="14.25" customHeight="1" x14ac:dyDescent="0.25">
      <c r="A252" s="1"/>
      <c r="B252" s="1"/>
      <c r="C252" s="1"/>
      <c r="D252" s="1"/>
      <c r="E252" s="1"/>
      <c r="F252" s="76"/>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row>
    <row r="253" spans="1:245" ht="14.25" customHeight="1" x14ac:dyDescent="0.25">
      <c r="A253" s="1"/>
      <c r="B253" s="1"/>
      <c r="C253" s="1"/>
      <c r="D253" s="1"/>
      <c r="E253" s="1"/>
      <c r="F253" s="76"/>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row>
    <row r="254" spans="1:245" ht="14.25" customHeight="1" x14ac:dyDescent="0.25">
      <c r="A254" s="1"/>
      <c r="B254" s="1"/>
      <c r="C254" s="1"/>
      <c r="D254" s="1"/>
      <c r="E254" s="1"/>
      <c r="F254" s="76"/>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row>
    <row r="255" spans="1:245" ht="14.25" customHeight="1" x14ac:dyDescent="0.25">
      <c r="A255" s="1"/>
      <c r="B255" s="1"/>
      <c r="C255" s="1"/>
      <c r="D255" s="1"/>
      <c r="E255" s="1"/>
      <c r="F255" s="76"/>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row>
    <row r="256" spans="1:245" ht="14.25" customHeight="1" x14ac:dyDescent="0.25">
      <c r="A256" s="1"/>
      <c r="B256" s="1"/>
      <c r="C256" s="1"/>
      <c r="D256" s="1"/>
      <c r="E256" s="1"/>
      <c r="F256" s="76"/>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row>
    <row r="257" spans="1:245" ht="14.25" customHeight="1" x14ac:dyDescent="0.25">
      <c r="A257" s="1"/>
      <c r="B257" s="1"/>
      <c r="C257" s="1"/>
      <c r="D257" s="1"/>
      <c r="E257" s="1"/>
      <c r="F257" s="76"/>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row>
    <row r="258" spans="1:245" ht="14.25" customHeight="1" x14ac:dyDescent="0.25">
      <c r="A258" s="1"/>
      <c r="B258" s="1"/>
      <c r="C258" s="1"/>
      <c r="D258" s="1"/>
      <c r="E258" s="1"/>
      <c r="F258" s="76"/>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row>
    <row r="259" spans="1:245" ht="14.25" customHeight="1" x14ac:dyDescent="0.25">
      <c r="A259" s="1"/>
      <c r="B259" s="1"/>
      <c r="C259" s="1"/>
      <c r="D259" s="1"/>
      <c r="E259" s="1"/>
      <c r="F259" s="76"/>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row>
    <row r="260" spans="1:245" ht="14.25" customHeight="1" x14ac:dyDescent="0.25">
      <c r="A260" s="1"/>
      <c r="B260" s="1"/>
      <c r="C260" s="1"/>
      <c r="D260" s="1"/>
      <c r="E260" s="1"/>
      <c r="F260" s="76"/>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row>
    <row r="261" spans="1:245" ht="14.25" customHeight="1" x14ac:dyDescent="0.25">
      <c r="A261" s="1"/>
      <c r="B261" s="1"/>
      <c r="C261" s="1"/>
      <c r="D261" s="1"/>
      <c r="E261" s="1"/>
      <c r="F261" s="76"/>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row>
    <row r="262" spans="1:245" ht="14.25" customHeight="1" x14ac:dyDescent="0.25">
      <c r="A262" s="1"/>
      <c r="B262" s="1"/>
      <c r="C262" s="1"/>
      <c r="D262" s="1"/>
      <c r="E262" s="1"/>
      <c r="F262" s="76"/>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row>
    <row r="263" spans="1:245" ht="14.25" customHeight="1" x14ac:dyDescent="0.25">
      <c r="A263" s="1"/>
      <c r="B263" s="1"/>
      <c r="C263" s="1"/>
      <c r="D263" s="1"/>
      <c r="E263" s="1"/>
      <c r="F263" s="76"/>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row>
    <row r="264" spans="1:245" ht="14.25" customHeight="1" x14ac:dyDescent="0.25">
      <c r="A264" s="1"/>
      <c r="B264" s="1"/>
      <c r="C264" s="1"/>
      <c r="D264" s="1"/>
      <c r="E264" s="1"/>
      <c r="F264" s="76"/>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row>
    <row r="265" spans="1:245" ht="14.25" customHeight="1" x14ac:dyDescent="0.25">
      <c r="A265" s="1"/>
      <c r="B265" s="1"/>
      <c r="C265" s="1"/>
      <c r="D265" s="1"/>
      <c r="E265" s="1"/>
      <c r="F265" s="76"/>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row>
    <row r="266" spans="1:245" ht="14.25" customHeight="1" x14ac:dyDescent="0.25">
      <c r="A266" s="1"/>
      <c r="B266" s="1"/>
      <c r="C266" s="1"/>
      <c r="D266" s="1"/>
      <c r="E266" s="1"/>
      <c r="F266" s="76"/>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row>
    <row r="267" spans="1:245" ht="14.25" customHeight="1" x14ac:dyDescent="0.25">
      <c r="A267" s="1"/>
      <c r="B267" s="1"/>
      <c r="C267" s="1"/>
      <c r="D267" s="1"/>
      <c r="E267" s="1"/>
      <c r="F267" s="76"/>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row>
    <row r="268" spans="1:245" ht="14.25" customHeight="1" x14ac:dyDescent="0.25">
      <c r="A268" s="1"/>
      <c r="B268" s="1"/>
      <c r="C268" s="1"/>
      <c r="D268" s="1"/>
      <c r="E268" s="1"/>
      <c r="F268" s="76"/>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row>
    <row r="269" spans="1:245" ht="14.25" customHeight="1" x14ac:dyDescent="0.25">
      <c r="A269" s="1"/>
      <c r="B269" s="1"/>
      <c r="C269" s="1"/>
      <c r="D269" s="1"/>
      <c r="E269" s="1"/>
      <c r="F269" s="76"/>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row>
    <row r="270" spans="1:245" ht="14.25" customHeight="1" x14ac:dyDescent="0.25">
      <c r="A270" s="1"/>
      <c r="B270" s="1"/>
      <c r="C270" s="1"/>
      <c r="D270" s="1"/>
      <c r="E270" s="1"/>
      <c r="F270" s="76"/>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row>
    <row r="271" spans="1:245" ht="14.25" customHeight="1" x14ac:dyDescent="0.25">
      <c r="A271" s="1"/>
      <c r="B271" s="1"/>
      <c r="C271" s="1"/>
      <c r="D271" s="1"/>
      <c r="E271" s="1"/>
      <c r="F271" s="76"/>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row>
    <row r="272" spans="1:245" ht="14.25" customHeight="1" x14ac:dyDescent="0.25">
      <c r="A272" s="1"/>
      <c r="B272" s="1"/>
      <c r="C272" s="1"/>
      <c r="D272" s="1"/>
      <c r="E272" s="1"/>
      <c r="F272" s="76"/>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row>
    <row r="273" spans="1:245" ht="14.25" customHeight="1" x14ac:dyDescent="0.25">
      <c r="A273" s="1"/>
      <c r="B273" s="1"/>
      <c r="C273" s="1"/>
      <c r="D273" s="1"/>
      <c r="E273" s="1"/>
      <c r="F273" s="76"/>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row>
    <row r="274" spans="1:245" ht="14.25" customHeight="1" x14ac:dyDescent="0.25">
      <c r="A274" s="1"/>
      <c r="B274" s="1"/>
      <c r="C274" s="1"/>
      <c r="D274" s="1"/>
      <c r="E274" s="1"/>
      <c r="F274" s="76"/>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row>
    <row r="275" spans="1:245" ht="14.25" customHeight="1" x14ac:dyDescent="0.25">
      <c r="A275" s="1"/>
      <c r="B275" s="1"/>
      <c r="C275" s="1"/>
      <c r="D275" s="1"/>
      <c r="E275" s="1"/>
      <c r="F275" s="76"/>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row>
    <row r="276" spans="1:245" ht="14.25" customHeight="1" x14ac:dyDescent="0.25">
      <c r="A276" s="1"/>
      <c r="B276" s="1"/>
      <c r="C276" s="1"/>
      <c r="D276" s="1"/>
      <c r="E276" s="1"/>
      <c r="F276" s="76"/>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row>
    <row r="277" spans="1:245" ht="14.25" customHeight="1" x14ac:dyDescent="0.25">
      <c r="A277" s="1"/>
      <c r="B277" s="1"/>
      <c r="C277" s="1"/>
      <c r="D277" s="1"/>
      <c r="E277" s="1"/>
      <c r="F277" s="76"/>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row>
    <row r="278" spans="1:245" ht="14.25" customHeight="1" x14ac:dyDescent="0.25">
      <c r="A278" s="1"/>
      <c r="B278" s="1"/>
      <c r="C278" s="1"/>
      <c r="D278" s="1"/>
      <c r="E278" s="1"/>
      <c r="F278" s="76"/>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row>
    <row r="279" spans="1:245" ht="14.25" customHeight="1" x14ac:dyDescent="0.25">
      <c r="A279" s="1"/>
      <c r="B279" s="1"/>
      <c r="C279" s="1"/>
      <c r="D279" s="1"/>
      <c r="E279" s="1"/>
      <c r="F279" s="76"/>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row>
    <row r="280" spans="1:245" ht="14.25" customHeight="1" x14ac:dyDescent="0.25">
      <c r="A280" s="1"/>
      <c r="B280" s="1"/>
      <c r="C280" s="1"/>
      <c r="D280" s="1"/>
      <c r="E280" s="1"/>
      <c r="F280" s="76"/>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row>
    <row r="281" spans="1:245" ht="14.25" customHeight="1" x14ac:dyDescent="0.25">
      <c r="A281" s="1"/>
      <c r="B281" s="1"/>
      <c r="C281" s="1"/>
      <c r="D281" s="1"/>
      <c r="E281" s="1"/>
      <c r="F281" s="76"/>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row>
    <row r="282" spans="1:245" ht="14.25" customHeight="1" x14ac:dyDescent="0.25">
      <c r="A282" s="1"/>
      <c r="B282" s="1"/>
      <c r="C282" s="1"/>
      <c r="D282" s="1"/>
      <c r="E282" s="1"/>
      <c r="F282" s="76"/>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row>
    <row r="283" spans="1:245" ht="14.25" customHeight="1" x14ac:dyDescent="0.25">
      <c r="A283" s="1"/>
      <c r="B283" s="1"/>
      <c r="C283" s="1"/>
      <c r="D283" s="1"/>
      <c r="E283" s="1"/>
      <c r="F283" s="76"/>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row>
    <row r="284" spans="1:245" ht="14.25" customHeight="1" x14ac:dyDescent="0.25">
      <c r="A284" s="1"/>
      <c r="B284" s="1"/>
      <c r="C284" s="1"/>
      <c r="D284" s="1"/>
      <c r="E284" s="1"/>
      <c r="F284" s="76"/>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row>
    <row r="285" spans="1:245" ht="14.25" customHeight="1" x14ac:dyDescent="0.25">
      <c r="A285" s="1"/>
      <c r="B285" s="1"/>
      <c r="C285" s="1"/>
      <c r="D285" s="1"/>
      <c r="E285" s="1"/>
      <c r="F285" s="76"/>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row>
    <row r="286" spans="1:245" ht="14.25" customHeight="1" x14ac:dyDescent="0.25">
      <c r="A286" s="1"/>
      <c r="B286" s="1"/>
      <c r="C286" s="1"/>
      <c r="D286" s="1"/>
      <c r="E286" s="1"/>
      <c r="F286" s="76"/>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row>
    <row r="287" spans="1:245" ht="14.25" customHeight="1" x14ac:dyDescent="0.25">
      <c r="A287" s="1"/>
      <c r="B287" s="1"/>
      <c r="C287" s="1"/>
      <c r="D287" s="1"/>
      <c r="E287" s="1"/>
      <c r="F287" s="76"/>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row>
    <row r="288" spans="1:245" ht="14.25" customHeight="1" x14ac:dyDescent="0.25">
      <c r="A288" s="1"/>
      <c r="B288" s="1"/>
      <c r="C288" s="1"/>
      <c r="D288" s="1"/>
      <c r="E288" s="1"/>
      <c r="F288" s="76"/>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row>
    <row r="289" spans="1:245" ht="14.25" customHeight="1" x14ac:dyDescent="0.25">
      <c r="A289" s="1"/>
      <c r="B289" s="1"/>
      <c r="C289" s="1"/>
      <c r="D289" s="1"/>
      <c r="E289" s="1"/>
      <c r="F289" s="76"/>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row>
    <row r="290" spans="1:245" ht="14.25" customHeight="1" x14ac:dyDescent="0.25">
      <c r="A290" s="1"/>
      <c r="B290" s="1"/>
      <c r="C290" s="1"/>
      <c r="D290" s="1"/>
      <c r="E290" s="1"/>
      <c r="F290" s="76"/>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row>
    <row r="291" spans="1:245" ht="14.25" customHeight="1" x14ac:dyDescent="0.25">
      <c r="A291" s="1"/>
      <c r="B291" s="1"/>
      <c r="C291" s="1"/>
      <c r="D291" s="1"/>
      <c r="E291" s="1"/>
      <c r="F291" s="76"/>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row>
    <row r="292" spans="1:245" ht="14.25" customHeight="1" x14ac:dyDescent="0.25">
      <c r="A292" s="1"/>
      <c r="B292" s="1"/>
      <c r="C292" s="1"/>
      <c r="D292" s="1"/>
      <c r="E292" s="1"/>
      <c r="F292" s="76"/>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row>
    <row r="293" spans="1:245" ht="14.25" customHeight="1" x14ac:dyDescent="0.25">
      <c r="A293" s="1"/>
      <c r="B293" s="1"/>
      <c r="C293" s="1"/>
      <c r="D293" s="1"/>
      <c r="E293" s="1"/>
      <c r="F293" s="76"/>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row>
    <row r="294" spans="1:245" ht="14.25" customHeight="1" x14ac:dyDescent="0.25">
      <c r="A294" s="1"/>
      <c r="B294" s="1"/>
      <c r="C294" s="1"/>
      <c r="D294" s="1"/>
      <c r="E294" s="1"/>
      <c r="F294" s="76"/>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row>
    <row r="295" spans="1:245" ht="14.25" customHeight="1" x14ac:dyDescent="0.25">
      <c r="A295" s="1"/>
      <c r="B295" s="1"/>
      <c r="C295" s="1"/>
      <c r="D295" s="1"/>
      <c r="E295" s="1"/>
      <c r="F295" s="76"/>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row>
    <row r="296" spans="1:245" ht="14.25" customHeight="1" x14ac:dyDescent="0.25">
      <c r="A296" s="1"/>
      <c r="B296" s="1"/>
      <c r="C296" s="1"/>
      <c r="D296" s="1"/>
      <c r="E296" s="1"/>
      <c r="F296" s="76"/>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row>
    <row r="297" spans="1:245" ht="14.25" customHeight="1" x14ac:dyDescent="0.25">
      <c r="A297" s="1"/>
      <c r="B297" s="1"/>
      <c r="C297" s="1"/>
      <c r="D297" s="1"/>
      <c r="E297" s="1"/>
      <c r="F297" s="76"/>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row>
    <row r="298" spans="1:245" ht="14.25" customHeight="1" x14ac:dyDescent="0.25">
      <c r="A298" s="1"/>
      <c r="B298" s="1"/>
      <c r="C298" s="1"/>
      <c r="D298" s="1"/>
      <c r="E298" s="1"/>
      <c r="F298" s="76"/>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row>
    <row r="299" spans="1:245" ht="14.25" customHeight="1" x14ac:dyDescent="0.25">
      <c r="A299" s="1"/>
      <c r="B299" s="1"/>
      <c r="C299" s="1"/>
      <c r="D299" s="1"/>
      <c r="E299" s="1"/>
      <c r="F299" s="76"/>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row>
    <row r="300" spans="1:245" ht="14.25" customHeight="1" x14ac:dyDescent="0.25">
      <c r="A300" s="1"/>
      <c r="B300" s="1"/>
      <c r="C300" s="1"/>
      <c r="D300" s="1"/>
      <c r="E300" s="1"/>
      <c r="F300" s="76"/>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row>
    <row r="301" spans="1:245" ht="14.25" customHeight="1" x14ac:dyDescent="0.25">
      <c r="A301" s="1"/>
      <c r="B301" s="1"/>
      <c r="C301" s="1"/>
      <c r="D301" s="1"/>
      <c r="E301" s="1"/>
      <c r="F301" s="76"/>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row>
    <row r="302" spans="1:245" ht="14.25" customHeight="1" x14ac:dyDescent="0.25">
      <c r="A302" s="1"/>
      <c r="B302" s="1"/>
      <c r="C302" s="1"/>
      <c r="D302" s="1"/>
      <c r="E302" s="1"/>
      <c r="F302" s="76"/>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row>
    <row r="303" spans="1:245" ht="14.25" customHeight="1" x14ac:dyDescent="0.25">
      <c r="A303" s="1"/>
      <c r="B303" s="1"/>
      <c r="C303" s="1"/>
      <c r="D303" s="1"/>
      <c r="E303" s="1"/>
      <c r="F303" s="76"/>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row>
    <row r="304" spans="1:245" ht="14.25" customHeight="1" x14ac:dyDescent="0.25">
      <c r="A304" s="1"/>
      <c r="B304" s="1"/>
      <c r="C304" s="1"/>
      <c r="D304" s="1"/>
      <c r="E304" s="1"/>
      <c r="F304" s="76"/>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row>
    <row r="305" spans="1:245" ht="14.25" customHeight="1" x14ac:dyDescent="0.25">
      <c r="A305" s="1"/>
      <c r="B305" s="1"/>
      <c r="C305" s="1"/>
      <c r="D305" s="1"/>
      <c r="E305" s="1"/>
      <c r="F305" s="76"/>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row>
    <row r="306" spans="1:245" ht="14.25" customHeight="1" x14ac:dyDescent="0.25">
      <c r="A306" s="1"/>
      <c r="B306" s="1"/>
      <c r="C306" s="1"/>
      <c r="D306" s="1"/>
      <c r="E306" s="1"/>
      <c r="F306" s="76"/>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row>
    <row r="307" spans="1:245" ht="14.25" customHeight="1" x14ac:dyDescent="0.25">
      <c r="A307" s="1"/>
      <c r="B307" s="1"/>
      <c r="C307" s="1"/>
      <c r="D307" s="1"/>
      <c r="E307" s="1"/>
      <c r="F307" s="76"/>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row>
    <row r="308" spans="1:245" ht="14.25" customHeight="1" x14ac:dyDescent="0.25">
      <c r="A308" s="1"/>
      <c r="B308" s="1"/>
      <c r="C308" s="1"/>
      <c r="D308" s="1"/>
      <c r="E308" s="1"/>
      <c r="F308" s="76"/>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row>
    <row r="309" spans="1:245" ht="14.25" customHeight="1" x14ac:dyDescent="0.25">
      <c r="A309" s="1"/>
      <c r="B309" s="1"/>
      <c r="C309" s="1"/>
      <c r="D309" s="1"/>
      <c r="E309" s="1"/>
      <c r="F309" s="76"/>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row>
    <row r="310" spans="1:245" ht="14.25" customHeight="1" x14ac:dyDescent="0.25">
      <c r="A310" s="1"/>
      <c r="B310" s="1"/>
      <c r="C310" s="1"/>
      <c r="D310" s="1"/>
      <c r="E310" s="1"/>
      <c r="F310" s="76"/>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row>
    <row r="311" spans="1:245" ht="14.25" customHeight="1" x14ac:dyDescent="0.25">
      <c r="A311" s="1"/>
      <c r="B311" s="1"/>
      <c r="C311" s="1"/>
      <c r="D311" s="1"/>
      <c r="E311" s="1"/>
      <c r="F311" s="76"/>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row>
    <row r="312" spans="1:245" ht="14.25" customHeight="1" x14ac:dyDescent="0.25">
      <c r="A312" s="1"/>
      <c r="B312" s="1"/>
      <c r="C312" s="1"/>
      <c r="D312" s="1"/>
      <c r="E312" s="1"/>
      <c r="F312" s="76"/>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row>
    <row r="313" spans="1:245" ht="14.25" customHeight="1" x14ac:dyDescent="0.25">
      <c r="A313" s="1"/>
      <c r="B313" s="1"/>
      <c r="C313" s="1"/>
      <c r="D313" s="1"/>
      <c r="E313" s="1"/>
      <c r="F313" s="76"/>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row>
    <row r="314" spans="1:245" ht="14.25" customHeight="1" x14ac:dyDescent="0.25">
      <c r="A314" s="1"/>
      <c r="B314" s="1"/>
      <c r="C314" s="1"/>
      <c r="D314" s="1"/>
      <c r="E314" s="1"/>
      <c r="F314" s="76"/>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row>
    <row r="315" spans="1:245" ht="14.25" customHeight="1" x14ac:dyDescent="0.25">
      <c r="A315" s="1"/>
      <c r="B315" s="1"/>
      <c r="C315" s="1"/>
      <c r="D315" s="1"/>
      <c r="E315" s="1"/>
      <c r="F315" s="76"/>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row>
    <row r="316" spans="1:245" ht="14.25" customHeight="1" x14ac:dyDescent="0.25">
      <c r="A316" s="1"/>
      <c r="B316" s="1"/>
      <c r="C316" s="1"/>
      <c r="D316" s="1"/>
      <c r="E316" s="1"/>
      <c r="F316" s="76"/>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row>
    <row r="317" spans="1:245" ht="14.25" customHeight="1" x14ac:dyDescent="0.25">
      <c r="A317" s="1"/>
      <c r="B317" s="1"/>
      <c r="C317" s="1"/>
      <c r="D317" s="1"/>
      <c r="E317" s="1"/>
      <c r="F317" s="76"/>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row>
    <row r="318" spans="1:245" ht="14.25" customHeight="1" x14ac:dyDescent="0.25">
      <c r="A318" s="1"/>
      <c r="B318" s="1"/>
      <c r="C318" s="1"/>
      <c r="D318" s="1"/>
      <c r="E318" s="1"/>
      <c r="F318" s="76"/>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row>
    <row r="319" spans="1:245" ht="14.25" customHeight="1" x14ac:dyDescent="0.25">
      <c r="A319" s="1"/>
      <c r="B319" s="1"/>
      <c r="C319" s="1"/>
      <c r="D319" s="1"/>
      <c r="E319" s="1"/>
      <c r="F319" s="76"/>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row>
    <row r="320" spans="1:245" ht="14.25" customHeight="1" x14ac:dyDescent="0.25">
      <c r="A320" s="1"/>
      <c r="B320" s="1"/>
      <c r="C320" s="1"/>
      <c r="D320" s="1"/>
      <c r="E320" s="1"/>
      <c r="F320" s="76"/>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row>
    <row r="321" spans="1:245" ht="14.25" customHeight="1" x14ac:dyDescent="0.25">
      <c r="A321" s="1"/>
      <c r="B321" s="1"/>
      <c r="C321" s="1"/>
      <c r="D321" s="1"/>
      <c r="E321" s="1"/>
      <c r="F321" s="76"/>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row>
    <row r="322" spans="1:245" ht="14.25" customHeight="1" x14ac:dyDescent="0.25">
      <c r="A322" s="1"/>
      <c r="B322" s="1"/>
      <c r="C322" s="1"/>
      <c r="D322" s="1"/>
      <c r="E322" s="1"/>
      <c r="F322" s="76"/>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row>
    <row r="323" spans="1:245" ht="14.25" customHeight="1" x14ac:dyDescent="0.25">
      <c r="A323" s="1"/>
      <c r="B323" s="1"/>
      <c r="C323" s="1"/>
      <c r="D323" s="1"/>
      <c r="E323" s="1"/>
      <c r="F323" s="76"/>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row>
    <row r="324" spans="1:245" ht="14.25" customHeight="1" x14ac:dyDescent="0.25">
      <c r="A324" s="1"/>
      <c r="B324" s="1"/>
      <c r="C324" s="1"/>
      <c r="D324" s="1"/>
      <c r="E324" s="1"/>
      <c r="F324" s="76"/>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row>
    <row r="325" spans="1:245" ht="14.25" customHeight="1" x14ac:dyDescent="0.25">
      <c r="A325" s="1"/>
      <c r="B325" s="1"/>
      <c r="C325" s="1"/>
      <c r="D325" s="1"/>
      <c r="E325" s="1"/>
      <c r="F325" s="76"/>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row>
    <row r="326" spans="1:245" ht="14.25" customHeight="1" x14ac:dyDescent="0.25">
      <c r="A326" s="1"/>
      <c r="B326" s="1"/>
      <c r="C326" s="1"/>
      <c r="D326" s="1"/>
      <c r="E326" s="1"/>
      <c r="F326" s="76"/>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row>
    <row r="327" spans="1:245" ht="14.25" customHeight="1" x14ac:dyDescent="0.25">
      <c r="A327" s="1"/>
      <c r="B327" s="1"/>
      <c r="C327" s="1"/>
      <c r="D327" s="1"/>
      <c r="E327" s="1"/>
      <c r="F327" s="76"/>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row>
    <row r="328" spans="1:245" ht="14.25" customHeight="1" x14ac:dyDescent="0.25">
      <c r="A328" s="1"/>
      <c r="B328" s="1"/>
      <c r="C328" s="1"/>
      <c r="D328" s="1"/>
      <c r="E328" s="1"/>
      <c r="F328" s="76"/>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row>
    <row r="329" spans="1:245" ht="14.25" customHeight="1" x14ac:dyDescent="0.25">
      <c r="A329" s="1"/>
      <c r="B329" s="1"/>
      <c r="C329" s="1"/>
      <c r="D329" s="1"/>
      <c r="E329" s="1"/>
      <c r="F329" s="76"/>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row>
    <row r="330" spans="1:245" ht="14.25" customHeight="1" x14ac:dyDescent="0.25">
      <c r="A330" s="1"/>
      <c r="B330" s="1"/>
      <c r="C330" s="1"/>
      <c r="D330" s="1"/>
      <c r="E330" s="1"/>
      <c r="F330" s="76"/>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row>
    <row r="331" spans="1:245" ht="14.25" customHeight="1" x14ac:dyDescent="0.25">
      <c r="A331" s="1"/>
      <c r="B331" s="1"/>
      <c r="C331" s="1"/>
      <c r="D331" s="1"/>
      <c r="E331" s="1"/>
      <c r="F331" s="76"/>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row>
    <row r="332" spans="1:245" ht="14.25" customHeight="1" x14ac:dyDescent="0.25">
      <c r="A332" s="1"/>
      <c r="B332" s="1"/>
      <c r="C332" s="1"/>
      <c r="D332" s="1"/>
      <c r="E332" s="1"/>
      <c r="F332" s="76"/>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row>
    <row r="333" spans="1:245" ht="14.25" customHeight="1" x14ac:dyDescent="0.25">
      <c r="A333" s="1"/>
      <c r="B333" s="1"/>
      <c r="C333" s="1"/>
      <c r="D333" s="1"/>
      <c r="E333" s="1"/>
      <c r="F333" s="76"/>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row>
    <row r="334" spans="1:245" ht="14.25" customHeight="1" x14ac:dyDescent="0.25">
      <c r="A334" s="1"/>
      <c r="B334" s="1"/>
      <c r="C334" s="1"/>
      <c r="D334" s="1"/>
      <c r="E334" s="1"/>
      <c r="F334" s="76"/>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row>
    <row r="335" spans="1:245" ht="14.25" customHeight="1" x14ac:dyDescent="0.25">
      <c r="A335" s="1"/>
      <c r="B335" s="1"/>
      <c r="C335" s="1"/>
      <c r="D335" s="1"/>
      <c r="E335" s="1"/>
      <c r="F335" s="76"/>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row>
    <row r="336" spans="1:245" ht="14.25" customHeight="1" x14ac:dyDescent="0.25">
      <c r="A336" s="1"/>
      <c r="B336" s="1"/>
      <c r="C336" s="1"/>
      <c r="D336" s="1"/>
      <c r="E336" s="1"/>
      <c r="F336" s="76"/>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row>
    <row r="337" spans="1:245" ht="14.25" customHeight="1" x14ac:dyDescent="0.25">
      <c r="A337" s="1"/>
      <c r="B337" s="1"/>
      <c r="C337" s="1"/>
      <c r="D337" s="1"/>
      <c r="E337" s="1"/>
      <c r="F337" s="76"/>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row>
    <row r="338" spans="1:245" ht="14.25" customHeight="1" x14ac:dyDescent="0.25">
      <c r="A338" s="1"/>
      <c r="B338" s="1"/>
      <c r="C338" s="1"/>
      <c r="D338" s="1"/>
      <c r="E338" s="1"/>
      <c r="F338" s="76"/>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row>
    <row r="339" spans="1:245" ht="14.25" customHeight="1" x14ac:dyDescent="0.25">
      <c r="A339" s="1"/>
      <c r="B339" s="1"/>
      <c r="C339" s="1"/>
      <c r="D339" s="1"/>
      <c r="E339" s="1"/>
      <c r="F339" s="76"/>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row>
    <row r="340" spans="1:245" ht="14.25" customHeight="1" x14ac:dyDescent="0.25">
      <c r="A340" s="1"/>
      <c r="B340" s="1"/>
      <c r="C340" s="1"/>
      <c r="D340" s="1"/>
      <c r="E340" s="1"/>
      <c r="F340" s="76"/>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row>
    <row r="341" spans="1:245" ht="14.25" customHeight="1" x14ac:dyDescent="0.25">
      <c r="A341" s="1"/>
      <c r="B341" s="1"/>
      <c r="C341" s="1"/>
      <c r="D341" s="1"/>
      <c r="E341" s="1"/>
      <c r="F341" s="76"/>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row>
    <row r="342" spans="1:245" ht="14.25" customHeight="1" x14ac:dyDescent="0.25">
      <c r="A342" s="1"/>
      <c r="B342" s="1"/>
      <c r="C342" s="1"/>
      <c r="D342" s="1"/>
      <c r="E342" s="1"/>
      <c r="F342" s="76"/>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row>
    <row r="343" spans="1:245" ht="14.25" customHeight="1" x14ac:dyDescent="0.25">
      <c r="A343" s="1"/>
      <c r="B343" s="1"/>
      <c r="C343" s="1"/>
      <c r="D343" s="1"/>
      <c r="E343" s="1"/>
      <c r="F343" s="76"/>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row>
    <row r="344" spans="1:245" ht="14.25" customHeight="1" x14ac:dyDescent="0.25">
      <c r="A344" s="1"/>
      <c r="B344" s="1"/>
      <c r="C344" s="1"/>
      <c r="D344" s="1"/>
      <c r="E344" s="1"/>
      <c r="F344" s="76"/>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row>
    <row r="345" spans="1:245" ht="14.25" customHeight="1" x14ac:dyDescent="0.25">
      <c r="A345" s="1"/>
      <c r="B345" s="1"/>
      <c r="C345" s="1"/>
      <c r="D345" s="1"/>
      <c r="E345" s="1"/>
      <c r="F345" s="76"/>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row>
    <row r="346" spans="1:245" ht="14.25" customHeight="1" x14ac:dyDescent="0.25">
      <c r="A346" s="1"/>
      <c r="B346" s="1"/>
      <c r="C346" s="1"/>
      <c r="D346" s="1"/>
      <c r="E346" s="1"/>
      <c r="F346" s="76"/>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row>
    <row r="347" spans="1:245" ht="14.25" customHeight="1" x14ac:dyDescent="0.25">
      <c r="A347" s="1"/>
      <c r="B347" s="1"/>
      <c r="C347" s="1"/>
      <c r="D347" s="1"/>
      <c r="E347" s="1"/>
      <c r="F347" s="76"/>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row>
    <row r="348" spans="1:245" ht="14.25" customHeight="1" x14ac:dyDescent="0.25">
      <c r="A348" s="1"/>
      <c r="B348" s="1"/>
      <c r="C348" s="1"/>
      <c r="D348" s="1"/>
      <c r="E348" s="1"/>
      <c r="F348" s="76"/>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row>
    <row r="349" spans="1:245" ht="14.25" customHeight="1" x14ac:dyDescent="0.25">
      <c r="A349" s="1"/>
      <c r="B349" s="1"/>
      <c r="C349" s="1"/>
      <c r="D349" s="1"/>
      <c r="E349" s="1"/>
      <c r="F349" s="76"/>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row>
    <row r="350" spans="1:245" ht="14.25" customHeight="1" x14ac:dyDescent="0.25">
      <c r="A350" s="1"/>
      <c r="B350" s="1"/>
      <c r="C350" s="1"/>
      <c r="D350" s="1"/>
      <c r="E350" s="1"/>
      <c r="F350" s="76"/>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row>
    <row r="351" spans="1:245" ht="14.25" customHeight="1" x14ac:dyDescent="0.25">
      <c r="A351" s="1"/>
      <c r="B351" s="1"/>
      <c r="C351" s="1"/>
      <c r="D351" s="1"/>
      <c r="E351" s="1"/>
      <c r="F351" s="76"/>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row>
    <row r="352" spans="1:245" ht="14.25" customHeight="1" x14ac:dyDescent="0.25">
      <c r="A352" s="1"/>
      <c r="B352" s="1"/>
      <c r="C352" s="1"/>
      <c r="D352" s="1"/>
      <c r="E352" s="1"/>
      <c r="F352" s="76"/>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row>
    <row r="353" spans="1:245" ht="14.25" customHeight="1" x14ac:dyDescent="0.25">
      <c r="A353" s="1"/>
      <c r="B353" s="1"/>
      <c r="C353" s="1"/>
      <c r="D353" s="1"/>
      <c r="E353" s="1"/>
      <c r="F353" s="76"/>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row>
    <row r="354" spans="1:245" ht="14.25" customHeight="1" x14ac:dyDescent="0.25">
      <c r="A354" s="1"/>
      <c r="B354" s="1"/>
      <c r="C354" s="1"/>
      <c r="D354" s="1"/>
      <c r="E354" s="1"/>
      <c r="F354" s="76"/>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row>
    <row r="355" spans="1:245" ht="14.25" customHeight="1" x14ac:dyDescent="0.25">
      <c r="A355" s="1"/>
      <c r="B355" s="1"/>
      <c r="C355" s="1"/>
      <c r="D355" s="1"/>
      <c r="E355" s="1"/>
      <c r="F355" s="76"/>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row>
    <row r="356" spans="1:245" ht="14.25" customHeight="1" x14ac:dyDescent="0.25">
      <c r="A356" s="1"/>
      <c r="B356" s="1"/>
      <c r="C356" s="1"/>
      <c r="D356" s="1"/>
      <c r="E356" s="1"/>
      <c r="F356" s="76"/>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row>
    <row r="357" spans="1:245" ht="14.25" customHeight="1" x14ac:dyDescent="0.25">
      <c r="A357" s="1"/>
      <c r="B357" s="1"/>
      <c r="C357" s="1"/>
      <c r="D357" s="1"/>
      <c r="E357" s="1"/>
      <c r="F357" s="76"/>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row>
    <row r="358" spans="1:245" ht="14.25" customHeight="1" x14ac:dyDescent="0.25">
      <c r="A358" s="1"/>
      <c r="B358" s="1"/>
      <c r="C358" s="1"/>
      <c r="D358" s="1"/>
      <c r="E358" s="1"/>
      <c r="F358" s="76"/>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row>
    <row r="359" spans="1:245" ht="14.25" customHeight="1" x14ac:dyDescent="0.25">
      <c r="A359" s="1"/>
      <c r="B359" s="1"/>
      <c r="C359" s="1"/>
      <c r="D359" s="1"/>
      <c r="E359" s="1"/>
      <c r="F359" s="76"/>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row>
    <row r="360" spans="1:245" ht="14.25" customHeight="1" x14ac:dyDescent="0.25">
      <c r="A360" s="1"/>
      <c r="B360" s="1"/>
      <c r="C360" s="1"/>
      <c r="D360" s="1"/>
      <c r="E360" s="1"/>
      <c r="F360" s="76"/>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row>
    <row r="361" spans="1:245" ht="14.25" customHeight="1" x14ac:dyDescent="0.25">
      <c r="A361" s="1"/>
      <c r="B361" s="1"/>
      <c r="C361" s="1"/>
      <c r="D361" s="1"/>
      <c r="E361" s="1"/>
      <c r="F361" s="76"/>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row>
    <row r="362" spans="1:245" ht="14.25" customHeight="1" x14ac:dyDescent="0.25">
      <c r="A362" s="1"/>
      <c r="B362" s="1"/>
      <c r="C362" s="1"/>
      <c r="D362" s="1"/>
      <c r="E362" s="1"/>
      <c r="F362" s="76"/>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row>
    <row r="363" spans="1:245" ht="14.25" customHeight="1" x14ac:dyDescent="0.25">
      <c r="A363" s="1"/>
      <c r="B363" s="1"/>
      <c r="C363" s="1"/>
      <c r="D363" s="1"/>
      <c r="E363" s="1"/>
      <c r="F363" s="76"/>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row>
    <row r="364" spans="1:245" ht="14.25" customHeight="1" x14ac:dyDescent="0.25">
      <c r="A364" s="1"/>
      <c r="B364" s="1"/>
      <c r="C364" s="1"/>
      <c r="D364" s="1"/>
      <c r="E364" s="1"/>
      <c r="F364" s="76"/>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row>
    <row r="365" spans="1:245" ht="14.25" customHeight="1" x14ac:dyDescent="0.25">
      <c r="A365" s="1"/>
      <c r="B365" s="1"/>
      <c r="C365" s="1"/>
      <c r="D365" s="1"/>
      <c r="E365" s="1"/>
      <c r="F365" s="76"/>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row>
    <row r="366" spans="1:245" ht="14.25" customHeight="1" x14ac:dyDescent="0.25">
      <c r="A366" s="1"/>
      <c r="B366" s="1"/>
      <c r="C366" s="1"/>
      <c r="D366" s="1"/>
      <c r="E366" s="1"/>
      <c r="F366" s="76"/>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row>
    <row r="367" spans="1:245" ht="14.25" customHeight="1" x14ac:dyDescent="0.25">
      <c r="A367" s="1"/>
      <c r="B367" s="1"/>
      <c r="C367" s="1"/>
      <c r="D367" s="1"/>
      <c r="E367" s="1"/>
      <c r="F367" s="76"/>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row>
    <row r="368" spans="1:245" ht="14.25" customHeight="1" x14ac:dyDescent="0.25">
      <c r="A368" s="1"/>
      <c r="B368" s="1"/>
      <c r="C368" s="1"/>
      <c r="D368" s="1"/>
      <c r="E368" s="1"/>
      <c r="F368" s="76"/>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row>
    <row r="369" spans="1:245" ht="14.25" customHeight="1" x14ac:dyDescent="0.25">
      <c r="A369" s="1"/>
      <c r="B369" s="1"/>
      <c r="C369" s="1"/>
      <c r="D369" s="1"/>
      <c r="E369" s="1"/>
      <c r="F369" s="76"/>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row>
    <row r="370" spans="1:245" ht="14.25" customHeight="1" x14ac:dyDescent="0.25">
      <c r="A370" s="1"/>
      <c r="B370" s="1"/>
      <c r="C370" s="1"/>
      <c r="D370" s="1"/>
      <c r="E370" s="1"/>
      <c r="F370" s="76"/>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row>
    <row r="371" spans="1:245" ht="14.25" customHeight="1" x14ac:dyDescent="0.25">
      <c r="A371" s="1"/>
      <c r="B371" s="1"/>
      <c r="C371" s="1"/>
      <c r="D371" s="1"/>
      <c r="E371" s="1"/>
      <c r="F371" s="76"/>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row>
    <row r="372" spans="1:245" ht="14.25" customHeight="1" x14ac:dyDescent="0.25">
      <c r="A372" s="1"/>
      <c r="B372" s="1"/>
      <c r="C372" s="1"/>
      <c r="D372" s="1"/>
      <c r="E372" s="1"/>
      <c r="F372" s="76"/>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row>
    <row r="373" spans="1:245" ht="14.25" customHeight="1" x14ac:dyDescent="0.25">
      <c r="A373" s="1"/>
      <c r="B373" s="1"/>
      <c r="C373" s="1"/>
      <c r="D373" s="1"/>
      <c r="E373" s="1"/>
      <c r="F373" s="76"/>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row>
    <row r="374" spans="1:245" ht="14.25" customHeight="1" x14ac:dyDescent="0.25">
      <c r="A374" s="1"/>
      <c r="B374" s="1"/>
      <c r="C374" s="1"/>
      <c r="D374" s="1"/>
      <c r="E374" s="1"/>
      <c r="F374" s="76"/>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row>
    <row r="375" spans="1:245" ht="14.25" customHeight="1" x14ac:dyDescent="0.25">
      <c r="A375" s="1"/>
      <c r="B375" s="1"/>
      <c r="C375" s="1"/>
      <c r="D375" s="1"/>
      <c r="E375" s="1"/>
      <c r="F375" s="76"/>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row>
    <row r="376" spans="1:245" ht="14.25" customHeight="1" x14ac:dyDescent="0.25">
      <c r="A376" s="1"/>
      <c r="B376" s="1"/>
      <c r="C376" s="1"/>
      <c r="D376" s="1"/>
      <c r="E376" s="1"/>
      <c r="F376" s="76"/>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row>
    <row r="377" spans="1:245" ht="14.25" customHeight="1" x14ac:dyDescent="0.25">
      <c r="A377" s="1"/>
      <c r="B377" s="1"/>
      <c r="C377" s="1"/>
      <c r="D377" s="1"/>
      <c r="E377" s="1"/>
      <c r="F377" s="76"/>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row>
    <row r="378" spans="1:245" ht="14.25" customHeight="1" x14ac:dyDescent="0.25">
      <c r="A378" s="1"/>
      <c r="B378" s="1"/>
      <c r="C378" s="1"/>
      <c r="D378" s="1"/>
      <c r="E378" s="1"/>
      <c r="F378" s="76"/>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row>
    <row r="379" spans="1:245" ht="14.25" customHeight="1" x14ac:dyDescent="0.25">
      <c r="A379" s="1"/>
      <c r="B379" s="1"/>
      <c r="C379" s="1"/>
      <c r="D379" s="1"/>
      <c r="E379" s="1"/>
      <c r="F379" s="76"/>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row>
    <row r="380" spans="1:245" ht="14.25" customHeight="1" x14ac:dyDescent="0.25">
      <c r="A380" s="1"/>
      <c r="B380" s="1"/>
      <c r="C380" s="1"/>
      <c r="D380" s="1"/>
      <c r="E380" s="1"/>
      <c r="F380" s="76"/>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row>
    <row r="381" spans="1:245" ht="14.25" customHeight="1" x14ac:dyDescent="0.25">
      <c r="A381" s="1"/>
      <c r="B381" s="1"/>
      <c r="C381" s="1"/>
      <c r="D381" s="1"/>
      <c r="E381" s="1"/>
      <c r="F381" s="76"/>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row>
    <row r="382" spans="1:245" ht="14.25" customHeight="1" x14ac:dyDescent="0.25">
      <c r="A382" s="1"/>
      <c r="B382" s="1"/>
      <c r="C382" s="1"/>
      <c r="D382" s="1"/>
      <c r="E382" s="1"/>
      <c r="F382" s="76"/>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row>
    <row r="383" spans="1:245" ht="14.25" customHeight="1" x14ac:dyDescent="0.25">
      <c r="A383" s="1"/>
      <c r="B383" s="1"/>
      <c r="C383" s="1"/>
      <c r="D383" s="1"/>
      <c r="E383" s="1"/>
      <c r="F383" s="76"/>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row>
    <row r="384" spans="1:245" ht="14.25" customHeight="1" x14ac:dyDescent="0.25">
      <c r="A384" s="1"/>
      <c r="B384" s="1"/>
      <c r="C384" s="1"/>
      <c r="D384" s="1"/>
      <c r="E384" s="1"/>
      <c r="F384" s="76"/>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row>
    <row r="385" spans="1:245" ht="14.25" customHeight="1" x14ac:dyDescent="0.25">
      <c r="A385" s="1"/>
      <c r="B385" s="1"/>
      <c r="C385" s="1"/>
      <c r="D385" s="1"/>
      <c r="E385" s="1"/>
      <c r="F385" s="76"/>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row>
    <row r="386" spans="1:245" ht="14.25" customHeight="1" x14ac:dyDescent="0.25">
      <c r="A386" s="1"/>
      <c r="B386" s="1"/>
      <c r="C386" s="1"/>
      <c r="D386" s="1"/>
      <c r="E386" s="1"/>
      <c r="F386" s="76"/>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row>
    <row r="387" spans="1:245" ht="14.25" customHeight="1" x14ac:dyDescent="0.25">
      <c r="A387" s="1"/>
      <c r="B387" s="1"/>
      <c r="C387" s="1"/>
      <c r="D387" s="1"/>
      <c r="E387" s="1"/>
      <c r="F387" s="76"/>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row>
    <row r="388" spans="1:245" ht="14.25" customHeight="1" x14ac:dyDescent="0.25">
      <c r="A388" s="1"/>
      <c r="B388" s="1"/>
      <c r="C388" s="1"/>
      <c r="D388" s="1"/>
      <c r="E388" s="1"/>
      <c r="F388" s="76"/>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row>
    <row r="389" spans="1:245" ht="14.25" customHeight="1" x14ac:dyDescent="0.25">
      <c r="A389" s="1"/>
      <c r="B389" s="1"/>
      <c r="C389" s="1"/>
      <c r="D389" s="1"/>
      <c r="E389" s="1"/>
      <c r="F389" s="76"/>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row>
    <row r="390" spans="1:245" ht="14.25" customHeight="1" x14ac:dyDescent="0.25">
      <c r="A390" s="1"/>
      <c r="B390" s="1"/>
      <c r="C390" s="1"/>
      <c r="D390" s="1"/>
      <c r="E390" s="1"/>
      <c r="F390" s="76"/>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row>
    <row r="391" spans="1:245" ht="14.25" customHeight="1" x14ac:dyDescent="0.25">
      <c r="A391" s="1"/>
      <c r="B391" s="1"/>
      <c r="C391" s="1"/>
      <c r="D391" s="1"/>
      <c r="E391" s="1"/>
      <c r="F391" s="76"/>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row>
    <row r="392" spans="1:245" ht="14.25" customHeight="1" x14ac:dyDescent="0.25">
      <c r="A392" s="1"/>
      <c r="B392" s="1"/>
      <c r="C392" s="1"/>
      <c r="D392" s="1"/>
      <c r="E392" s="1"/>
      <c r="F392" s="76"/>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row>
    <row r="393" spans="1:245" ht="14.25" customHeight="1" x14ac:dyDescent="0.25">
      <c r="A393" s="1"/>
      <c r="B393" s="1"/>
      <c r="C393" s="1"/>
      <c r="D393" s="1"/>
      <c r="E393" s="1"/>
      <c r="F393" s="76"/>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row>
    <row r="394" spans="1:245" ht="14.25" customHeight="1" x14ac:dyDescent="0.25">
      <c r="A394" s="1"/>
      <c r="B394" s="1"/>
      <c r="C394" s="1"/>
      <c r="D394" s="1"/>
      <c r="E394" s="1"/>
      <c r="F394" s="76"/>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row>
    <row r="395" spans="1:245" ht="14.25" customHeight="1" x14ac:dyDescent="0.25">
      <c r="A395" s="1"/>
      <c r="B395" s="1"/>
      <c r="C395" s="1"/>
      <c r="D395" s="1"/>
      <c r="E395" s="1"/>
      <c r="F395" s="76"/>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row>
    <row r="396" spans="1:245" ht="14.25" customHeight="1" x14ac:dyDescent="0.25">
      <c r="A396" s="1"/>
      <c r="B396" s="1"/>
      <c r="C396" s="1"/>
      <c r="D396" s="1"/>
      <c r="E396" s="1"/>
      <c r="F396" s="76"/>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row>
    <row r="397" spans="1:245" ht="14.25" customHeight="1" x14ac:dyDescent="0.25">
      <c r="A397" s="1"/>
      <c r="B397" s="1"/>
      <c r="C397" s="1"/>
      <c r="D397" s="1"/>
      <c r="E397" s="1"/>
      <c r="F397" s="76"/>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row>
    <row r="398" spans="1:245" ht="14.25" customHeight="1" x14ac:dyDescent="0.25">
      <c r="A398" s="1"/>
      <c r="B398" s="1"/>
      <c r="C398" s="1"/>
      <c r="D398" s="1"/>
      <c r="E398" s="1"/>
      <c r="F398" s="76"/>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row>
    <row r="399" spans="1:245" ht="14.25" customHeight="1" x14ac:dyDescent="0.25">
      <c r="A399" s="1"/>
      <c r="B399" s="1"/>
      <c r="C399" s="1"/>
      <c r="D399" s="1"/>
      <c r="E399" s="1"/>
      <c r="F399" s="76"/>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row>
    <row r="400" spans="1:245" ht="14.25" customHeight="1" x14ac:dyDescent="0.25">
      <c r="A400" s="1"/>
      <c r="B400" s="1"/>
      <c r="C400" s="1"/>
      <c r="D400" s="1"/>
      <c r="E400" s="1"/>
      <c r="F400" s="76"/>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row>
    <row r="401" spans="1:245" ht="14.25" customHeight="1" x14ac:dyDescent="0.25">
      <c r="A401" s="1"/>
      <c r="B401" s="1"/>
      <c r="C401" s="1"/>
      <c r="D401" s="1"/>
      <c r="E401" s="1"/>
      <c r="F401" s="76"/>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row>
    <row r="402" spans="1:245" ht="14.25" customHeight="1" x14ac:dyDescent="0.25">
      <c r="A402" s="1"/>
      <c r="B402" s="1"/>
      <c r="C402" s="1"/>
      <c r="D402" s="1"/>
      <c r="E402" s="1"/>
      <c r="F402" s="76"/>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row>
    <row r="403" spans="1:245" ht="14.25" customHeight="1" x14ac:dyDescent="0.25">
      <c r="A403" s="1"/>
      <c r="B403" s="1"/>
      <c r="C403" s="1"/>
      <c r="D403" s="1"/>
      <c r="E403" s="1"/>
      <c r="F403" s="76"/>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row>
    <row r="404" spans="1:245" ht="14.25" customHeight="1" x14ac:dyDescent="0.25">
      <c r="A404" s="1"/>
      <c r="B404" s="1"/>
      <c r="C404" s="1"/>
      <c r="D404" s="1"/>
      <c r="E404" s="1"/>
      <c r="F404" s="76"/>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row>
    <row r="405" spans="1:245" ht="14.25" customHeight="1" x14ac:dyDescent="0.25">
      <c r="A405" s="1"/>
      <c r="B405" s="1"/>
      <c r="C405" s="1"/>
      <c r="D405" s="1"/>
      <c r="E405" s="1"/>
      <c r="F405" s="76"/>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row>
    <row r="406" spans="1:245" ht="14.25" customHeight="1" x14ac:dyDescent="0.25">
      <c r="A406" s="1"/>
      <c r="B406" s="1"/>
      <c r="C406" s="1"/>
      <c r="D406" s="1"/>
      <c r="E406" s="1"/>
      <c r="F406" s="76"/>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row>
    <row r="407" spans="1:245" ht="14.25" customHeight="1" x14ac:dyDescent="0.25">
      <c r="A407" s="1"/>
      <c r="B407" s="1"/>
      <c r="C407" s="1"/>
      <c r="D407" s="1"/>
      <c r="E407" s="1"/>
      <c r="F407" s="76"/>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row>
    <row r="408" spans="1:245" ht="14.25" customHeight="1" x14ac:dyDescent="0.25">
      <c r="A408" s="1"/>
      <c r="B408" s="1"/>
      <c r="C408" s="1"/>
      <c r="D408" s="1"/>
      <c r="E408" s="1"/>
      <c r="F408" s="76"/>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row>
    <row r="409" spans="1:245" ht="14.25" customHeight="1" x14ac:dyDescent="0.25">
      <c r="A409" s="1"/>
      <c r="B409" s="1"/>
      <c r="C409" s="1"/>
      <c r="D409" s="1"/>
      <c r="E409" s="1"/>
      <c r="F409" s="76"/>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row>
    <row r="410" spans="1:245" ht="14.25" customHeight="1" x14ac:dyDescent="0.25">
      <c r="A410" s="1"/>
      <c r="B410" s="1"/>
      <c r="C410" s="1"/>
      <c r="D410" s="1"/>
      <c r="E410" s="1"/>
      <c r="F410" s="76"/>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row>
    <row r="411" spans="1:245" ht="14.25" customHeight="1" x14ac:dyDescent="0.25">
      <c r="A411" s="1"/>
      <c r="B411" s="1"/>
      <c r="C411" s="1"/>
      <c r="D411" s="1"/>
      <c r="E411" s="1"/>
      <c r="F411" s="76"/>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row>
    <row r="412" spans="1:245" ht="14.25" customHeight="1" x14ac:dyDescent="0.25">
      <c r="A412" s="1"/>
      <c r="B412" s="1"/>
      <c r="C412" s="1"/>
      <c r="D412" s="1"/>
      <c r="E412" s="1"/>
      <c r="F412" s="76"/>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row>
    <row r="413" spans="1:245" ht="14.25" customHeight="1" x14ac:dyDescent="0.25">
      <c r="A413" s="1"/>
      <c r="B413" s="1"/>
      <c r="C413" s="1"/>
      <c r="D413" s="1"/>
      <c r="E413" s="1"/>
      <c r="F413" s="76"/>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row>
    <row r="414" spans="1:245" ht="14.25" customHeight="1" x14ac:dyDescent="0.25">
      <c r="A414" s="1"/>
      <c r="B414" s="1"/>
      <c r="C414" s="1"/>
      <c r="D414" s="1"/>
      <c r="E414" s="1"/>
      <c r="F414" s="76"/>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row>
    <row r="415" spans="1:245" ht="14.25" customHeight="1" x14ac:dyDescent="0.25">
      <c r="A415" s="1"/>
      <c r="B415" s="1"/>
      <c r="C415" s="1"/>
      <c r="D415" s="1"/>
      <c r="E415" s="1"/>
      <c r="F415" s="76"/>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row>
    <row r="416" spans="1:245" ht="14.25" customHeight="1" x14ac:dyDescent="0.25">
      <c r="A416" s="1"/>
      <c r="B416" s="1"/>
      <c r="C416" s="1"/>
      <c r="D416" s="1"/>
      <c r="E416" s="1"/>
      <c r="F416" s="76"/>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row>
    <row r="417" spans="1:245" ht="14.25" customHeight="1" x14ac:dyDescent="0.25">
      <c r="A417" s="1"/>
      <c r="B417" s="1"/>
      <c r="C417" s="1"/>
      <c r="D417" s="1"/>
      <c r="E417" s="1"/>
      <c r="F417" s="76"/>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row>
    <row r="418" spans="1:245" ht="14.25" customHeight="1" x14ac:dyDescent="0.25">
      <c r="A418" s="1"/>
      <c r="B418" s="1"/>
      <c r="C418" s="1"/>
      <c r="D418" s="1"/>
      <c r="E418" s="1"/>
      <c r="F418" s="76"/>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row>
    <row r="419" spans="1:245" ht="14.25" customHeight="1" x14ac:dyDescent="0.25">
      <c r="A419" s="1"/>
      <c r="B419" s="1"/>
      <c r="C419" s="1"/>
      <c r="D419" s="1"/>
      <c r="E419" s="1"/>
      <c r="F419" s="76"/>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row>
    <row r="420" spans="1:245" ht="14.25" customHeight="1" x14ac:dyDescent="0.25">
      <c r="A420" s="1"/>
      <c r="B420" s="1"/>
      <c r="C420" s="1"/>
      <c r="D420" s="1"/>
      <c r="E420" s="1"/>
      <c r="F420" s="76"/>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row>
    <row r="421" spans="1:245" ht="14.25" customHeight="1" x14ac:dyDescent="0.25">
      <c r="A421" s="1"/>
      <c r="B421" s="1"/>
      <c r="C421" s="1"/>
      <c r="D421" s="1"/>
      <c r="E421" s="1"/>
      <c r="F421" s="76"/>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row>
    <row r="422" spans="1:245" ht="14.25" customHeight="1" x14ac:dyDescent="0.25">
      <c r="A422" s="1"/>
      <c r="B422" s="1"/>
      <c r="C422" s="1"/>
      <c r="D422" s="1"/>
      <c r="E422" s="1"/>
      <c r="F422" s="76"/>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row>
    <row r="423" spans="1:245" ht="14.25" customHeight="1" x14ac:dyDescent="0.25">
      <c r="A423" s="1"/>
      <c r="B423" s="1"/>
      <c r="C423" s="1"/>
      <c r="D423" s="1"/>
      <c r="E423" s="1"/>
      <c r="F423" s="76"/>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row>
    <row r="424" spans="1:245" ht="14.25" customHeight="1" x14ac:dyDescent="0.25">
      <c r="A424" s="1"/>
      <c r="B424" s="1"/>
      <c r="C424" s="1"/>
      <c r="D424" s="1"/>
      <c r="E424" s="1"/>
      <c r="F424" s="76"/>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row>
    <row r="425" spans="1:245" ht="14.25" customHeight="1" x14ac:dyDescent="0.25">
      <c r="A425" s="1"/>
      <c r="B425" s="1"/>
      <c r="C425" s="1"/>
      <c r="D425" s="1"/>
      <c r="E425" s="1"/>
      <c r="F425" s="76"/>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row>
    <row r="426" spans="1:245" ht="14.25" customHeight="1" x14ac:dyDescent="0.25">
      <c r="A426" s="1"/>
      <c r="B426" s="1"/>
      <c r="C426" s="1"/>
      <c r="D426" s="1"/>
      <c r="E426" s="1"/>
      <c r="F426" s="76"/>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row>
    <row r="427" spans="1:245" ht="14.25" customHeight="1" x14ac:dyDescent="0.25">
      <c r="A427" s="1"/>
      <c r="B427" s="1"/>
      <c r="C427" s="1"/>
      <c r="D427" s="1"/>
      <c r="E427" s="1"/>
      <c r="F427" s="76"/>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row>
    <row r="428" spans="1:245" ht="14.25" customHeight="1" x14ac:dyDescent="0.25">
      <c r="A428" s="1"/>
      <c r="B428" s="1"/>
      <c r="C428" s="1"/>
      <c r="D428" s="1"/>
      <c r="E428" s="1"/>
      <c r="F428" s="76"/>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row>
    <row r="429" spans="1:245" ht="14.25" customHeight="1" x14ac:dyDescent="0.25">
      <c r="A429" s="1"/>
      <c r="B429" s="1"/>
      <c r="C429" s="1"/>
      <c r="D429" s="1"/>
      <c r="E429" s="1"/>
      <c r="F429" s="76"/>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row>
    <row r="430" spans="1:245" ht="14.25" customHeight="1" x14ac:dyDescent="0.25">
      <c r="A430" s="1"/>
      <c r="B430" s="1"/>
      <c r="C430" s="1"/>
      <c r="D430" s="1"/>
      <c r="E430" s="1"/>
      <c r="F430" s="76"/>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row>
    <row r="431" spans="1:245" ht="14.25" customHeight="1" x14ac:dyDescent="0.25">
      <c r="A431" s="1"/>
      <c r="B431" s="1"/>
      <c r="C431" s="1"/>
      <c r="D431" s="1"/>
      <c r="E431" s="1"/>
      <c r="F431" s="76"/>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row>
    <row r="432" spans="1:245" ht="14.25" customHeight="1" x14ac:dyDescent="0.25">
      <c r="A432" s="1"/>
      <c r="B432" s="1"/>
      <c r="C432" s="1"/>
      <c r="D432" s="1"/>
      <c r="E432" s="1"/>
      <c r="F432" s="76"/>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row>
    <row r="433" spans="1:245" ht="14.25" customHeight="1" x14ac:dyDescent="0.25">
      <c r="A433" s="1"/>
      <c r="B433" s="1"/>
      <c r="C433" s="1"/>
      <c r="D433" s="1"/>
      <c r="E433" s="1"/>
      <c r="F433" s="76"/>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row>
    <row r="434" spans="1:245" ht="14.25" customHeight="1" x14ac:dyDescent="0.25">
      <c r="A434" s="1"/>
      <c r="B434" s="1"/>
      <c r="C434" s="1"/>
      <c r="D434" s="1"/>
      <c r="E434" s="1"/>
      <c r="F434" s="76"/>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row>
    <row r="435" spans="1:245" ht="14.25" customHeight="1" x14ac:dyDescent="0.25">
      <c r="A435" s="1"/>
      <c r="B435" s="1"/>
      <c r="C435" s="1"/>
      <c r="D435" s="1"/>
      <c r="E435" s="1"/>
      <c r="F435" s="76"/>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row>
    <row r="436" spans="1:245" ht="14.25" customHeight="1" x14ac:dyDescent="0.25">
      <c r="A436" s="1"/>
      <c r="B436" s="1"/>
      <c r="C436" s="1"/>
      <c r="D436" s="1"/>
      <c r="E436" s="1"/>
      <c r="F436" s="76"/>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row>
    <row r="437" spans="1:245" ht="14.25" customHeight="1" x14ac:dyDescent="0.25">
      <c r="A437" s="1"/>
      <c r="B437" s="1"/>
      <c r="C437" s="1"/>
      <c r="D437" s="1"/>
      <c r="E437" s="1"/>
      <c r="F437" s="76"/>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row>
    <row r="438" spans="1:245" ht="14.25" customHeight="1" x14ac:dyDescent="0.25">
      <c r="A438" s="1"/>
      <c r="B438" s="1"/>
      <c r="C438" s="1"/>
      <c r="D438" s="1"/>
      <c r="E438" s="1"/>
      <c r="F438" s="76"/>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row>
    <row r="439" spans="1:245" ht="14.25" customHeight="1" x14ac:dyDescent="0.25">
      <c r="A439" s="1"/>
      <c r="B439" s="1"/>
      <c r="C439" s="1"/>
      <c r="D439" s="1"/>
      <c r="E439" s="1"/>
      <c r="F439" s="76"/>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row>
    <row r="440" spans="1:245" ht="14.25" customHeight="1" x14ac:dyDescent="0.25">
      <c r="A440" s="1"/>
      <c r="B440" s="1"/>
      <c r="C440" s="1"/>
      <c r="D440" s="1"/>
      <c r="E440" s="1"/>
      <c r="F440" s="76"/>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row>
    <row r="441" spans="1:245" ht="14.25" customHeight="1" x14ac:dyDescent="0.25">
      <c r="A441" s="1"/>
      <c r="B441" s="1"/>
      <c r="C441" s="1"/>
      <c r="D441" s="1"/>
      <c r="E441" s="1"/>
      <c r="F441" s="76"/>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row>
    <row r="442" spans="1:245" ht="14.25" customHeight="1" x14ac:dyDescent="0.25">
      <c r="A442" s="1"/>
      <c r="B442" s="1"/>
      <c r="C442" s="1"/>
      <c r="D442" s="1"/>
      <c r="E442" s="1"/>
      <c r="F442" s="76"/>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row>
    <row r="443" spans="1:245" ht="14.25" customHeight="1" x14ac:dyDescent="0.25">
      <c r="A443" s="1"/>
      <c r="B443" s="1"/>
      <c r="C443" s="1"/>
      <c r="D443" s="1"/>
      <c r="E443" s="1"/>
      <c r="F443" s="76"/>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row>
    <row r="444" spans="1:245" ht="14.25" customHeight="1" x14ac:dyDescent="0.25">
      <c r="A444" s="1"/>
      <c r="B444" s="1"/>
      <c r="C444" s="1"/>
      <c r="D444" s="1"/>
      <c r="E444" s="1"/>
      <c r="F444" s="76"/>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row>
    <row r="445" spans="1:245" ht="14.25" customHeight="1" x14ac:dyDescent="0.25">
      <c r="A445" s="1"/>
      <c r="B445" s="1"/>
      <c r="C445" s="1"/>
      <c r="D445" s="1"/>
      <c r="E445" s="1"/>
      <c r="F445" s="76"/>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row>
    <row r="446" spans="1:245" ht="14.25" customHeight="1" x14ac:dyDescent="0.25">
      <c r="A446" s="1"/>
      <c r="B446" s="1"/>
      <c r="C446" s="1"/>
      <c r="D446" s="1"/>
      <c r="E446" s="1"/>
      <c r="F446" s="76"/>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row>
    <row r="447" spans="1:245" ht="14.25" customHeight="1" x14ac:dyDescent="0.25">
      <c r="A447" s="1"/>
      <c r="B447" s="1"/>
      <c r="C447" s="1"/>
      <c r="D447" s="1"/>
      <c r="E447" s="1"/>
      <c r="F447" s="76"/>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row>
    <row r="448" spans="1:245" ht="14.25" customHeight="1" x14ac:dyDescent="0.25">
      <c r="A448" s="1"/>
      <c r="B448" s="1"/>
      <c r="C448" s="1"/>
      <c r="D448" s="1"/>
      <c r="E448" s="1"/>
      <c r="F448" s="76"/>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row>
    <row r="449" spans="1:245" ht="14.25" customHeight="1" x14ac:dyDescent="0.25">
      <c r="A449" s="1"/>
      <c r="B449" s="1"/>
      <c r="C449" s="1"/>
      <c r="D449" s="1"/>
      <c r="E449" s="1"/>
      <c r="F449" s="76"/>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row>
    <row r="450" spans="1:245" ht="14.25" customHeight="1" x14ac:dyDescent="0.25">
      <c r="A450" s="1"/>
      <c r="B450" s="1"/>
      <c r="C450" s="1"/>
      <c r="D450" s="1"/>
      <c r="E450" s="1"/>
      <c r="F450" s="76"/>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row>
    <row r="451" spans="1:245" ht="14.25" customHeight="1" x14ac:dyDescent="0.25">
      <c r="A451" s="1"/>
      <c r="B451" s="1"/>
      <c r="C451" s="1"/>
      <c r="D451" s="1"/>
      <c r="E451" s="1"/>
      <c r="F451" s="76"/>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row>
    <row r="452" spans="1:245" ht="14.25" customHeight="1" x14ac:dyDescent="0.25">
      <c r="A452" s="1"/>
      <c r="B452" s="1"/>
      <c r="C452" s="1"/>
      <c r="D452" s="1"/>
      <c r="E452" s="1"/>
      <c r="F452" s="76"/>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row>
    <row r="453" spans="1:245" ht="14.25" customHeight="1" x14ac:dyDescent="0.25">
      <c r="A453" s="1"/>
      <c r="B453" s="1"/>
      <c r="C453" s="1"/>
      <c r="D453" s="1"/>
      <c r="E453" s="1"/>
      <c r="F453" s="76"/>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row>
    <row r="454" spans="1:245" ht="14.25" customHeight="1" x14ac:dyDescent="0.25">
      <c r="A454" s="1"/>
      <c r="B454" s="1"/>
      <c r="C454" s="1"/>
      <c r="D454" s="1"/>
      <c r="E454" s="1"/>
      <c r="F454" s="76"/>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row>
    <row r="455" spans="1:245" ht="14.25" customHeight="1" x14ac:dyDescent="0.25">
      <c r="A455" s="1"/>
      <c r="B455" s="1"/>
      <c r="C455" s="1"/>
      <c r="D455" s="1"/>
      <c r="E455" s="1"/>
      <c r="F455" s="76"/>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row>
    <row r="456" spans="1:245" ht="14.25" customHeight="1" x14ac:dyDescent="0.25">
      <c r="A456" s="1"/>
      <c r="B456" s="1"/>
      <c r="C456" s="1"/>
      <c r="D456" s="1"/>
      <c r="E456" s="1"/>
      <c r="F456" s="76"/>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row>
    <row r="457" spans="1:245" ht="14.25" customHeight="1" x14ac:dyDescent="0.25">
      <c r="A457" s="1"/>
      <c r="B457" s="1"/>
      <c r="C457" s="1"/>
      <c r="D457" s="1"/>
      <c r="E457" s="1"/>
      <c r="F457" s="76"/>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row>
    <row r="458" spans="1:245" ht="14.25" customHeight="1" x14ac:dyDescent="0.25">
      <c r="A458" s="1"/>
      <c r="B458" s="1"/>
      <c r="C458" s="1"/>
      <c r="D458" s="1"/>
      <c r="E458" s="1"/>
      <c r="F458" s="76"/>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row>
    <row r="459" spans="1:245" ht="14.25" customHeight="1" x14ac:dyDescent="0.25">
      <c r="A459" s="1"/>
      <c r="B459" s="1"/>
      <c r="C459" s="1"/>
      <c r="D459" s="1"/>
      <c r="E459" s="1"/>
      <c r="F459" s="76"/>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row>
    <row r="460" spans="1:245" ht="14.25" customHeight="1" x14ac:dyDescent="0.25">
      <c r="A460" s="1"/>
      <c r="B460" s="1"/>
      <c r="C460" s="1"/>
      <c r="D460" s="1"/>
      <c r="E460" s="1"/>
      <c r="F460" s="76"/>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row>
    <row r="461" spans="1:245" ht="14.25" customHeight="1" x14ac:dyDescent="0.25">
      <c r="A461" s="1"/>
      <c r="B461" s="1"/>
      <c r="C461" s="1"/>
      <c r="D461" s="1"/>
      <c r="E461" s="1"/>
      <c r="F461" s="76"/>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row>
    <row r="462" spans="1:245" ht="14.25" customHeight="1" x14ac:dyDescent="0.25">
      <c r="A462" s="1"/>
      <c r="B462" s="1"/>
      <c r="C462" s="1"/>
      <c r="D462" s="1"/>
      <c r="E462" s="1"/>
      <c r="F462" s="76"/>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row>
    <row r="463" spans="1:245" ht="14.25" customHeight="1" x14ac:dyDescent="0.25">
      <c r="A463" s="1"/>
      <c r="B463" s="1"/>
      <c r="C463" s="1"/>
      <c r="D463" s="1"/>
      <c r="E463" s="1"/>
      <c r="F463" s="76"/>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row>
    <row r="464" spans="1:245" ht="14.25" customHeight="1" x14ac:dyDescent="0.25">
      <c r="A464" s="1"/>
      <c r="B464" s="1"/>
      <c r="C464" s="1"/>
      <c r="D464" s="1"/>
      <c r="E464" s="1"/>
      <c r="F464" s="76"/>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row>
    <row r="465" spans="1:245" ht="14.25" customHeight="1" x14ac:dyDescent="0.25">
      <c r="A465" s="1"/>
      <c r="B465" s="1"/>
      <c r="C465" s="1"/>
      <c r="D465" s="1"/>
      <c r="E465" s="1"/>
      <c r="F465" s="76"/>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row>
    <row r="466" spans="1:245" ht="14.25" customHeight="1" x14ac:dyDescent="0.25">
      <c r="A466" s="1"/>
      <c r="B466" s="1"/>
      <c r="C466" s="1"/>
      <c r="D466" s="1"/>
      <c r="E466" s="1"/>
      <c r="F466" s="76"/>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row>
    <row r="467" spans="1:245" ht="14.25" customHeight="1" x14ac:dyDescent="0.25">
      <c r="A467" s="1"/>
      <c r="B467" s="1"/>
      <c r="C467" s="1"/>
      <c r="D467" s="1"/>
      <c r="E467" s="1"/>
      <c r="F467" s="76"/>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row>
    <row r="468" spans="1:245" ht="14.25" customHeight="1" x14ac:dyDescent="0.25">
      <c r="A468" s="1"/>
      <c r="B468" s="1"/>
      <c r="C468" s="1"/>
      <c r="D468" s="1"/>
      <c r="E468" s="1"/>
      <c r="F468" s="76"/>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row>
    <row r="469" spans="1:245" ht="14.25" customHeight="1" x14ac:dyDescent="0.25">
      <c r="A469" s="1"/>
      <c r="B469" s="1"/>
      <c r="C469" s="1"/>
      <c r="D469" s="1"/>
      <c r="E469" s="1"/>
      <c r="F469" s="76"/>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row>
    <row r="470" spans="1:245" ht="14.25" customHeight="1" x14ac:dyDescent="0.25">
      <c r="A470" s="1"/>
      <c r="B470" s="1"/>
      <c r="C470" s="1"/>
      <c r="D470" s="1"/>
      <c r="E470" s="1"/>
      <c r="F470" s="76"/>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row>
    <row r="471" spans="1:245" ht="14.25" customHeight="1" x14ac:dyDescent="0.25">
      <c r="A471" s="1"/>
      <c r="B471" s="1"/>
      <c r="C471" s="1"/>
      <c r="D471" s="1"/>
      <c r="E471" s="1"/>
      <c r="F471" s="76"/>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row>
    <row r="472" spans="1:245" ht="14.25" customHeight="1" x14ac:dyDescent="0.25">
      <c r="A472" s="1"/>
      <c r="B472" s="1"/>
      <c r="C472" s="1"/>
      <c r="D472" s="1"/>
      <c r="E472" s="1"/>
      <c r="F472" s="76"/>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row>
    <row r="473" spans="1:245" ht="14.25" customHeight="1" x14ac:dyDescent="0.25">
      <c r="A473" s="1"/>
      <c r="B473" s="1"/>
      <c r="C473" s="1"/>
      <c r="D473" s="1"/>
      <c r="E473" s="1"/>
      <c r="F473" s="76"/>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row>
    <row r="474" spans="1:245" ht="14.25" customHeight="1" x14ac:dyDescent="0.25">
      <c r="A474" s="1"/>
      <c r="B474" s="1"/>
      <c r="C474" s="1"/>
      <c r="D474" s="1"/>
      <c r="E474" s="1"/>
      <c r="F474" s="76"/>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row>
    <row r="475" spans="1:245" ht="14.25" customHeight="1" x14ac:dyDescent="0.25">
      <c r="A475" s="1"/>
      <c r="B475" s="1"/>
      <c r="C475" s="1"/>
      <c r="D475" s="1"/>
      <c r="E475" s="1"/>
      <c r="F475" s="76"/>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row>
    <row r="476" spans="1:245" ht="14.25" customHeight="1" x14ac:dyDescent="0.25">
      <c r="A476" s="1"/>
      <c r="B476" s="1"/>
      <c r="C476" s="1"/>
      <c r="D476" s="1"/>
      <c r="E476" s="1"/>
      <c r="F476" s="76"/>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row>
    <row r="477" spans="1:245" ht="14.25" customHeight="1" x14ac:dyDescent="0.25">
      <c r="A477" s="1"/>
      <c r="B477" s="1"/>
      <c r="C477" s="1"/>
      <c r="D477" s="1"/>
      <c r="E477" s="1"/>
      <c r="F477" s="76"/>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row>
    <row r="478" spans="1:245" ht="14.25" customHeight="1" x14ac:dyDescent="0.25">
      <c r="A478" s="1"/>
      <c r="B478" s="1"/>
      <c r="C478" s="1"/>
      <c r="D478" s="1"/>
      <c r="E478" s="1"/>
      <c r="F478" s="76"/>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row>
    <row r="479" spans="1:245" ht="14.25" customHeight="1" x14ac:dyDescent="0.25">
      <c r="A479" s="1"/>
      <c r="B479" s="1"/>
      <c r="C479" s="1"/>
      <c r="D479" s="1"/>
      <c r="E479" s="1"/>
      <c r="F479" s="76"/>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row>
    <row r="480" spans="1:245" ht="14.25" customHeight="1" x14ac:dyDescent="0.25">
      <c r="A480" s="1"/>
      <c r="B480" s="1"/>
      <c r="C480" s="1"/>
      <c r="D480" s="1"/>
      <c r="E480" s="1"/>
      <c r="F480" s="76"/>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row>
    <row r="481" spans="1:245" ht="14.25" customHeight="1" x14ac:dyDescent="0.25">
      <c r="A481" s="1"/>
      <c r="B481" s="1"/>
      <c r="C481" s="1"/>
      <c r="D481" s="1"/>
      <c r="E481" s="1"/>
      <c r="F481" s="76"/>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row>
    <row r="482" spans="1:245" ht="14.25" customHeight="1" x14ac:dyDescent="0.25">
      <c r="A482" s="1"/>
      <c r="B482" s="1"/>
      <c r="C482" s="1"/>
      <c r="D482" s="1"/>
      <c r="E482" s="1"/>
      <c r="F482" s="76"/>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row>
    <row r="483" spans="1:245" ht="14.25" customHeight="1" x14ac:dyDescent="0.25">
      <c r="A483" s="1"/>
      <c r="B483" s="1"/>
      <c r="C483" s="1"/>
      <c r="D483" s="1"/>
      <c r="E483" s="1"/>
      <c r="F483" s="76"/>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row>
    <row r="484" spans="1:245" ht="14.25" customHeight="1" x14ac:dyDescent="0.25">
      <c r="A484" s="1"/>
      <c r="B484" s="1"/>
      <c r="C484" s="1"/>
      <c r="D484" s="1"/>
      <c r="E484" s="1"/>
      <c r="F484" s="76"/>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row>
    <row r="485" spans="1:245" ht="14.25" customHeight="1" x14ac:dyDescent="0.25">
      <c r="A485" s="1"/>
      <c r="B485" s="1"/>
      <c r="C485" s="1"/>
      <c r="D485" s="1"/>
      <c r="E485" s="1"/>
      <c r="F485" s="76"/>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row>
    <row r="486" spans="1:245" ht="14.25" customHeight="1" x14ac:dyDescent="0.25">
      <c r="A486" s="1"/>
      <c r="B486" s="1"/>
      <c r="C486" s="1"/>
      <c r="D486" s="1"/>
      <c r="E486" s="1"/>
      <c r="F486" s="76"/>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row>
    <row r="487" spans="1:245" ht="14.25" customHeight="1" x14ac:dyDescent="0.25">
      <c r="A487" s="1"/>
      <c r="B487" s="1"/>
      <c r="C487" s="1"/>
      <c r="D487" s="1"/>
      <c r="E487" s="1"/>
      <c r="F487" s="76"/>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row>
    <row r="488" spans="1:245" ht="14.25" customHeight="1" x14ac:dyDescent="0.25">
      <c r="A488" s="1"/>
      <c r="B488" s="1"/>
      <c r="C488" s="1"/>
      <c r="D488" s="1"/>
      <c r="E488" s="1"/>
      <c r="F488" s="76"/>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row>
    <row r="489" spans="1:245" ht="14.25" customHeight="1" x14ac:dyDescent="0.25">
      <c r="A489" s="1"/>
      <c r="B489" s="1"/>
      <c r="C489" s="1"/>
      <c r="D489" s="1"/>
      <c r="E489" s="1"/>
      <c r="F489" s="76"/>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row>
    <row r="490" spans="1:245" ht="14.25" customHeight="1" x14ac:dyDescent="0.25">
      <c r="A490" s="1"/>
      <c r="B490" s="1"/>
      <c r="C490" s="1"/>
      <c r="D490" s="1"/>
      <c r="E490" s="1"/>
      <c r="F490" s="76"/>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row>
    <row r="491" spans="1:245" ht="14.25" customHeight="1" x14ac:dyDescent="0.25">
      <c r="A491" s="1"/>
      <c r="B491" s="1"/>
      <c r="C491" s="1"/>
      <c r="D491" s="1"/>
      <c r="E491" s="1"/>
      <c r="F491" s="76"/>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row>
    <row r="492" spans="1:245" ht="14.25" customHeight="1" x14ac:dyDescent="0.25">
      <c r="A492" s="1"/>
      <c r="B492" s="1"/>
      <c r="C492" s="1"/>
      <c r="D492" s="1"/>
      <c r="E492" s="1"/>
      <c r="F492" s="76"/>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row>
    <row r="493" spans="1:245" ht="14.25" customHeight="1" x14ac:dyDescent="0.25">
      <c r="A493" s="1"/>
      <c r="B493" s="1"/>
      <c r="C493" s="1"/>
      <c r="D493" s="1"/>
      <c r="E493" s="1"/>
      <c r="F493" s="76"/>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row>
    <row r="494" spans="1:245" ht="14.25" customHeight="1" x14ac:dyDescent="0.25">
      <c r="A494" s="1"/>
      <c r="B494" s="1"/>
      <c r="C494" s="1"/>
      <c r="D494" s="1"/>
      <c r="E494" s="1"/>
      <c r="F494" s="76"/>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row>
    <row r="495" spans="1:245" ht="14.25" customHeight="1" x14ac:dyDescent="0.25">
      <c r="A495" s="1"/>
      <c r="B495" s="1"/>
      <c r="C495" s="1"/>
      <c r="D495" s="1"/>
      <c r="E495" s="1"/>
      <c r="F495" s="76"/>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row>
    <row r="496" spans="1:245" ht="14.25" customHeight="1" x14ac:dyDescent="0.25">
      <c r="A496" s="1"/>
      <c r="B496" s="1"/>
      <c r="C496" s="1"/>
      <c r="D496" s="1"/>
      <c r="E496" s="1"/>
      <c r="F496" s="76"/>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row>
    <row r="497" spans="1:245" ht="14.25" customHeight="1" x14ac:dyDescent="0.25">
      <c r="A497" s="1"/>
      <c r="B497" s="1"/>
      <c r="C497" s="1"/>
      <c r="D497" s="1"/>
      <c r="E497" s="1"/>
      <c r="F497" s="76"/>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row>
    <row r="498" spans="1:245" ht="14.25" customHeight="1" x14ac:dyDescent="0.25">
      <c r="A498" s="1"/>
      <c r="B498" s="1"/>
      <c r="C498" s="1"/>
      <c r="D498" s="1"/>
      <c r="E498" s="1"/>
      <c r="F498" s="76"/>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row>
    <row r="499" spans="1:245" ht="14.25" customHeight="1" x14ac:dyDescent="0.25">
      <c r="A499" s="1"/>
      <c r="B499" s="1"/>
      <c r="C499" s="1"/>
      <c r="D499" s="1"/>
      <c r="E499" s="1"/>
      <c r="F499" s="76"/>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row>
    <row r="500" spans="1:245" ht="14.25" customHeight="1" x14ac:dyDescent="0.25">
      <c r="A500" s="1"/>
      <c r="B500" s="1"/>
      <c r="C500" s="1"/>
      <c r="D500" s="1"/>
      <c r="E500" s="1"/>
      <c r="F500" s="76"/>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row>
    <row r="501" spans="1:245" ht="14.25" customHeight="1" x14ac:dyDescent="0.25">
      <c r="A501" s="1"/>
      <c r="B501" s="1"/>
      <c r="C501" s="1"/>
      <c r="D501" s="1"/>
      <c r="E501" s="1"/>
      <c r="F501" s="76"/>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row>
    <row r="502" spans="1:245" ht="14.25" customHeight="1" x14ac:dyDescent="0.25">
      <c r="A502" s="1"/>
      <c r="B502" s="1"/>
      <c r="C502" s="1"/>
      <c r="D502" s="1"/>
      <c r="E502" s="1"/>
      <c r="F502" s="76"/>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row>
    <row r="503" spans="1:245" ht="14.25" customHeight="1" x14ac:dyDescent="0.25">
      <c r="A503" s="1"/>
      <c r="B503" s="1"/>
      <c r="C503" s="1"/>
      <c r="D503" s="1"/>
      <c r="E503" s="1"/>
      <c r="F503" s="76"/>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row>
    <row r="504" spans="1:245" ht="14.25" customHeight="1" x14ac:dyDescent="0.25">
      <c r="A504" s="1"/>
      <c r="B504" s="1"/>
      <c r="C504" s="1"/>
      <c r="D504" s="1"/>
      <c r="E504" s="1"/>
      <c r="F504" s="76"/>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row>
    <row r="505" spans="1:245" ht="14.25" customHeight="1" x14ac:dyDescent="0.25">
      <c r="A505" s="1"/>
      <c r="B505" s="1"/>
      <c r="C505" s="1"/>
      <c r="D505" s="1"/>
      <c r="E505" s="1"/>
      <c r="F505" s="76"/>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row>
    <row r="506" spans="1:245" ht="14.25" customHeight="1" x14ac:dyDescent="0.25">
      <c r="A506" s="1"/>
      <c r="B506" s="1"/>
      <c r="C506" s="1"/>
      <c r="D506" s="1"/>
      <c r="E506" s="1"/>
      <c r="F506" s="76"/>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row>
    <row r="507" spans="1:245" ht="14.25" customHeight="1" x14ac:dyDescent="0.25">
      <c r="A507" s="1"/>
      <c r="B507" s="1"/>
      <c r="C507" s="1"/>
      <c r="D507" s="1"/>
      <c r="E507" s="1"/>
      <c r="F507" s="76"/>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row>
    <row r="508" spans="1:245" ht="14.25" customHeight="1" x14ac:dyDescent="0.25">
      <c r="A508" s="1"/>
      <c r="B508" s="1"/>
      <c r="C508" s="1"/>
      <c r="D508" s="1"/>
      <c r="E508" s="1"/>
      <c r="F508" s="76"/>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row>
    <row r="509" spans="1:245" ht="14.25" customHeight="1" x14ac:dyDescent="0.25">
      <c r="A509" s="1"/>
      <c r="B509" s="1"/>
      <c r="C509" s="1"/>
      <c r="D509" s="1"/>
      <c r="E509" s="1"/>
      <c r="F509" s="76"/>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row>
    <row r="510" spans="1:245" ht="14.25" customHeight="1" x14ac:dyDescent="0.25">
      <c r="A510" s="1"/>
      <c r="B510" s="1"/>
      <c r="C510" s="1"/>
      <c r="D510" s="1"/>
      <c r="E510" s="1"/>
      <c r="F510" s="76"/>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row>
    <row r="511" spans="1:245" ht="14.25" customHeight="1" x14ac:dyDescent="0.25">
      <c r="A511" s="1"/>
      <c r="B511" s="1"/>
      <c r="C511" s="1"/>
      <c r="D511" s="1"/>
      <c r="E511" s="1"/>
      <c r="F511" s="76"/>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row>
    <row r="512" spans="1:245" ht="14.25" customHeight="1" x14ac:dyDescent="0.25">
      <c r="A512" s="1"/>
      <c r="B512" s="1"/>
      <c r="C512" s="1"/>
      <c r="D512" s="1"/>
      <c r="E512" s="1"/>
      <c r="F512" s="76"/>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row>
    <row r="513" spans="1:245" ht="14.25" customHeight="1" x14ac:dyDescent="0.25">
      <c r="A513" s="1"/>
      <c r="B513" s="1"/>
      <c r="C513" s="1"/>
      <c r="D513" s="1"/>
      <c r="E513" s="1"/>
      <c r="F513" s="76"/>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row>
    <row r="514" spans="1:245" ht="14.25" customHeight="1" x14ac:dyDescent="0.25">
      <c r="A514" s="1"/>
      <c r="B514" s="1"/>
      <c r="C514" s="1"/>
      <c r="D514" s="1"/>
      <c r="E514" s="1"/>
      <c r="F514" s="76"/>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row>
    <row r="515" spans="1:245" ht="14.25" customHeight="1" x14ac:dyDescent="0.25">
      <c r="A515" s="1"/>
      <c r="B515" s="1"/>
      <c r="C515" s="1"/>
      <c r="D515" s="1"/>
      <c r="E515" s="1"/>
      <c r="F515" s="76"/>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row>
    <row r="516" spans="1:245" ht="14.25" customHeight="1" x14ac:dyDescent="0.25">
      <c r="A516" s="1"/>
      <c r="B516" s="1"/>
      <c r="C516" s="1"/>
      <c r="D516" s="1"/>
      <c r="E516" s="1"/>
      <c r="F516" s="76"/>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row>
    <row r="517" spans="1:245" ht="14.25" customHeight="1" x14ac:dyDescent="0.25">
      <c r="A517" s="1"/>
      <c r="B517" s="1"/>
      <c r="C517" s="1"/>
      <c r="D517" s="1"/>
      <c r="E517" s="1"/>
      <c r="F517" s="76"/>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row>
    <row r="518" spans="1:245" ht="14.25" customHeight="1" x14ac:dyDescent="0.25">
      <c r="A518" s="1"/>
      <c r="B518" s="1"/>
      <c r="C518" s="1"/>
      <c r="D518" s="1"/>
      <c r="E518" s="1"/>
      <c r="F518" s="76"/>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row>
    <row r="519" spans="1:245" ht="14.25" customHeight="1" x14ac:dyDescent="0.25">
      <c r="A519" s="1"/>
      <c r="B519" s="1"/>
      <c r="C519" s="1"/>
      <c r="D519" s="1"/>
      <c r="E519" s="1"/>
      <c r="F519" s="76"/>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row>
    <row r="520" spans="1:245" ht="14.25" customHeight="1" x14ac:dyDescent="0.25">
      <c r="A520" s="1"/>
      <c r="B520" s="1"/>
      <c r="C520" s="1"/>
      <c r="D520" s="1"/>
      <c r="E520" s="1"/>
      <c r="F520" s="76"/>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row>
    <row r="521" spans="1:245" ht="14.25" customHeight="1" x14ac:dyDescent="0.25">
      <c r="A521" s="1"/>
      <c r="B521" s="1"/>
      <c r="C521" s="1"/>
      <c r="D521" s="1"/>
      <c r="E521" s="1"/>
      <c r="F521" s="76"/>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row>
    <row r="522" spans="1:245" ht="14.25" customHeight="1" x14ac:dyDescent="0.25">
      <c r="A522" s="1"/>
      <c r="B522" s="1"/>
      <c r="C522" s="1"/>
      <c r="D522" s="1"/>
      <c r="E522" s="1"/>
      <c r="F522" s="76"/>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row>
    <row r="523" spans="1:245" ht="14.25" customHeight="1" x14ac:dyDescent="0.25">
      <c r="A523" s="1"/>
      <c r="B523" s="1"/>
      <c r="C523" s="1"/>
      <c r="D523" s="1"/>
      <c r="E523" s="1"/>
      <c r="F523" s="76"/>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row>
    <row r="524" spans="1:245" ht="14.25" customHeight="1" x14ac:dyDescent="0.25">
      <c r="A524" s="1"/>
      <c r="B524" s="1"/>
      <c r="C524" s="1"/>
      <c r="D524" s="1"/>
      <c r="E524" s="1"/>
      <c r="F524" s="76"/>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row>
    <row r="525" spans="1:245" ht="14.25" customHeight="1" x14ac:dyDescent="0.25">
      <c r="A525" s="1"/>
      <c r="B525" s="1"/>
      <c r="C525" s="1"/>
      <c r="D525" s="1"/>
      <c r="E525" s="1"/>
      <c r="F525" s="76"/>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row>
    <row r="526" spans="1:245" ht="14.25" customHeight="1" x14ac:dyDescent="0.25">
      <c r="A526" s="1"/>
      <c r="B526" s="1"/>
      <c r="C526" s="1"/>
      <c r="D526" s="1"/>
      <c r="E526" s="1"/>
      <c r="F526" s="76"/>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row>
    <row r="527" spans="1:245" ht="14.25" customHeight="1" x14ac:dyDescent="0.25">
      <c r="A527" s="1"/>
      <c r="B527" s="1"/>
      <c r="C527" s="1"/>
      <c r="D527" s="1"/>
      <c r="E527" s="1"/>
      <c r="F527" s="76"/>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row>
    <row r="528" spans="1:245" ht="14.25" customHeight="1" x14ac:dyDescent="0.25">
      <c r="A528" s="1"/>
      <c r="B528" s="1"/>
      <c r="C528" s="1"/>
      <c r="D528" s="1"/>
      <c r="E528" s="1"/>
      <c r="F528" s="76"/>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row>
    <row r="529" spans="1:245" ht="14.25" customHeight="1" x14ac:dyDescent="0.25">
      <c r="A529" s="1"/>
      <c r="B529" s="1"/>
      <c r="C529" s="1"/>
      <c r="D529" s="1"/>
      <c r="E529" s="1"/>
      <c r="F529" s="76"/>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row>
    <row r="530" spans="1:245" ht="14.25" customHeight="1" x14ac:dyDescent="0.25">
      <c r="A530" s="1"/>
      <c r="B530" s="1"/>
      <c r="C530" s="1"/>
      <c r="D530" s="1"/>
      <c r="E530" s="1"/>
      <c r="F530" s="76"/>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row>
    <row r="531" spans="1:245" ht="14.25" customHeight="1" x14ac:dyDescent="0.25">
      <c r="A531" s="1"/>
      <c r="B531" s="1"/>
      <c r="C531" s="1"/>
      <c r="D531" s="1"/>
      <c r="E531" s="1"/>
      <c r="F531" s="76"/>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row>
    <row r="532" spans="1:245" ht="14.25" customHeight="1" x14ac:dyDescent="0.25">
      <c r="A532" s="1"/>
      <c r="B532" s="1"/>
      <c r="C532" s="1"/>
      <c r="D532" s="1"/>
      <c r="E532" s="1"/>
      <c r="F532" s="76"/>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row>
    <row r="533" spans="1:245" ht="14.25" customHeight="1" x14ac:dyDescent="0.25">
      <c r="A533" s="1"/>
      <c r="B533" s="1"/>
      <c r="C533" s="1"/>
      <c r="D533" s="1"/>
      <c r="E533" s="1"/>
      <c r="F533" s="76"/>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row>
    <row r="534" spans="1:245" ht="14.25" customHeight="1" x14ac:dyDescent="0.25">
      <c r="A534" s="1"/>
      <c r="B534" s="1"/>
      <c r="C534" s="1"/>
      <c r="D534" s="1"/>
      <c r="E534" s="1"/>
      <c r="F534" s="76"/>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row>
    <row r="535" spans="1:245" ht="14.25" customHeight="1" x14ac:dyDescent="0.25">
      <c r="A535" s="1"/>
      <c r="B535" s="1"/>
      <c r="C535" s="1"/>
      <c r="D535" s="1"/>
      <c r="E535" s="1"/>
      <c r="F535" s="76"/>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row>
    <row r="536" spans="1:245" ht="14.25" customHeight="1" x14ac:dyDescent="0.25">
      <c r="A536" s="1"/>
      <c r="B536" s="1"/>
      <c r="C536" s="1"/>
      <c r="D536" s="1"/>
      <c r="E536" s="1"/>
      <c r="F536" s="76"/>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row>
    <row r="537" spans="1:245" ht="14.25" customHeight="1" x14ac:dyDescent="0.25">
      <c r="A537" s="1"/>
      <c r="B537" s="1"/>
      <c r="C537" s="1"/>
      <c r="D537" s="1"/>
      <c r="E537" s="1"/>
      <c r="F537" s="76"/>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row>
    <row r="538" spans="1:245" ht="14.25" customHeight="1" x14ac:dyDescent="0.25">
      <c r="A538" s="1"/>
      <c r="B538" s="1"/>
      <c r="C538" s="1"/>
      <c r="D538" s="1"/>
      <c r="E538" s="1"/>
      <c r="F538" s="76"/>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row>
    <row r="539" spans="1:245" ht="14.25" customHeight="1" x14ac:dyDescent="0.25">
      <c r="A539" s="1"/>
      <c r="B539" s="1"/>
      <c r="C539" s="1"/>
      <c r="D539" s="1"/>
      <c r="E539" s="1"/>
      <c r="F539" s="76"/>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row>
    <row r="540" spans="1:245" ht="14.25" customHeight="1" x14ac:dyDescent="0.25">
      <c r="A540" s="1"/>
      <c r="B540" s="1"/>
      <c r="C540" s="1"/>
      <c r="D540" s="1"/>
      <c r="E540" s="1"/>
      <c r="F540" s="76"/>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row>
    <row r="541" spans="1:245" ht="14.25" customHeight="1" x14ac:dyDescent="0.25">
      <c r="A541" s="1"/>
      <c r="B541" s="1"/>
      <c r="C541" s="1"/>
      <c r="D541" s="1"/>
      <c r="E541" s="1"/>
      <c r="F541" s="76"/>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row>
    <row r="542" spans="1:245" ht="14.25" customHeight="1" x14ac:dyDescent="0.25">
      <c r="A542" s="1"/>
      <c r="B542" s="1"/>
      <c r="C542" s="1"/>
      <c r="D542" s="1"/>
      <c r="E542" s="1"/>
      <c r="F542" s="76"/>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row>
    <row r="543" spans="1:245" ht="14.25" customHeight="1" x14ac:dyDescent="0.25">
      <c r="A543" s="1"/>
      <c r="B543" s="1"/>
      <c r="C543" s="1"/>
      <c r="D543" s="1"/>
      <c r="E543" s="1"/>
      <c r="F543" s="76"/>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row>
    <row r="544" spans="1:245" ht="14.25" customHeight="1" x14ac:dyDescent="0.25">
      <c r="A544" s="1"/>
      <c r="B544" s="1"/>
      <c r="C544" s="1"/>
      <c r="D544" s="1"/>
      <c r="E544" s="1"/>
      <c r="F544" s="76"/>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row>
    <row r="545" spans="1:245" ht="14.25" customHeight="1" x14ac:dyDescent="0.25">
      <c r="A545" s="1"/>
      <c r="B545" s="1"/>
      <c r="C545" s="1"/>
      <c r="D545" s="1"/>
      <c r="E545" s="1"/>
      <c r="F545" s="76"/>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row>
    <row r="546" spans="1:245" ht="14.25" customHeight="1" x14ac:dyDescent="0.25">
      <c r="A546" s="1"/>
      <c r="B546" s="1"/>
      <c r="C546" s="1"/>
      <c r="D546" s="1"/>
      <c r="E546" s="1"/>
      <c r="F546" s="76"/>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row>
    <row r="547" spans="1:245" ht="14.25" customHeight="1" x14ac:dyDescent="0.25">
      <c r="A547" s="1"/>
      <c r="B547" s="1"/>
      <c r="C547" s="1"/>
      <c r="D547" s="1"/>
      <c r="E547" s="1"/>
      <c r="F547" s="76"/>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row>
    <row r="548" spans="1:245" ht="14.25" customHeight="1" x14ac:dyDescent="0.25">
      <c r="A548" s="1"/>
      <c r="B548" s="1"/>
      <c r="C548" s="1"/>
      <c r="D548" s="1"/>
      <c r="E548" s="1"/>
      <c r="F548" s="76"/>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row>
    <row r="549" spans="1:245" ht="14.25" customHeight="1" x14ac:dyDescent="0.25">
      <c r="A549" s="1"/>
      <c r="B549" s="1"/>
      <c r="C549" s="1"/>
      <c r="D549" s="1"/>
      <c r="E549" s="1"/>
      <c r="F549" s="76"/>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row>
    <row r="550" spans="1:245" ht="14.25" customHeight="1" x14ac:dyDescent="0.25">
      <c r="A550" s="1"/>
      <c r="B550" s="1"/>
      <c r="C550" s="1"/>
      <c r="D550" s="1"/>
      <c r="E550" s="1"/>
      <c r="F550" s="76"/>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row>
    <row r="551" spans="1:245" ht="14.25" customHeight="1" x14ac:dyDescent="0.25">
      <c r="A551" s="1"/>
      <c r="B551" s="1"/>
      <c r="C551" s="1"/>
      <c r="D551" s="1"/>
      <c r="E551" s="1"/>
      <c r="F551" s="76"/>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row>
    <row r="552" spans="1:245" ht="14.25" customHeight="1" x14ac:dyDescent="0.25">
      <c r="A552" s="1"/>
      <c r="B552" s="1"/>
      <c r="C552" s="1"/>
      <c r="D552" s="1"/>
      <c r="E552" s="1"/>
      <c r="F552" s="76"/>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row>
    <row r="553" spans="1:245" ht="14.25" customHeight="1" x14ac:dyDescent="0.25">
      <c r="A553" s="1"/>
      <c r="B553" s="1"/>
      <c r="C553" s="1"/>
      <c r="D553" s="1"/>
      <c r="E553" s="1"/>
      <c r="F553" s="76"/>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row>
    <row r="554" spans="1:245" ht="14.25" customHeight="1" x14ac:dyDescent="0.25">
      <c r="A554" s="1"/>
      <c r="B554" s="1"/>
      <c r="C554" s="1"/>
      <c r="D554" s="1"/>
      <c r="E554" s="1"/>
      <c r="F554" s="76"/>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row>
    <row r="555" spans="1:245" ht="14.25" customHeight="1" x14ac:dyDescent="0.25">
      <c r="A555" s="1"/>
      <c r="B555" s="1"/>
      <c r="C555" s="1"/>
      <c r="D555" s="1"/>
      <c r="E555" s="1"/>
      <c r="F555" s="76"/>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row>
    <row r="556" spans="1:245" ht="14.25" customHeight="1" x14ac:dyDescent="0.25">
      <c r="A556" s="1"/>
      <c r="B556" s="1"/>
      <c r="C556" s="1"/>
      <c r="D556" s="1"/>
      <c r="E556" s="1"/>
      <c r="F556" s="76"/>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row>
    <row r="557" spans="1:245" ht="14.25" customHeight="1" x14ac:dyDescent="0.25">
      <c r="A557" s="1"/>
      <c r="B557" s="1"/>
      <c r="C557" s="1"/>
      <c r="D557" s="1"/>
      <c r="E557" s="1"/>
      <c r="F557" s="76"/>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row>
    <row r="558" spans="1:245" ht="14.25" customHeight="1" x14ac:dyDescent="0.25">
      <c r="A558" s="1"/>
      <c r="B558" s="1"/>
      <c r="C558" s="1"/>
      <c r="D558" s="1"/>
      <c r="E558" s="1"/>
      <c r="F558" s="76"/>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row>
    <row r="559" spans="1:245" ht="14.25" customHeight="1" x14ac:dyDescent="0.25">
      <c r="A559" s="1"/>
      <c r="B559" s="1"/>
      <c r="C559" s="1"/>
      <c r="D559" s="1"/>
      <c r="E559" s="1"/>
      <c r="F559" s="76"/>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row>
    <row r="560" spans="1:245" ht="14.25" customHeight="1" x14ac:dyDescent="0.25">
      <c r="A560" s="1"/>
      <c r="B560" s="1"/>
      <c r="C560" s="1"/>
      <c r="D560" s="1"/>
      <c r="E560" s="1"/>
      <c r="F560" s="76"/>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row>
    <row r="561" spans="1:245" ht="14.25" customHeight="1" x14ac:dyDescent="0.25">
      <c r="A561" s="1"/>
      <c r="B561" s="1"/>
      <c r="C561" s="1"/>
      <c r="D561" s="1"/>
      <c r="E561" s="1"/>
      <c r="F561" s="76"/>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row>
    <row r="562" spans="1:245" ht="14.25" customHeight="1" x14ac:dyDescent="0.25">
      <c r="A562" s="1"/>
      <c r="B562" s="1"/>
      <c r="C562" s="1"/>
      <c r="D562" s="1"/>
      <c r="E562" s="1"/>
      <c r="F562" s="76"/>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row>
    <row r="563" spans="1:245" ht="14.25" customHeight="1" x14ac:dyDescent="0.25">
      <c r="A563" s="1"/>
      <c r="B563" s="1"/>
      <c r="C563" s="1"/>
      <c r="D563" s="1"/>
      <c r="E563" s="1"/>
      <c r="F563" s="76"/>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row>
    <row r="564" spans="1:245" ht="14.25" customHeight="1" x14ac:dyDescent="0.25">
      <c r="A564" s="1"/>
      <c r="B564" s="1"/>
      <c r="C564" s="1"/>
      <c r="D564" s="1"/>
      <c r="E564" s="1"/>
      <c r="F564" s="76"/>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row>
    <row r="565" spans="1:245" ht="14.25" customHeight="1" x14ac:dyDescent="0.25">
      <c r="A565" s="1"/>
      <c r="B565" s="1"/>
      <c r="C565" s="1"/>
      <c r="D565" s="1"/>
      <c r="E565" s="1"/>
      <c r="F565" s="76"/>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row>
    <row r="566" spans="1:245" ht="14.25" customHeight="1" x14ac:dyDescent="0.25">
      <c r="A566" s="1"/>
      <c r="B566" s="1"/>
      <c r="C566" s="1"/>
      <c r="D566" s="1"/>
      <c r="E566" s="1"/>
      <c r="F566" s="76"/>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row>
    <row r="567" spans="1:245" ht="14.25" customHeight="1" x14ac:dyDescent="0.25">
      <c r="A567" s="1"/>
      <c r="B567" s="1"/>
      <c r="C567" s="1"/>
      <c r="D567" s="1"/>
      <c r="E567" s="1"/>
      <c r="F567" s="76"/>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row>
    <row r="568" spans="1:245" ht="14.25" customHeight="1" x14ac:dyDescent="0.25">
      <c r="A568" s="1"/>
      <c r="B568" s="1"/>
      <c r="C568" s="1"/>
      <c r="D568" s="1"/>
      <c r="E568" s="1"/>
      <c r="F568" s="76"/>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row>
    <row r="569" spans="1:245" ht="14.25" customHeight="1" x14ac:dyDescent="0.25">
      <c r="A569" s="1"/>
      <c r="B569" s="1"/>
      <c r="C569" s="1"/>
      <c r="D569" s="1"/>
      <c r="E569" s="1"/>
      <c r="F569" s="76"/>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row>
    <row r="570" spans="1:245" ht="14.25" customHeight="1" x14ac:dyDescent="0.25">
      <c r="A570" s="1"/>
      <c r="B570" s="1"/>
      <c r="C570" s="1"/>
      <c r="D570" s="1"/>
      <c r="E570" s="1"/>
      <c r="F570" s="76"/>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row>
    <row r="571" spans="1:245" ht="14.25" customHeight="1" x14ac:dyDescent="0.25">
      <c r="A571" s="1"/>
      <c r="B571" s="1"/>
      <c r="C571" s="1"/>
      <c r="D571" s="1"/>
      <c r="E571" s="1"/>
      <c r="F571" s="76"/>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row>
    <row r="572" spans="1:245" ht="14.25" customHeight="1" x14ac:dyDescent="0.25">
      <c r="A572" s="1"/>
      <c r="B572" s="1"/>
      <c r="C572" s="1"/>
      <c r="D572" s="1"/>
      <c r="E572" s="1"/>
      <c r="F572" s="76"/>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row>
    <row r="573" spans="1:245" ht="14.25" customHeight="1" x14ac:dyDescent="0.25">
      <c r="A573" s="1"/>
      <c r="B573" s="1"/>
      <c r="C573" s="1"/>
      <c r="D573" s="1"/>
      <c r="E573" s="1"/>
      <c r="F573" s="76"/>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row>
    <row r="574" spans="1:245" ht="14.25" customHeight="1" x14ac:dyDescent="0.25">
      <c r="A574" s="1"/>
      <c r="B574" s="1"/>
      <c r="C574" s="1"/>
      <c r="D574" s="1"/>
      <c r="E574" s="1"/>
      <c r="F574" s="76"/>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row>
    <row r="575" spans="1:245" ht="14.25" customHeight="1" x14ac:dyDescent="0.25">
      <c r="A575" s="1"/>
      <c r="B575" s="1"/>
      <c r="C575" s="1"/>
      <c r="D575" s="1"/>
      <c r="E575" s="1"/>
      <c r="F575" s="76"/>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row>
    <row r="576" spans="1:245" ht="14.25" customHeight="1" x14ac:dyDescent="0.25">
      <c r="A576" s="1"/>
      <c r="B576" s="1"/>
      <c r="C576" s="1"/>
      <c r="D576" s="1"/>
      <c r="E576" s="1"/>
      <c r="F576" s="76"/>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row>
    <row r="577" spans="1:245" ht="14.25" customHeight="1" x14ac:dyDescent="0.25">
      <c r="A577" s="1"/>
      <c r="B577" s="1"/>
      <c r="C577" s="1"/>
      <c r="D577" s="1"/>
      <c r="E577" s="1"/>
      <c r="F577" s="76"/>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row>
    <row r="578" spans="1:245" ht="14.25" customHeight="1" x14ac:dyDescent="0.25">
      <c r="A578" s="1"/>
      <c r="B578" s="1"/>
      <c r="C578" s="1"/>
      <c r="D578" s="1"/>
      <c r="E578" s="1"/>
      <c r="F578" s="76"/>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row>
    <row r="579" spans="1:245" ht="14.25" customHeight="1" x14ac:dyDescent="0.25">
      <c r="A579" s="1"/>
      <c r="B579" s="1"/>
      <c r="C579" s="1"/>
      <c r="D579" s="1"/>
      <c r="E579" s="1"/>
      <c r="F579" s="76"/>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row>
    <row r="580" spans="1:245" ht="14.25" customHeight="1" x14ac:dyDescent="0.25">
      <c r="A580" s="1"/>
      <c r="B580" s="1"/>
      <c r="C580" s="1"/>
      <c r="D580" s="1"/>
      <c r="E580" s="1"/>
      <c r="F580" s="76"/>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row>
    <row r="581" spans="1:245" ht="14.25" customHeight="1" x14ac:dyDescent="0.25">
      <c r="A581" s="1"/>
      <c r="B581" s="1"/>
      <c r="C581" s="1"/>
      <c r="D581" s="1"/>
      <c r="E581" s="1"/>
      <c r="F581" s="76"/>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row>
    <row r="582" spans="1:245" ht="14.25" customHeight="1" x14ac:dyDescent="0.25">
      <c r="A582" s="1"/>
      <c r="B582" s="1"/>
      <c r="C582" s="1"/>
      <c r="D582" s="1"/>
      <c r="E582" s="1"/>
      <c r="F582" s="76"/>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row>
    <row r="583" spans="1:245" ht="14.25" customHeight="1" x14ac:dyDescent="0.25">
      <c r="A583" s="1"/>
      <c r="B583" s="1"/>
      <c r="C583" s="1"/>
      <c r="D583" s="1"/>
      <c r="E583" s="1"/>
      <c r="F583" s="76"/>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row>
    <row r="584" spans="1:245" ht="14.25" customHeight="1" x14ac:dyDescent="0.25">
      <c r="A584" s="1"/>
      <c r="B584" s="1"/>
      <c r="C584" s="1"/>
      <c r="D584" s="1"/>
      <c r="E584" s="1"/>
      <c r="F584" s="76"/>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row>
    <row r="585" spans="1:245" ht="14.25" customHeight="1" x14ac:dyDescent="0.25">
      <c r="A585" s="1"/>
      <c r="B585" s="1"/>
      <c r="C585" s="1"/>
      <c r="D585" s="1"/>
      <c r="E585" s="1"/>
      <c r="F585" s="76"/>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row>
    <row r="586" spans="1:245" ht="14.25" customHeight="1" x14ac:dyDescent="0.25">
      <c r="A586" s="1"/>
      <c r="B586" s="1"/>
      <c r="C586" s="1"/>
      <c r="D586" s="1"/>
      <c r="E586" s="1"/>
      <c r="F586" s="76"/>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row>
    <row r="587" spans="1:245" ht="14.25" customHeight="1" x14ac:dyDescent="0.25">
      <c r="A587" s="1"/>
      <c r="B587" s="1"/>
      <c r="C587" s="1"/>
      <c r="D587" s="1"/>
      <c r="E587" s="1"/>
      <c r="F587" s="76"/>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row>
    <row r="588" spans="1:245" ht="14.25" customHeight="1" x14ac:dyDescent="0.25">
      <c r="A588" s="1"/>
      <c r="B588" s="1"/>
      <c r="C588" s="1"/>
      <c r="D588" s="1"/>
      <c r="E588" s="1"/>
      <c r="F588" s="76"/>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row>
    <row r="589" spans="1:245" ht="14.25" customHeight="1" x14ac:dyDescent="0.25">
      <c r="A589" s="1"/>
      <c r="B589" s="1"/>
      <c r="C589" s="1"/>
      <c r="D589" s="1"/>
      <c r="E589" s="1"/>
      <c r="F589" s="76"/>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row>
    <row r="590" spans="1:245" ht="14.25" customHeight="1" x14ac:dyDescent="0.25">
      <c r="A590" s="1"/>
      <c r="B590" s="1"/>
      <c r="C590" s="1"/>
      <c r="D590" s="1"/>
      <c r="E590" s="1"/>
      <c r="F590" s="76"/>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row>
    <row r="591" spans="1:245" ht="14.25" customHeight="1" x14ac:dyDescent="0.25">
      <c r="A591" s="1"/>
      <c r="B591" s="1"/>
      <c r="C591" s="1"/>
      <c r="D591" s="1"/>
      <c r="E591" s="1"/>
      <c r="F591" s="76"/>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row>
    <row r="592" spans="1:245" ht="14.25" customHeight="1" x14ac:dyDescent="0.25">
      <c r="A592" s="1"/>
      <c r="B592" s="1"/>
      <c r="C592" s="1"/>
      <c r="D592" s="1"/>
      <c r="E592" s="1"/>
      <c r="F592" s="76"/>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row>
    <row r="593" spans="1:245" ht="14.25" customHeight="1" x14ac:dyDescent="0.25">
      <c r="A593" s="1"/>
      <c r="B593" s="1"/>
      <c r="C593" s="1"/>
      <c r="D593" s="1"/>
      <c r="E593" s="1"/>
      <c r="F593" s="76"/>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row>
    <row r="594" spans="1:245" ht="14.25" customHeight="1" x14ac:dyDescent="0.25">
      <c r="A594" s="1"/>
      <c r="B594" s="1"/>
      <c r="C594" s="1"/>
      <c r="D594" s="1"/>
      <c r="E594" s="1"/>
      <c r="F594" s="76"/>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row>
    <row r="595" spans="1:245" ht="14.25" customHeight="1" x14ac:dyDescent="0.25">
      <c r="A595" s="1"/>
      <c r="B595" s="1"/>
      <c r="C595" s="1"/>
      <c r="D595" s="1"/>
      <c r="E595" s="1"/>
      <c r="F595" s="76"/>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row>
    <row r="596" spans="1:245" ht="14.25" customHeight="1" x14ac:dyDescent="0.25">
      <c r="A596" s="1"/>
      <c r="B596" s="1"/>
      <c r="C596" s="1"/>
      <c r="D596" s="1"/>
      <c r="E596" s="1"/>
      <c r="F596" s="76"/>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row>
    <row r="597" spans="1:245" ht="14.25" customHeight="1" x14ac:dyDescent="0.25">
      <c r="A597" s="1"/>
      <c r="B597" s="1"/>
      <c r="C597" s="1"/>
      <c r="D597" s="1"/>
      <c r="E597" s="1"/>
      <c r="F597" s="76"/>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row>
    <row r="598" spans="1:245" ht="14.25" customHeight="1" x14ac:dyDescent="0.25">
      <c r="A598" s="1"/>
      <c r="B598" s="1"/>
      <c r="C598" s="1"/>
      <c r="D598" s="1"/>
      <c r="E598" s="1"/>
      <c r="F598" s="76"/>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row>
    <row r="599" spans="1:245" ht="14.25" customHeight="1" x14ac:dyDescent="0.25">
      <c r="A599" s="1"/>
      <c r="B599" s="1"/>
      <c r="C599" s="1"/>
      <c r="D599" s="1"/>
      <c r="E599" s="1"/>
      <c r="F599" s="76"/>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row>
    <row r="600" spans="1:245" ht="14.25" customHeight="1" x14ac:dyDescent="0.25">
      <c r="A600" s="1"/>
      <c r="B600" s="1"/>
      <c r="C600" s="1"/>
      <c r="D600" s="1"/>
      <c r="E600" s="1"/>
      <c r="F600" s="76"/>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row>
    <row r="601" spans="1:245" ht="14.25" customHeight="1" x14ac:dyDescent="0.25">
      <c r="A601" s="1"/>
      <c r="B601" s="1"/>
      <c r="C601" s="1"/>
      <c r="D601" s="1"/>
      <c r="E601" s="1"/>
      <c r="F601" s="76"/>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row>
    <row r="602" spans="1:245" ht="14.25" customHeight="1" x14ac:dyDescent="0.25">
      <c r="A602" s="1"/>
      <c r="B602" s="1"/>
      <c r="C602" s="1"/>
      <c r="D602" s="1"/>
      <c r="E602" s="1"/>
      <c r="F602" s="76"/>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row>
    <row r="603" spans="1:245" ht="14.25" customHeight="1" x14ac:dyDescent="0.25">
      <c r="A603" s="1"/>
      <c r="B603" s="1"/>
      <c r="C603" s="1"/>
      <c r="D603" s="1"/>
      <c r="E603" s="1"/>
      <c r="F603" s="76"/>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row>
    <row r="604" spans="1:245" ht="14.25" customHeight="1" x14ac:dyDescent="0.25">
      <c r="A604" s="1"/>
      <c r="B604" s="1"/>
      <c r="C604" s="1"/>
      <c r="D604" s="1"/>
      <c r="E604" s="1"/>
      <c r="F604" s="76"/>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row>
    <row r="605" spans="1:245" ht="14.25" customHeight="1" x14ac:dyDescent="0.25">
      <c r="A605" s="1"/>
      <c r="B605" s="1"/>
      <c r="C605" s="1"/>
      <c r="D605" s="1"/>
      <c r="E605" s="1"/>
      <c r="F605" s="76"/>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row>
    <row r="606" spans="1:245" ht="14.25" customHeight="1" x14ac:dyDescent="0.25">
      <c r="A606" s="1"/>
      <c r="B606" s="1"/>
      <c r="C606" s="1"/>
      <c r="D606" s="1"/>
      <c r="E606" s="1"/>
      <c r="F606" s="76"/>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row>
    <row r="607" spans="1:245" ht="14.25" customHeight="1" x14ac:dyDescent="0.25">
      <c r="A607" s="1"/>
      <c r="B607" s="1"/>
      <c r="C607" s="1"/>
      <c r="D607" s="1"/>
      <c r="E607" s="1"/>
      <c r="F607" s="76"/>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row>
    <row r="608" spans="1:245" ht="14.25" customHeight="1" x14ac:dyDescent="0.25">
      <c r="A608" s="1"/>
      <c r="B608" s="1"/>
      <c r="C608" s="1"/>
      <c r="D608" s="1"/>
      <c r="E608" s="1"/>
      <c r="F608" s="76"/>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row>
    <row r="609" spans="1:245" ht="14.25" customHeight="1" x14ac:dyDescent="0.25">
      <c r="A609" s="1"/>
      <c r="B609" s="1"/>
      <c r="C609" s="1"/>
      <c r="D609" s="1"/>
      <c r="E609" s="1"/>
      <c r="F609" s="76"/>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row>
    <row r="610" spans="1:245" ht="14.25" customHeight="1" x14ac:dyDescent="0.25">
      <c r="A610" s="1"/>
      <c r="B610" s="1"/>
      <c r="C610" s="1"/>
      <c r="D610" s="1"/>
      <c r="E610" s="1"/>
      <c r="F610" s="76"/>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row>
    <row r="611" spans="1:245" ht="14.25" customHeight="1" x14ac:dyDescent="0.25">
      <c r="A611" s="1"/>
      <c r="B611" s="1"/>
      <c r="C611" s="1"/>
      <c r="D611" s="1"/>
      <c r="E611" s="1"/>
      <c r="F611" s="76"/>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row>
    <row r="612" spans="1:245" ht="14.25" customHeight="1" x14ac:dyDescent="0.25">
      <c r="A612" s="1"/>
      <c r="B612" s="1"/>
      <c r="C612" s="1"/>
      <c r="D612" s="1"/>
      <c r="E612" s="1"/>
      <c r="F612" s="76"/>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row>
    <row r="613" spans="1:245" ht="14.25" customHeight="1" x14ac:dyDescent="0.25">
      <c r="A613" s="1"/>
      <c r="B613" s="1"/>
      <c r="C613" s="1"/>
      <c r="D613" s="1"/>
      <c r="E613" s="1"/>
      <c r="F613" s="76"/>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row>
    <row r="614" spans="1:245" ht="14.25" customHeight="1" x14ac:dyDescent="0.25">
      <c r="A614" s="1"/>
      <c r="B614" s="1"/>
      <c r="C614" s="1"/>
      <c r="D614" s="1"/>
      <c r="E614" s="1"/>
      <c r="F614" s="76"/>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row>
    <row r="615" spans="1:245" ht="14.25" customHeight="1" x14ac:dyDescent="0.25">
      <c r="A615" s="1"/>
      <c r="B615" s="1"/>
      <c r="C615" s="1"/>
      <c r="D615" s="1"/>
      <c r="E615" s="1"/>
      <c r="F615" s="76"/>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row>
    <row r="616" spans="1:245" ht="14.25" customHeight="1" x14ac:dyDescent="0.25">
      <c r="A616" s="1"/>
      <c r="B616" s="1"/>
      <c r="C616" s="1"/>
      <c r="D616" s="1"/>
      <c r="E616" s="1"/>
      <c r="F616" s="76"/>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row>
    <row r="617" spans="1:245" ht="14.25" customHeight="1" x14ac:dyDescent="0.25">
      <c r="A617" s="1"/>
      <c r="B617" s="1"/>
      <c r="C617" s="1"/>
      <c r="D617" s="1"/>
      <c r="E617" s="1"/>
      <c r="F617" s="76"/>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row>
    <row r="618" spans="1:245" ht="14.25" customHeight="1" x14ac:dyDescent="0.25">
      <c r="A618" s="1"/>
      <c r="B618" s="1"/>
      <c r="C618" s="1"/>
      <c r="D618" s="1"/>
      <c r="E618" s="1"/>
      <c r="F618" s="76"/>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row>
    <row r="619" spans="1:245" ht="14.25" customHeight="1" x14ac:dyDescent="0.25">
      <c r="A619" s="1"/>
      <c r="B619" s="1"/>
      <c r="C619" s="1"/>
      <c r="D619" s="1"/>
      <c r="E619" s="1"/>
      <c r="F619" s="76"/>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row>
    <row r="620" spans="1:245" ht="14.25" customHeight="1" x14ac:dyDescent="0.25">
      <c r="A620" s="1"/>
      <c r="B620" s="1"/>
      <c r="C620" s="1"/>
      <c r="D620" s="1"/>
      <c r="E620" s="1"/>
      <c r="F620" s="76"/>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row>
    <row r="621" spans="1:245" ht="14.25" customHeight="1" x14ac:dyDescent="0.25">
      <c r="A621" s="1"/>
      <c r="B621" s="1"/>
      <c r="C621" s="1"/>
      <c r="D621" s="1"/>
      <c r="E621" s="1"/>
      <c r="F621" s="76"/>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row>
    <row r="622" spans="1:245" ht="14.25" customHeight="1" x14ac:dyDescent="0.25">
      <c r="A622" s="1"/>
      <c r="B622" s="1"/>
      <c r="C622" s="1"/>
      <c r="D622" s="1"/>
      <c r="E622" s="1"/>
      <c r="F622" s="76"/>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row>
    <row r="623" spans="1:245" ht="14.25" customHeight="1" x14ac:dyDescent="0.25">
      <c r="A623" s="1"/>
      <c r="B623" s="1"/>
      <c r="C623" s="1"/>
      <c r="D623" s="1"/>
      <c r="E623" s="1"/>
      <c r="F623" s="76"/>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row>
    <row r="624" spans="1:245" ht="14.25" customHeight="1" x14ac:dyDescent="0.25">
      <c r="A624" s="1"/>
      <c r="B624" s="1"/>
      <c r="C624" s="1"/>
      <c r="D624" s="1"/>
      <c r="E624" s="1"/>
      <c r="F624" s="76"/>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row>
    <row r="625" spans="1:245" ht="14.25" customHeight="1" x14ac:dyDescent="0.25">
      <c r="A625" s="1"/>
      <c r="B625" s="1"/>
      <c r="C625" s="1"/>
      <c r="D625" s="1"/>
      <c r="E625" s="1"/>
      <c r="F625" s="76"/>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row>
    <row r="626" spans="1:245" ht="14.25" customHeight="1" x14ac:dyDescent="0.25">
      <c r="A626" s="1"/>
      <c r="B626" s="1"/>
      <c r="C626" s="1"/>
      <c r="D626" s="1"/>
      <c r="E626" s="1"/>
      <c r="F626" s="76"/>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row>
    <row r="627" spans="1:245" ht="14.25" customHeight="1" x14ac:dyDescent="0.25">
      <c r="A627" s="1"/>
      <c r="B627" s="1"/>
      <c r="C627" s="1"/>
      <c r="D627" s="1"/>
      <c r="E627" s="1"/>
      <c r="F627" s="76"/>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row>
    <row r="628" spans="1:245" ht="14.25" customHeight="1" x14ac:dyDescent="0.25">
      <c r="A628" s="1"/>
      <c r="B628" s="1"/>
      <c r="C628" s="1"/>
      <c r="D628" s="1"/>
      <c r="E628" s="1"/>
      <c r="F628" s="76"/>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row>
    <row r="629" spans="1:245" ht="14.25" customHeight="1" x14ac:dyDescent="0.25">
      <c r="A629" s="1"/>
      <c r="B629" s="1"/>
      <c r="C629" s="1"/>
      <c r="D629" s="1"/>
      <c r="E629" s="1"/>
      <c r="F629" s="76"/>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row>
    <row r="630" spans="1:245" ht="14.25" customHeight="1" x14ac:dyDescent="0.25">
      <c r="A630" s="1"/>
      <c r="B630" s="1"/>
      <c r="C630" s="1"/>
      <c r="D630" s="1"/>
      <c r="E630" s="1"/>
      <c r="F630" s="76"/>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row>
    <row r="631" spans="1:245" ht="14.25" customHeight="1" x14ac:dyDescent="0.25">
      <c r="A631" s="1"/>
      <c r="B631" s="1"/>
      <c r="C631" s="1"/>
      <c r="D631" s="1"/>
      <c r="E631" s="1"/>
      <c r="F631" s="76"/>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row>
    <row r="632" spans="1:245" ht="14.25" customHeight="1" x14ac:dyDescent="0.25">
      <c r="A632" s="1"/>
      <c r="B632" s="1"/>
      <c r="C632" s="1"/>
      <c r="D632" s="1"/>
      <c r="E632" s="1"/>
      <c r="F632" s="76"/>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row>
    <row r="633" spans="1:245" ht="14.25" customHeight="1" x14ac:dyDescent="0.25">
      <c r="A633" s="1"/>
      <c r="B633" s="1"/>
      <c r="C633" s="1"/>
      <c r="D633" s="1"/>
      <c r="E633" s="1"/>
      <c r="F633" s="76"/>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row>
    <row r="634" spans="1:245" ht="14.25" customHeight="1" x14ac:dyDescent="0.25">
      <c r="A634" s="1"/>
      <c r="B634" s="1"/>
      <c r="C634" s="1"/>
      <c r="D634" s="1"/>
      <c r="E634" s="1"/>
      <c r="F634" s="76"/>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row>
    <row r="635" spans="1:245" ht="14.25" customHeight="1" x14ac:dyDescent="0.25">
      <c r="A635" s="1"/>
      <c r="B635" s="1"/>
      <c r="C635" s="1"/>
      <c r="D635" s="1"/>
      <c r="E635" s="1"/>
      <c r="F635" s="76"/>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row>
    <row r="636" spans="1:245" ht="14.25" customHeight="1" x14ac:dyDescent="0.25">
      <c r="A636" s="1"/>
      <c r="B636" s="1"/>
      <c r="C636" s="1"/>
      <c r="D636" s="1"/>
      <c r="E636" s="1"/>
      <c r="F636" s="76"/>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row>
    <row r="637" spans="1:245" ht="14.25" customHeight="1" x14ac:dyDescent="0.25">
      <c r="A637" s="1"/>
      <c r="B637" s="1"/>
      <c r="C637" s="1"/>
      <c r="D637" s="1"/>
      <c r="E637" s="1"/>
      <c r="F637" s="76"/>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row>
    <row r="638" spans="1:245" ht="14.25" customHeight="1" x14ac:dyDescent="0.25">
      <c r="A638" s="1"/>
      <c r="B638" s="1"/>
      <c r="C638" s="1"/>
      <c r="D638" s="1"/>
      <c r="E638" s="1"/>
      <c r="F638" s="76"/>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row>
    <row r="639" spans="1:245" ht="14.25" customHeight="1" x14ac:dyDescent="0.25">
      <c r="A639" s="1"/>
      <c r="B639" s="1"/>
      <c r="C639" s="1"/>
      <c r="D639" s="1"/>
      <c r="E639" s="1"/>
      <c r="F639" s="76"/>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row>
    <row r="640" spans="1:245" ht="14.25" customHeight="1" x14ac:dyDescent="0.25">
      <c r="A640" s="1"/>
      <c r="B640" s="1"/>
      <c r="C640" s="1"/>
      <c r="D640" s="1"/>
      <c r="E640" s="1"/>
      <c r="F640" s="76"/>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row>
    <row r="641" spans="1:245" ht="14.25" customHeight="1" x14ac:dyDescent="0.25">
      <c r="A641" s="1"/>
      <c r="B641" s="1"/>
      <c r="C641" s="1"/>
      <c r="D641" s="1"/>
      <c r="E641" s="1"/>
      <c r="F641" s="76"/>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row>
    <row r="642" spans="1:245" ht="14.25" customHeight="1" x14ac:dyDescent="0.25">
      <c r="A642" s="1"/>
      <c r="B642" s="1"/>
      <c r="C642" s="1"/>
      <c r="D642" s="1"/>
      <c r="E642" s="1"/>
      <c r="F642" s="76"/>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row>
    <row r="643" spans="1:245" ht="14.25" customHeight="1" x14ac:dyDescent="0.25">
      <c r="A643" s="1"/>
      <c r="B643" s="1"/>
      <c r="C643" s="1"/>
      <c r="D643" s="1"/>
      <c r="E643" s="1"/>
      <c r="F643" s="76"/>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row>
    <row r="644" spans="1:245" ht="14.25" customHeight="1" x14ac:dyDescent="0.25">
      <c r="A644" s="1"/>
      <c r="B644" s="1"/>
      <c r="C644" s="1"/>
      <c r="D644" s="1"/>
      <c r="E644" s="1"/>
      <c r="F644" s="76"/>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row>
    <row r="645" spans="1:245" ht="14.25" customHeight="1" x14ac:dyDescent="0.25">
      <c r="A645" s="1"/>
      <c r="B645" s="1"/>
      <c r="C645" s="1"/>
      <c r="D645" s="1"/>
      <c r="E645" s="1"/>
      <c r="F645" s="76"/>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row>
    <row r="646" spans="1:245" ht="14.25" customHeight="1" x14ac:dyDescent="0.25">
      <c r="A646" s="1"/>
      <c r="B646" s="1"/>
      <c r="C646" s="1"/>
      <c r="D646" s="1"/>
      <c r="E646" s="1"/>
      <c r="F646" s="76"/>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row>
    <row r="647" spans="1:245" ht="14.25" customHeight="1" x14ac:dyDescent="0.25">
      <c r="A647" s="1"/>
      <c r="B647" s="1"/>
      <c r="C647" s="1"/>
      <c r="D647" s="1"/>
      <c r="E647" s="1"/>
      <c r="F647" s="76"/>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row>
    <row r="648" spans="1:245" ht="14.25" customHeight="1" x14ac:dyDescent="0.25">
      <c r="A648" s="1"/>
      <c r="B648" s="1"/>
      <c r="C648" s="1"/>
      <c r="D648" s="1"/>
      <c r="E648" s="1"/>
      <c r="F648" s="76"/>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row>
    <row r="649" spans="1:245" ht="14.25" customHeight="1" x14ac:dyDescent="0.25">
      <c r="A649" s="1"/>
      <c r="B649" s="1"/>
      <c r="C649" s="1"/>
      <c r="D649" s="1"/>
      <c r="E649" s="1"/>
      <c r="F649" s="76"/>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row>
    <row r="650" spans="1:245" ht="14.25" customHeight="1" x14ac:dyDescent="0.25">
      <c r="A650" s="1"/>
      <c r="B650" s="1"/>
      <c r="C650" s="1"/>
      <c r="D650" s="1"/>
      <c r="E650" s="1"/>
      <c r="F650" s="76"/>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row>
    <row r="651" spans="1:245" ht="14.25" customHeight="1" x14ac:dyDescent="0.25">
      <c r="A651" s="1"/>
      <c r="B651" s="1"/>
      <c r="C651" s="1"/>
      <c r="D651" s="1"/>
      <c r="E651" s="1"/>
      <c r="F651" s="76"/>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row>
    <row r="652" spans="1:245" ht="14.25" customHeight="1" x14ac:dyDescent="0.25">
      <c r="A652" s="1"/>
      <c r="B652" s="1"/>
      <c r="C652" s="1"/>
      <c r="D652" s="1"/>
      <c r="E652" s="1"/>
      <c r="F652" s="76"/>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row>
    <row r="653" spans="1:245" ht="14.25" customHeight="1" x14ac:dyDescent="0.25">
      <c r="A653" s="1"/>
      <c r="B653" s="1"/>
      <c r="C653" s="1"/>
      <c r="D653" s="1"/>
      <c r="E653" s="1"/>
      <c r="F653" s="76"/>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row>
    <row r="654" spans="1:245" ht="14.25" customHeight="1" x14ac:dyDescent="0.25">
      <c r="A654" s="1"/>
      <c r="B654" s="1"/>
      <c r="C654" s="1"/>
      <c r="D654" s="1"/>
      <c r="E654" s="1"/>
      <c r="F654" s="76"/>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row>
    <row r="655" spans="1:245" ht="14.25" customHeight="1" x14ac:dyDescent="0.25">
      <c r="A655" s="1"/>
      <c r="B655" s="1"/>
      <c r="C655" s="1"/>
      <c r="D655" s="1"/>
      <c r="E655" s="1"/>
      <c r="F655" s="76"/>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row>
    <row r="656" spans="1:245" ht="14.25" customHeight="1" x14ac:dyDescent="0.25">
      <c r="A656" s="1"/>
      <c r="B656" s="1"/>
      <c r="C656" s="1"/>
      <c r="D656" s="1"/>
      <c r="E656" s="1"/>
      <c r="F656" s="76"/>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row>
    <row r="657" spans="1:245" ht="14.25" customHeight="1" x14ac:dyDescent="0.25">
      <c r="A657" s="1"/>
      <c r="B657" s="1"/>
      <c r="C657" s="1"/>
      <c r="D657" s="1"/>
      <c r="E657" s="1"/>
      <c r="F657" s="76"/>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row>
    <row r="658" spans="1:245" ht="14.25" customHeight="1" x14ac:dyDescent="0.25">
      <c r="A658" s="1"/>
      <c r="B658" s="1"/>
      <c r="C658" s="1"/>
      <c r="D658" s="1"/>
      <c r="E658" s="1"/>
      <c r="F658" s="76"/>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row>
    <row r="659" spans="1:245" ht="14.25" customHeight="1" x14ac:dyDescent="0.25">
      <c r="A659" s="1"/>
      <c r="B659" s="1"/>
      <c r="C659" s="1"/>
      <c r="D659" s="1"/>
      <c r="E659" s="1"/>
      <c r="F659" s="76"/>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row>
    <row r="660" spans="1:245" ht="14.25" customHeight="1" x14ac:dyDescent="0.25">
      <c r="A660" s="1"/>
      <c r="B660" s="1"/>
      <c r="C660" s="1"/>
      <c r="D660" s="1"/>
      <c r="E660" s="1"/>
      <c r="F660" s="76"/>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row>
    <row r="661" spans="1:245" ht="14.25" customHeight="1" x14ac:dyDescent="0.25">
      <c r="A661" s="1"/>
      <c r="B661" s="1"/>
      <c r="C661" s="1"/>
      <c r="D661" s="1"/>
      <c r="E661" s="1"/>
      <c r="F661" s="76"/>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row>
    <row r="662" spans="1:245" ht="14.25" customHeight="1" x14ac:dyDescent="0.25">
      <c r="A662" s="1"/>
      <c r="B662" s="1"/>
      <c r="C662" s="1"/>
      <c r="D662" s="1"/>
      <c r="E662" s="1"/>
      <c r="F662" s="76"/>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row>
    <row r="663" spans="1:245" ht="14.25" customHeight="1" x14ac:dyDescent="0.25">
      <c r="A663" s="1"/>
      <c r="B663" s="1"/>
      <c r="C663" s="1"/>
      <c r="D663" s="1"/>
      <c r="E663" s="1"/>
      <c r="F663" s="76"/>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row>
    <row r="664" spans="1:245" ht="14.25" customHeight="1" x14ac:dyDescent="0.25">
      <c r="A664" s="1"/>
      <c r="B664" s="1"/>
      <c r="C664" s="1"/>
      <c r="D664" s="1"/>
      <c r="E664" s="1"/>
      <c r="F664" s="76"/>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row>
    <row r="665" spans="1:245" ht="14.25" customHeight="1" x14ac:dyDescent="0.25">
      <c r="A665" s="1"/>
      <c r="B665" s="1"/>
      <c r="C665" s="1"/>
      <c r="D665" s="1"/>
      <c r="E665" s="1"/>
      <c r="F665" s="76"/>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row>
    <row r="666" spans="1:245" ht="14.25" customHeight="1" x14ac:dyDescent="0.25">
      <c r="A666" s="1"/>
      <c r="B666" s="1"/>
      <c r="C666" s="1"/>
      <c r="D666" s="1"/>
      <c r="E666" s="1"/>
      <c r="F666" s="76"/>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row>
    <row r="667" spans="1:245" ht="14.25" customHeight="1" x14ac:dyDescent="0.25">
      <c r="A667" s="1"/>
      <c r="B667" s="1"/>
      <c r="C667" s="1"/>
      <c r="D667" s="1"/>
      <c r="E667" s="1"/>
      <c r="F667" s="76"/>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row>
    <row r="668" spans="1:245" ht="14.25" customHeight="1" x14ac:dyDescent="0.25">
      <c r="A668" s="1"/>
      <c r="B668" s="1"/>
      <c r="C668" s="1"/>
      <c r="D668" s="1"/>
      <c r="E668" s="1"/>
      <c r="F668" s="76"/>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row>
    <row r="669" spans="1:245" ht="14.25" customHeight="1" x14ac:dyDescent="0.25">
      <c r="A669" s="1"/>
      <c r="B669" s="1"/>
      <c r="C669" s="1"/>
      <c r="D669" s="1"/>
      <c r="E669" s="1"/>
      <c r="F669" s="76"/>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row>
    <row r="670" spans="1:245" ht="14.25" customHeight="1" x14ac:dyDescent="0.25">
      <c r="A670" s="1"/>
      <c r="B670" s="1"/>
      <c r="C670" s="1"/>
      <c r="D670" s="1"/>
      <c r="E670" s="1"/>
      <c r="F670" s="76"/>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row>
    <row r="671" spans="1:245" ht="14.25" customHeight="1" x14ac:dyDescent="0.25">
      <c r="A671" s="1"/>
      <c r="B671" s="1"/>
      <c r="C671" s="1"/>
      <c r="D671" s="1"/>
      <c r="E671" s="1"/>
      <c r="F671" s="76"/>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row>
    <row r="672" spans="1:245" ht="14.25" customHeight="1" x14ac:dyDescent="0.25">
      <c r="A672" s="1"/>
      <c r="B672" s="1"/>
      <c r="C672" s="1"/>
      <c r="D672" s="1"/>
      <c r="E672" s="1"/>
      <c r="F672" s="76"/>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row>
    <row r="673" spans="1:245" ht="14.25" customHeight="1" x14ac:dyDescent="0.25">
      <c r="A673" s="1"/>
      <c r="B673" s="1"/>
      <c r="C673" s="1"/>
      <c r="D673" s="1"/>
      <c r="E673" s="1"/>
      <c r="F673" s="76"/>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row>
    <row r="674" spans="1:245" ht="14.25" customHeight="1" x14ac:dyDescent="0.25">
      <c r="A674" s="1"/>
      <c r="B674" s="1"/>
      <c r="C674" s="1"/>
      <c r="D674" s="1"/>
      <c r="E674" s="1"/>
      <c r="F674" s="76"/>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row>
    <row r="675" spans="1:245" ht="14.25" customHeight="1" x14ac:dyDescent="0.25">
      <c r="A675" s="1"/>
      <c r="B675" s="1"/>
      <c r="C675" s="1"/>
      <c r="D675" s="1"/>
      <c r="E675" s="1"/>
      <c r="F675" s="76"/>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row>
    <row r="676" spans="1:245" ht="14.25" customHeight="1" x14ac:dyDescent="0.25">
      <c r="A676" s="1"/>
      <c r="B676" s="1"/>
      <c r="C676" s="1"/>
      <c r="D676" s="1"/>
      <c r="E676" s="1"/>
      <c r="F676" s="76"/>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row>
    <row r="677" spans="1:245" ht="14.25" customHeight="1" x14ac:dyDescent="0.25">
      <c r="A677" s="1"/>
      <c r="B677" s="1"/>
      <c r="C677" s="1"/>
      <c r="D677" s="1"/>
      <c r="E677" s="1"/>
      <c r="F677" s="76"/>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row>
    <row r="678" spans="1:245" ht="14.25" customHeight="1" x14ac:dyDescent="0.25">
      <c r="A678" s="1"/>
      <c r="B678" s="1"/>
      <c r="C678" s="1"/>
      <c r="D678" s="1"/>
      <c r="E678" s="1"/>
      <c r="F678" s="76"/>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row>
    <row r="679" spans="1:245" ht="14.25" customHeight="1" x14ac:dyDescent="0.25">
      <c r="A679" s="1"/>
      <c r="B679" s="1"/>
      <c r="C679" s="1"/>
      <c r="D679" s="1"/>
      <c r="E679" s="1"/>
      <c r="F679" s="76"/>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row>
    <row r="680" spans="1:245" ht="14.25" customHeight="1" x14ac:dyDescent="0.25">
      <c r="A680" s="1"/>
      <c r="B680" s="1"/>
      <c r="C680" s="1"/>
      <c r="D680" s="1"/>
      <c r="E680" s="1"/>
      <c r="F680" s="76"/>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row>
    <row r="681" spans="1:245" ht="14.25" customHeight="1" x14ac:dyDescent="0.25">
      <c r="A681" s="1"/>
      <c r="B681" s="1"/>
      <c r="C681" s="1"/>
      <c r="D681" s="1"/>
      <c r="E681" s="1"/>
      <c r="F681" s="76"/>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row>
    <row r="682" spans="1:245" ht="14.25" customHeight="1" x14ac:dyDescent="0.25">
      <c r="A682" s="1"/>
      <c r="B682" s="1"/>
      <c r="C682" s="1"/>
      <c r="D682" s="1"/>
      <c r="E682" s="1"/>
      <c r="F682" s="76"/>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row>
    <row r="683" spans="1:245" ht="14.25" customHeight="1" x14ac:dyDescent="0.25">
      <c r="A683" s="1"/>
      <c r="B683" s="1"/>
      <c r="C683" s="1"/>
      <c r="D683" s="1"/>
      <c r="E683" s="1"/>
      <c r="F683" s="76"/>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row>
    <row r="684" spans="1:245" ht="14.25" customHeight="1" x14ac:dyDescent="0.25">
      <c r="A684" s="1"/>
      <c r="B684" s="1"/>
      <c r="C684" s="1"/>
      <c r="D684" s="1"/>
      <c r="E684" s="1"/>
      <c r="F684" s="76"/>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row>
    <row r="685" spans="1:245" ht="14.25" customHeight="1" x14ac:dyDescent="0.25">
      <c r="A685" s="1"/>
      <c r="B685" s="1"/>
      <c r="C685" s="1"/>
      <c r="D685" s="1"/>
      <c r="E685" s="1"/>
      <c r="F685" s="76"/>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row>
    <row r="686" spans="1:245" ht="14.25" customHeight="1" x14ac:dyDescent="0.25">
      <c r="A686" s="1"/>
      <c r="B686" s="1"/>
      <c r="C686" s="1"/>
      <c r="D686" s="1"/>
      <c r="E686" s="1"/>
      <c r="F686" s="76"/>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row>
    <row r="687" spans="1:245" ht="14.25" customHeight="1" x14ac:dyDescent="0.25">
      <c r="A687" s="1"/>
      <c r="B687" s="1"/>
      <c r="C687" s="1"/>
      <c r="D687" s="1"/>
      <c r="E687" s="1"/>
      <c r="F687" s="76"/>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row>
    <row r="688" spans="1:245" ht="14.25" customHeight="1" x14ac:dyDescent="0.25">
      <c r="A688" s="1"/>
      <c r="B688" s="1"/>
      <c r="C688" s="1"/>
      <c r="D688" s="1"/>
      <c r="E688" s="1"/>
      <c r="F688" s="76"/>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row>
    <row r="689" spans="1:245" ht="14.25" customHeight="1" x14ac:dyDescent="0.25">
      <c r="A689" s="1"/>
      <c r="B689" s="1"/>
      <c r="C689" s="1"/>
      <c r="D689" s="1"/>
      <c r="E689" s="1"/>
      <c r="F689" s="76"/>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row>
    <row r="690" spans="1:245" ht="14.25" customHeight="1" x14ac:dyDescent="0.25">
      <c r="A690" s="1"/>
      <c r="B690" s="1"/>
      <c r="C690" s="1"/>
      <c r="D690" s="1"/>
      <c r="E690" s="1"/>
      <c r="F690" s="76"/>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row>
    <row r="691" spans="1:245" ht="14.25" customHeight="1" x14ac:dyDescent="0.25">
      <c r="A691" s="1"/>
      <c r="B691" s="1"/>
      <c r="C691" s="1"/>
      <c r="D691" s="1"/>
      <c r="E691" s="1"/>
      <c r="F691" s="76"/>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row>
    <row r="692" spans="1:245" ht="14.25" customHeight="1" x14ac:dyDescent="0.25">
      <c r="A692" s="1"/>
      <c r="B692" s="1"/>
      <c r="C692" s="1"/>
      <c r="D692" s="1"/>
      <c r="E692" s="1"/>
      <c r="F692" s="76"/>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row>
    <row r="693" spans="1:245" ht="14.25" customHeight="1" x14ac:dyDescent="0.25">
      <c r="A693" s="1"/>
      <c r="B693" s="1"/>
      <c r="C693" s="1"/>
      <c r="D693" s="1"/>
      <c r="E693" s="1"/>
      <c r="F693" s="76"/>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row>
    <row r="694" spans="1:245" ht="14.25" customHeight="1" x14ac:dyDescent="0.25">
      <c r="A694" s="1"/>
      <c r="B694" s="1"/>
      <c r="C694" s="1"/>
      <c r="D694" s="1"/>
      <c r="E694" s="1"/>
      <c r="F694" s="76"/>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row>
    <row r="695" spans="1:245" ht="14.25" customHeight="1" x14ac:dyDescent="0.25">
      <c r="A695" s="1"/>
      <c r="B695" s="1"/>
      <c r="C695" s="1"/>
      <c r="D695" s="1"/>
      <c r="E695" s="1"/>
      <c r="F695" s="76"/>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row>
    <row r="696" spans="1:245" ht="14.25" customHeight="1" x14ac:dyDescent="0.25">
      <c r="A696" s="1"/>
      <c r="B696" s="1"/>
      <c r="C696" s="1"/>
      <c r="D696" s="1"/>
      <c r="E696" s="1"/>
      <c r="F696" s="76"/>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row>
    <row r="697" spans="1:245" ht="14.25" customHeight="1" x14ac:dyDescent="0.25">
      <c r="A697" s="1"/>
      <c r="B697" s="1"/>
      <c r="C697" s="1"/>
      <c r="D697" s="1"/>
      <c r="E697" s="1"/>
      <c r="F697" s="76"/>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row>
    <row r="698" spans="1:245" ht="14.25" customHeight="1" x14ac:dyDescent="0.25">
      <c r="A698" s="1"/>
      <c r="B698" s="1"/>
      <c r="C698" s="1"/>
      <c r="D698" s="1"/>
      <c r="E698" s="1"/>
      <c r="F698" s="76"/>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row>
    <row r="699" spans="1:245" ht="14.25" customHeight="1" x14ac:dyDescent="0.25">
      <c r="A699" s="1"/>
      <c r="B699" s="1"/>
      <c r="C699" s="1"/>
      <c r="D699" s="1"/>
      <c r="E699" s="1"/>
      <c r="F699" s="76"/>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row>
    <row r="700" spans="1:245" ht="14.25" customHeight="1" x14ac:dyDescent="0.25">
      <c r="A700" s="1"/>
      <c r="B700" s="1"/>
      <c r="C700" s="1"/>
      <c r="D700" s="1"/>
      <c r="E700" s="1"/>
      <c r="F700" s="76"/>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row>
    <row r="701" spans="1:245" ht="14.25" customHeight="1" x14ac:dyDescent="0.25">
      <c r="A701" s="1"/>
      <c r="B701" s="1"/>
      <c r="C701" s="1"/>
      <c r="D701" s="1"/>
      <c r="E701" s="1"/>
      <c r="F701" s="76"/>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row>
    <row r="702" spans="1:245" ht="14.25" customHeight="1" x14ac:dyDescent="0.25">
      <c r="A702" s="1"/>
      <c r="B702" s="1"/>
      <c r="C702" s="1"/>
      <c r="D702" s="1"/>
      <c r="E702" s="1"/>
      <c r="F702" s="76"/>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row>
    <row r="703" spans="1:245" ht="14.25" customHeight="1" x14ac:dyDescent="0.25">
      <c r="A703" s="1"/>
      <c r="B703" s="1"/>
      <c r="C703" s="1"/>
      <c r="D703" s="1"/>
      <c r="E703" s="1"/>
      <c r="F703" s="76"/>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row>
    <row r="704" spans="1:245" ht="14.25" customHeight="1" x14ac:dyDescent="0.25">
      <c r="A704" s="1"/>
      <c r="B704" s="1"/>
      <c r="C704" s="1"/>
      <c r="D704" s="1"/>
      <c r="E704" s="1"/>
      <c r="F704" s="76"/>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row>
    <row r="705" spans="1:245" ht="14.25" customHeight="1" x14ac:dyDescent="0.25">
      <c r="A705" s="1"/>
      <c r="B705" s="1"/>
      <c r="C705" s="1"/>
      <c r="D705" s="1"/>
      <c r="E705" s="1"/>
      <c r="F705" s="76"/>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row>
    <row r="706" spans="1:245" ht="14.25" customHeight="1" x14ac:dyDescent="0.25">
      <c r="A706" s="1"/>
      <c r="B706" s="1"/>
      <c r="C706" s="1"/>
      <c r="D706" s="1"/>
      <c r="E706" s="1"/>
      <c r="F706" s="76"/>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row>
    <row r="707" spans="1:245" ht="14.25" customHeight="1" x14ac:dyDescent="0.25">
      <c r="A707" s="1"/>
      <c r="B707" s="1"/>
      <c r="C707" s="1"/>
      <c r="D707" s="1"/>
      <c r="E707" s="1"/>
      <c r="F707" s="76"/>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row>
    <row r="708" spans="1:245" ht="14.25" customHeight="1" x14ac:dyDescent="0.25">
      <c r="A708" s="1"/>
      <c r="B708" s="1"/>
      <c r="C708" s="1"/>
      <c r="D708" s="1"/>
      <c r="E708" s="1"/>
      <c r="F708" s="76"/>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row>
    <row r="709" spans="1:245" ht="14.25" customHeight="1" x14ac:dyDescent="0.25">
      <c r="A709" s="1"/>
      <c r="B709" s="1"/>
      <c r="C709" s="1"/>
      <c r="D709" s="1"/>
      <c r="E709" s="1"/>
      <c r="F709" s="76"/>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row>
    <row r="710" spans="1:245" ht="14.25" customHeight="1" x14ac:dyDescent="0.25">
      <c r="A710" s="1"/>
      <c r="B710" s="1"/>
      <c r="C710" s="1"/>
      <c r="D710" s="1"/>
      <c r="E710" s="1"/>
      <c r="F710" s="76"/>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row>
    <row r="711" spans="1:245" ht="14.25" customHeight="1" x14ac:dyDescent="0.25">
      <c r="A711" s="1"/>
      <c r="B711" s="1"/>
      <c r="C711" s="1"/>
      <c r="D711" s="1"/>
      <c r="E711" s="1"/>
      <c r="F711" s="76"/>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row>
    <row r="712" spans="1:245" ht="14.25" customHeight="1" x14ac:dyDescent="0.25">
      <c r="A712" s="1"/>
      <c r="B712" s="1"/>
      <c r="C712" s="1"/>
      <c r="D712" s="1"/>
      <c r="E712" s="1"/>
      <c r="F712" s="76"/>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row>
    <row r="713" spans="1:245" ht="14.25" customHeight="1" x14ac:dyDescent="0.25">
      <c r="A713" s="1"/>
      <c r="B713" s="1"/>
      <c r="C713" s="1"/>
      <c r="D713" s="1"/>
      <c r="E713" s="1"/>
      <c r="F713" s="76"/>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row>
    <row r="714" spans="1:245" ht="14.25" customHeight="1" x14ac:dyDescent="0.25">
      <c r="A714" s="1"/>
      <c r="B714" s="1"/>
      <c r="C714" s="1"/>
      <c r="D714" s="1"/>
      <c r="E714" s="1"/>
      <c r="F714" s="76"/>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row>
    <row r="715" spans="1:245" ht="14.25" customHeight="1" x14ac:dyDescent="0.25">
      <c r="A715" s="1"/>
      <c r="B715" s="1"/>
      <c r="C715" s="1"/>
      <c r="D715" s="1"/>
      <c r="E715" s="1"/>
      <c r="F715" s="76"/>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row>
    <row r="716" spans="1:245" ht="14.25" customHeight="1" x14ac:dyDescent="0.25">
      <c r="A716" s="1"/>
      <c r="B716" s="1"/>
      <c r="C716" s="1"/>
      <c r="D716" s="1"/>
      <c r="E716" s="1"/>
      <c r="F716" s="76"/>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row>
    <row r="717" spans="1:245" ht="14.25" customHeight="1" x14ac:dyDescent="0.25">
      <c r="A717" s="1"/>
      <c r="B717" s="1"/>
      <c r="C717" s="1"/>
      <c r="D717" s="1"/>
      <c r="E717" s="1"/>
      <c r="F717" s="76"/>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row>
    <row r="718" spans="1:245" ht="14.25" customHeight="1" x14ac:dyDescent="0.25">
      <c r="A718" s="1"/>
      <c r="B718" s="1"/>
      <c r="C718" s="1"/>
      <c r="D718" s="1"/>
      <c r="E718" s="1"/>
      <c r="F718" s="76"/>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row>
    <row r="719" spans="1:245" ht="14.25" customHeight="1" x14ac:dyDescent="0.25">
      <c r="A719" s="1"/>
      <c r="B719" s="1"/>
      <c r="C719" s="1"/>
      <c r="D719" s="1"/>
      <c r="E719" s="1"/>
      <c r="F719" s="76"/>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row>
    <row r="720" spans="1:245" ht="14.25" customHeight="1" x14ac:dyDescent="0.25">
      <c r="A720" s="1"/>
      <c r="B720" s="1"/>
      <c r="C720" s="1"/>
      <c r="D720" s="1"/>
      <c r="E720" s="1"/>
      <c r="F720" s="76"/>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row>
    <row r="721" spans="1:245" ht="14.25" customHeight="1" x14ac:dyDescent="0.25">
      <c r="A721" s="1"/>
      <c r="B721" s="1"/>
      <c r="C721" s="1"/>
      <c r="D721" s="1"/>
      <c r="E721" s="1"/>
      <c r="F721" s="76"/>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row>
    <row r="722" spans="1:245" ht="14.25" customHeight="1" x14ac:dyDescent="0.25">
      <c r="A722" s="1"/>
      <c r="B722" s="1"/>
      <c r="C722" s="1"/>
      <c r="D722" s="1"/>
      <c r="E722" s="1"/>
      <c r="F722" s="76"/>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row>
    <row r="723" spans="1:245" ht="14.25" customHeight="1" x14ac:dyDescent="0.25">
      <c r="A723" s="1"/>
      <c r="B723" s="1"/>
      <c r="C723" s="1"/>
      <c r="D723" s="1"/>
      <c r="E723" s="1"/>
      <c r="F723" s="76"/>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row>
    <row r="724" spans="1:245" ht="14.25" customHeight="1" x14ac:dyDescent="0.25">
      <c r="A724" s="1"/>
      <c r="B724" s="1"/>
      <c r="C724" s="1"/>
      <c r="D724" s="1"/>
      <c r="E724" s="1"/>
      <c r="F724" s="76"/>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row>
    <row r="725" spans="1:245" ht="14.25" customHeight="1" x14ac:dyDescent="0.25">
      <c r="A725" s="1"/>
      <c r="B725" s="1"/>
      <c r="C725" s="1"/>
      <c r="D725" s="1"/>
      <c r="E725" s="1"/>
      <c r="F725" s="76"/>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row>
    <row r="726" spans="1:245" ht="14.25" customHeight="1" x14ac:dyDescent="0.25">
      <c r="A726" s="1"/>
      <c r="B726" s="1"/>
      <c r="C726" s="1"/>
      <c r="D726" s="1"/>
      <c r="E726" s="1"/>
      <c r="F726" s="76"/>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row>
    <row r="727" spans="1:245" ht="14.25" customHeight="1" x14ac:dyDescent="0.25">
      <c r="A727" s="1"/>
      <c r="B727" s="1"/>
      <c r="C727" s="1"/>
      <c r="D727" s="1"/>
      <c r="E727" s="1"/>
      <c r="F727" s="76"/>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row>
    <row r="728" spans="1:245" ht="14.25" customHeight="1" x14ac:dyDescent="0.25">
      <c r="A728" s="1"/>
      <c r="B728" s="1"/>
      <c r="C728" s="1"/>
      <c r="D728" s="1"/>
      <c r="E728" s="1"/>
      <c r="F728" s="76"/>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row>
    <row r="729" spans="1:245" ht="14.25" customHeight="1" x14ac:dyDescent="0.25">
      <c r="A729" s="1"/>
      <c r="B729" s="1"/>
      <c r="C729" s="1"/>
      <c r="D729" s="1"/>
      <c r="E729" s="1"/>
      <c r="F729" s="76"/>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row>
    <row r="730" spans="1:245" ht="14.25" customHeight="1" x14ac:dyDescent="0.25">
      <c r="A730" s="1"/>
      <c r="B730" s="1"/>
      <c r="C730" s="1"/>
      <c r="D730" s="1"/>
      <c r="E730" s="1"/>
      <c r="F730" s="76"/>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row>
    <row r="731" spans="1:245" ht="14.25" customHeight="1" x14ac:dyDescent="0.25">
      <c r="A731" s="1"/>
      <c r="B731" s="1"/>
      <c r="C731" s="1"/>
      <c r="D731" s="1"/>
      <c r="E731" s="1"/>
      <c r="F731" s="76"/>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row>
    <row r="732" spans="1:245" ht="14.25" customHeight="1" x14ac:dyDescent="0.25">
      <c r="A732" s="1"/>
      <c r="B732" s="1"/>
      <c r="C732" s="1"/>
      <c r="D732" s="1"/>
      <c r="E732" s="1"/>
      <c r="F732" s="76"/>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row>
    <row r="733" spans="1:245" ht="14.25" customHeight="1" x14ac:dyDescent="0.25">
      <c r="A733" s="1"/>
      <c r="B733" s="1"/>
      <c r="C733" s="1"/>
      <c r="D733" s="1"/>
      <c r="E733" s="1"/>
      <c r="F733" s="76"/>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row>
    <row r="734" spans="1:245" ht="14.25" customHeight="1" x14ac:dyDescent="0.25">
      <c r="A734" s="1"/>
      <c r="B734" s="1"/>
      <c r="C734" s="1"/>
      <c r="D734" s="1"/>
      <c r="E734" s="1"/>
      <c r="F734" s="76"/>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row>
    <row r="735" spans="1:245" ht="14.25" customHeight="1" x14ac:dyDescent="0.25">
      <c r="A735" s="1"/>
      <c r="B735" s="1"/>
      <c r="C735" s="1"/>
      <c r="D735" s="1"/>
      <c r="E735" s="1"/>
      <c r="F735" s="76"/>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row>
    <row r="736" spans="1:245" ht="14.25" customHeight="1" x14ac:dyDescent="0.25">
      <c r="A736" s="1"/>
      <c r="B736" s="1"/>
      <c r="C736" s="1"/>
      <c r="D736" s="1"/>
      <c r="E736" s="1"/>
      <c r="F736" s="76"/>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row>
    <row r="737" spans="1:245" ht="14.25" customHeight="1" x14ac:dyDescent="0.25">
      <c r="A737" s="1"/>
      <c r="B737" s="1"/>
      <c r="C737" s="1"/>
      <c r="D737" s="1"/>
      <c r="E737" s="1"/>
      <c r="F737" s="76"/>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row>
    <row r="738" spans="1:245" ht="14.25" customHeight="1" x14ac:dyDescent="0.25">
      <c r="A738" s="1"/>
      <c r="B738" s="1"/>
      <c r="C738" s="1"/>
      <c r="D738" s="1"/>
      <c r="E738" s="1"/>
      <c r="F738" s="76"/>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row>
    <row r="739" spans="1:245" ht="14.25" customHeight="1" x14ac:dyDescent="0.25">
      <c r="A739" s="1"/>
      <c r="B739" s="1"/>
      <c r="C739" s="1"/>
      <c r="D739" s="1"/>
      <c r="E739" s="1"/>
      <c r="F739" s="76"/>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row>
    <row r="740" spans="1:245" ht="14.25" customHeight="1" x14ac:dyDescent="0.25">
      <c r="A740" s="1"/>
      <c r="B740" s="1"/>
      <c r="C740" s="1"/>
      <c r="D740" s="1"/>
      <c r="E740" s="1"/>
      <c r="F740" s="76"/>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row>
    <row r="741" spans="1:245" ht="14.25" customHeight="1" x14ac:dyDescent="0.25">
      <c r="A741" s="1"/>
      <c r="B741" s="1"/>
      <c r="C741" s="1"/>
      <c r="D741" s="1"/>
      <c r="E741" s="1"/>
      <c r="F741" s="76"/>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row>
    <row r="742" spans="1:245" ht="14.25" customHeight="1" x14ac:dyDescent="0.25">
      <c r="A742" s="1"/>
      <c r="B742" s="1"/>
      <c r="C742" s="1"/>
      <c r="D742" s="1"/>
      <c r="E742" s="1"/>
      <c r="F742" s="76"/>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row>
    <row r="743" spans="1:245" ht="14.25" customHeight="1" x14ac:dyDescent="0.25">
      <c r="A743" s="1"/>
      <c r="B743" s="1"/>
      <c r="C743" s="1"/>
      <c r="D743" s="1"/>
      <c r="E743" s="1"/>
      <c r="F743" s="76"/>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row>
    <row r="744" spans="1:245" ht="14.25" customHeight="1" x14ac:dyDescent="0.25">
      <c r="A744" s="1"/>
      <c r="B744" s="1"/>
      <c r="C744" s="1"/>
      <c r="D744" s="1"/>
      <c r="E744" s="1"/>
      <c r="F744" s="76"/>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row>
    <row r="745" spans="1:245" ht="14.25" customHeight="1" x14ac:dyDescent="0.25">
      <c r="A745" s="1"/>
      <c r="B745" s="1"/>
      <c r="C745" s="1"/>
      <c r="D745" s="1"/>
      <c r="E745" s="1"/>
      <c r="F745" s="76"/>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row>
    <row r="746" spans="1:245" ht="14.25" customHeight="1" x14ac:dyDescent="0.25">
      <c r="A746" s="1"/>
      <c r="B746" s="1"/>
      <c r="C746" s="1"/>
      <c r="D746" s="1"/>
      <c r="E746" s="1"/>
      <c r="F746" s="76"/>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row>
    <row r="747" spans="1:245" ht="14.25" customHeight="1" x14ac:dyDescent="0.25">
      <c r="A747" s="1"/>
      <c r="B747" s="1"/>
      <c r="C747" s="1"/>
      <c r="D747" s="1"/>
      <c r="E747" s="1"/>
      <c r="F747" s="76"/>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row>
    <row r="748" spans="1:245" ht="14.25" customHeight="1" x14ac:dyDescent="0.25">
      <c r="A748" s="1"/>
      <c r="B748" s="1"/>
      <c r="C748" s="1"/>
      <c r="D748" s="1"/>
      <c r="E748" s="1"/>
      <c r="F748" s="76"/>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row>
    <row r="749" spans="1:245" ht="14.25" customHeight="1" x14ac:dyDescent="0.25">
      <c r="A749" s="1"/>
      <c r="B749" s="1"/>
      <c r="C749" s="1"/>
      <c r="D749" s="1"/>
      <c r="E749" s="1"/>
      <c r="F749" s="76"/>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row>
    <row r="750" spans="1:245" ht="14.25" customHeight="1" x14ac:dyDescent="0.25">
      <c r="A750" s="1"/>
      <c r="B750" s="1"/>
      <c r="C750" s="1"/>
      <c r="D750" s="1"/>
      <c r="E750" s="1"/>
      <c r="F750" s="76"/>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row>
    <row r="751" spans="1:245" ht="14.25" customHeight="1" x14ac:dyDescent="0.25">
      <c r="A751" s="1"/>
      <c r="B751" s="1"/>
      <c r="C751" s="1"/>
      <c r="D751" s="1"/>
      <c r="E751" s="1"/>
      <c r="F751" s="76"/>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row>
    <row r="752" spans="1:245" ht="14.25" customHeight="1" x14ac:dyDescent="0.25">
      <c r="A752" s="1"/>
      <c r="B752" s="1"/>
      <c r="C752" s="1"/>
      <c r="D752" s="1"/>
      <c r="E752" s="1"/>
      <c r="F752" s="76"/>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row>
    <row r="753" spans="1:245" ht="14.25" customHeight="1" x14ac:dyDescent="0.25">
      <c r="A753" s="1"/>
      <c r="B753" s="1"/>
      <c r="C753" s="1"/>
      <c r="D753" s="1"/>
      <c r="E753" s="1"/>
      <c r="F753" s="76"/>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row>
    <row r="754" spans="1:245" ht="14.25" customHeight="1" x14ac:dyDescent="0.25">
      <c r="A754" s="1"/>
      <c r="B754" s="1"/>
      <c r="C754" s="1"/>
      <c r="D754" s="1"/>
      <c r="E754" s="1"/>
      <c r="F754" s="76"/>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row>
    <row r="755" spans="1:245" ht="14.25" customHeight="1" x14ac:dyDescent="0.25">
      <c r="A755" s="1"/>
      <c r="B755" s="1"/>
      <c r="C755" s="1"/>
      <c r="D755" s="1"/>
      <c r="E755" s="1"/>
      <c r="F755" s="76"/>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row>
    <row r="756" spans="1:245" ht="14.25" customHeight="1" x14ac:dyDescent="0.25">
      <c r="A756" s="1"/>
      <c r="B756" s="1"/>
      <c r="C756" s="1"/>
      <c r="D756" s="1"/>
      <c r="E756" s="1"/>
      <c r="F756" s="76"/>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row>
    <row r="757" spans="1:245" ht="14.25" customHeight="1" x14ac:dyDescent="0.25">
      <c r="A757" s="1"/>
      <c r="B757" s="1"/>
      <c r="C757" s="1"/>
      <c r="D757" s="1"/>
      <c r="E757" s="1"/>
      <c r="F757" s="76"/>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row>
    <row r="758" spans="1:245" ht="14.25" customHeight="1" x14ac:dyDescent="0.25">
      <c r="A758" s="1"/>
      <c r="B758" s="1"/>
      <c r="C758" s="1"/>
      <c r="D758" s="1"/>
      <c r="E758" s="1"/>
      <c r="F758" s="76"/>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row>
    <row r="759" spans="1:245" ht="14.25" customHeight="1" x14ac:dyDescent="0.25">
      <c r="A759" s="1"/>
      <c r="B759" s="1"/>
      <c r="C759" s="1"/>
      <c r="D759" s="1"/>
      <c r="E759" s="1"/>
      <c r="F759" s="76"/>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row>
    <row r="760" spans="1:245" ht="14.25" customHeight="1" x14ac:dyDescent="0.25">
      <c r="A760" s="1"/>
      <c r="B760" s="1"/>
      <c r="C760" s="1"/>
      <c r="D760" s="1"/>
      <c r="E760" s="1"/>
      <c r="F760" s="76"/>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row>
    <row r="761" spans="1:245" ht="14.25" customHeight="1" x14ac:dyDescent="0.25">
      <c r="A761" s="1"/>
      <c r="B761" s="1"/>
      <c r="C761" s="1"/>
      <c r="D761" s="1"/>
      <c r="E761" s="1"/>
      <c r="F761" s="76"/>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row>
    <row r="762" spans="1:245" ht="14.25" customHeight="1" x14ac:dyDescent="0.25">
      <c r="A762" s="1"/>
      <c r="B762" s="1"/>
      <c r="C762" s="1"/>
      <c r="D762" s="1"/>
      <c r="E762" s="1"/>
      <c r="F762" s="76"/>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row>
    <row r="763" spans="1:245" ht="14.25" customHeight="1" x14ac:dyDescent="0.25">
      <c r="A763" s="1"/>
      <c r="B763" s="1"/>
      <c r="C763" s="1"/>
      <c r="D763" s="1"/>
      <c r="E763" s="1"/>
      <c r="F763" s="76"/>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row>
    <row r="764" spans="1:245" ht="14.25" customHeight="1" x14ac:dyDescent="0.25">
      <c r="A764" s="1"/>
      <c r="B764" s="1"/>
      <c r="C764" s="1"/>
      <c r="D764" s="1"/>
      <c r="E764" s="1"/>
      <c r="F764" s="76"/>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row>
    <row r="765" spans="1:245" ht="14.25" customHeight="1" x14ac:dyDescent="0.25">
      <c r="A765" s="1"/>
      <c r="B765" s="1"/>
      <c r="C765" s="1"/>
      <c r="D765" s="1"/>
      <c r="E765" s="1"/>
      <c r="F765" s="76"/>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row>
    <row r="766" spans="1:245" ht="14.25" customHeight="1" x14ac:dyDescent="0.25">
      <c r="A766" s="1"/>
      <c r="B766" s="1"/>
      <c r="C766" s="1"/>
      <c r="D766" s="1"/>
      <c r="E766" s="1"/>
      <c r="F766" s="76"/>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row>
    <row r="767" spans="1:245" ht="14.25" customHeight="1" x14ac:dyDescent="0.25">
      <c r="A767" s="1"/>
      <c r="B767" s="1"/>
      <c r="C767" s="1"/>
      <c r="D767" s="1"/>
      <c r="E767" s="1"/>
      <c r="F767" s="76"/>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row>
    <row r="768" spans="1:245" ht="14.25" customHeight="1" x14ac:dyDescent="0.25">
      <c r="A768" s="1"/>
      <c r="B768" s="1"/>
      <c r="C768" s="1"/>
      <c r="D768" s="1"/>
      <c r="E768" s="1"/>
      <c r="F768" s="76"/>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row>
    <row r="769" spans="1:245" ht="14.25" customHeight="1" x14ac:dyDescent="0.25">
      <c r="A769" s="1"/>
      <c r="B769" s="1"/>
      <c r="C769" s="1"/>
      <c r="D769" s="1"/>
      <c r="E769" s="1"/>
      <c r="F769" s="76"/>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row>
    <row r="770" spans="1:245" ht="14.25" customHeight="1" x14ac:dyDescent="0.25">
      <c r="A770" s="1"/>
      <c r="B770" s="1"/>
      <c r="C770" s="1"/>
      <c r="D770" s="1"/>
      <c r="E770" s="1"/>
      <c r="F770" s="76"/>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row>
    <row r="771" spans="1:245" ht="14.25" customHeight="1" x14ac:dyDescent="0.25">
      <c r="A771" s="1"/>
      <c r="B771" s="1"/>
      <c r="C771" s="1"/>
      <c r="D771" s="1"/>
      <c r="E771" s="1"/>
      <c r="F771" s="76"/>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row>
    <row r="772" spans="1:245" ht="14.25" customHeight="1" x14ac:dyDescent="0.25">
      <c r="A772" s="1"/>
      <c r="B772" s="1"/>
      <c r="C772" s="1"/>
      <c r="D772" s="1"/>
      <c r="E772" s="1"/>
      <c r="F772" s="76"/>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row>
    <row r="773" spans="1:245" ht="14.25" customHeight="1" x14ac:dyDescent="0.25">
      <c r="A773" s="1"/>
      <c r="B773" s="1"/>
      <c r="C773" s="1"/>
      <c r="D773" s="1"/>
      <c r="E773" s="1"/>
      <c r="F773" s="76"/>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row>
    <row r="774" spans="1:245" ht="14.25" customHeight="1" x14ac:dyDescent="0.25">
      <c r="A774" s="1"/>
      <c r="B774" s="1"/>
      <c r="C774" s="1"/>
      <c r="D774" s="1"/>
      <c r="E774" s="1"/>
      <c r="F774" s="76"/>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row>
    <row r="775" spans="1:245" ht="14.25" customHeight="1" x14ac:dyDescent="0.25">
      <c r="A775" s="1"/>
      <c r="B775" s="1"/>
      <c r="C775" s="1"/>
      <c r="D775" s="1"/>
      <c r="E775" s="1"/>
      <c r="F775" s="76"/>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row>
    <row r="776" spans="1:245" ht="14.25" customHeight="1" x14ac:dyDescent="0.25">
      <c r="A776" s="1"/>
      <c r="B776" s="1"/>
      <c r="C776" s="1"/>
      <c r="D776" s="1"/>
      <c r="E776" s="1"/>
      <c r="F776" s="76"/>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row>
    <row r="777" spans="1:245" ht="14.25" customHeight="1" x14ac:dyDescent="0.25">
      <c r="A777" s="1"/>
      <c r="B777" s="1"/>
      <c r="C777" s="1"/>
      <c r="D777" s="1"/>
      <c r="E777" s="1"/>
      <c r="F777" s="76"/>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row>
    <row r="778" spans="1:245" ht="14.25" customHeight="1" x14ac:dyDescent="0.25">
      <c r="A778" s="1"/>
      <c r="B778" s="1"/>
      <c r="C778" s="1"/>
      <c r="D778" s="1"/>
      <c r="E778" s="1"/>
      <c r="F778" s="76"/>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row>
    <row r="779" spans="1:245" ht="14.25" customHeight="1" x14ac:dyDescent="0.25">
      <c r="A779" s="1"/>
      <c r="B779" s="1"/>
      <c r="C779" s="1"/>
      <c r="D779" s="1"/>
      <c r="E779" s="1"/>
      <c r="F779" s="76"/>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row>
    <row r="780" spans="1:245" ht="14.25" customHeight="1" x14ac:dyDescent="0.25">
      <c r="A780" s="1"/>
      <c r="B780" s="1"/>
      <c r="C780" s="1"/>
      <c r="D780" s="1"/>
      <c r="E780" s="1"/>
      <c r="F780" s="76"/>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row>
    <row r="781" spans="1:245" ht="14.25" customHeight="1" x14ac:dyDescent="0.25">
      <c r="A781" s="1"/>
      <c r="B781" s="1"/>
      <c r="C781" s="1"/>
      <c r="D781" s="1"/>
      <c r="E781" s="1"/>
      <c r="F781" s="76"/>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row>
    <row r="782" spans="1:245" ht="14.25" customHeight="1" x14ac:dyDescent="0.25">
      <c r="A782" s="1"/>
      <c r="B782" s="1"/>
      <c r="C782" s="1"/>
      <c r="D782" s="1"/>
      <c r="E782" s="1"/>
      <c r="F782" s="76"/>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row>
    <row r="783" spans="1:245" ht="14.25" customHeight="1" x14ac:dyDescent="0.25">
      <c r="A783" s="1"/>
      <c r="B783" s="1"/>
      <c r="C783" s="1"/>
      <c r="D783" s="1"/>
      <c r="E783" s="1"/>
      <c r="F783" s="76"/>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row>
    <row r="784" spans="1:245" ht="14.25" customHeight="1" x14ac:dyDescent="0.25">
      <c r="A784" s="1"/>
      <c r="B784" s="1"/>
      <c r="C784" s="1"/>
      <c r="D784" s="1"/>
      <c r="E784" s="1"/>
      <c r="F784" s="76"/>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row>
    <row r="785" spans="1:245" ht="14.25" customHeight="1" x14ac:dyDescent="0.25">
      <c r="A785" s="1"/>
      <c r="B785" s="1"/>
      <c r="C785" s="1"/>
      <c r="D785" s="1"/>
      <c r="E785" s="1"/>
      <c r="F785" s="76"/>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row>
    <row r="786" spans="1:245" ht="14.25" customHeight="1" x14ac:dyDescent="0.25">
      <c r="A786" s="1"/>
      <c r="B786" s="1"/>
      <c r="C786" s="1"/>
      <c r="D786" s="1"/>
      <c r="E786" s="1"/>
      <c r="F786" s="76"/>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row>
    <row r="787" spans="1:245" ht="14.25" customHeight="1" x14ac:dyDescent="0.25">
      <c r="A787" s="1"/>
      <c r="B787" s="1"/>
      <c r="C787" s="1"/>
      <c r="D787" s="1"/>
      <c r="E787" s="1"/>
      <c r="F787" s="76"/>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row>
    <row r="788" spans="1:245" ht="14.25" customHeight="1" x14ac:dyDescent="0.25">
      <c r="A788" s="1"/>
      <c r="B788" s="1"/>
      <c r="C788" s="1"/>
      <c r="D788" s="1"/>
      <c r="E788" s="1"/>
      <c r="F788" s="76"/>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row>
    <row r="789" spans="1:245" ht="14.25" customHeight="1" x14ac:dyDescent="0.25">
      <c r="A789" s="1"/>
      <c r="B789" s="1"/>
      <c r="C789" s="1"/>
      <c r="D789" s="1"/>
      <c r="E789" s="1"/>
      <c r="F789" s="76"/>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row>
    <row r="790" spans="1:245" ht="14.25" customHeight="1" x14ac:dyDescent="0.25">
      <c r="A790" s="1"/>
      <c r="B790" s="1"/>
      <c r="C790" s="1"/>
      <c r="D790" s="1"/>
      <c r="E790" s="1"/>
      <c r="F790" s="76"/>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row>
    <row r="791" spans="1:245" ht="14.25" customHeight="1" x14ac:dyDescent="0.25">
      <c r="A791" s="1"/>
      <c r="B791" s="1"/>
      <c r="C791" s="1"/>
      <c r="D791" s="1"/>
      <c r="E791" s="1"/>
      <c r="F791" s="76"/>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row>
    <row r="792" spans="1:245" ht="14.25" customHeight="1" x14ac:dyDescent="0.25">
      <c r="A792" s="1"/>
      <c r="B792" s="1"/>
      <c r="C792" s="1"/>
      <c r="D792" s="1"/>
      <c r="E792" s="1"/>
      <c r="F792" s="76"/>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row>
    <row r="793" spans="1:245" ht="14.25" customHeight="1" x14ac:dyDescent="0.25">
      <c r="A793" s="1"/>
      <c r="B793" s="1"/>
      <c r="C793" s="1"/>
      <c r="D793" s="1"/>
      <c r="E793" s="1"/>
      <c r="F793" s="76"/>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row>
    <row r="794" spans="1:245" ht="14.25" customHeight="1" x14ac:dyDescent="0.25">
      <c r="A794" s="1"/>
      <c r="B794" s="1"/>
      <c r="C794" s="1"/>
      <c r="D794" s="1"/>
      <c r="E794" s="1"/>
      <c r="F794" s="76"/>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row>
    <row r="795" spans="1:245" ht="14.25" customHeight="1" x14ac:dyDescent="0.25">
      <c r="A795" s="1"/>
      <c r="B795" s="1"/>
      <c r="C795" s="1"/>
      <c r="D795" s="1"/>
      <c r="E795" s="1"/>
      <c r="F795" s="76"/>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row>
    <row r="796" spans="1:245" ht="14.25" customHeight="1" x14ac:dyDescent="0.25">
      <c r="A796" s="1"/>
      <c r="B796" s="1"/>
      <c r="C796" s="1"/>
      <c r="D796" s="1"/>
      <c r="E796" s="1"/>
      <c r="F796" s="76"/>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row>
    <row r="797" spans="1:245" ht="14.25" customHeight="1" x14ac:dyDescent="0.25">
      <c r="A797" s="1"/>
      <c r="B797" s="1"/>
      <c r="C797" s="1"/>
      <c r="D797" s="1"/>
      <c r="E797" s="1"/>
      <c r="F797" s="76"/>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row>
    <row r="798" spans="1:245" ht="14.25" customHeight="1" x14ac:dyDescent="0.25">
      <c r="A798" s="1"/>
      <c r="B798" s="1"/>
      <c r="C798" s="1"/>
      <c r="D798" s="1"/>
      <c r="E798" s="1"/>
      <c r="F798" s="76"/>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row>
    <row r="799" spans="1:245" ht="14.25" customHeight="1" x14ac:dyDescent="0.25">
      <c r="A799" s="1"/>
      <c r="B799" s="1"/>
      <c r="C799" s="1"/>
      <c r="D799" s="1"/>
      <c r="E799" s="1"/>
      <c r="F799" s="76"/>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row>
    <row r="800" spans="1:245" ht="14.25" customHeight="1" x14ac:dyDescent="0.25">
      <c r="A800" s="1"/>
      <c r="B800" s="1"/>
      <c r="C800" s="1"/>
      <c r="D800" s="1"/>
      <c r="E800" s="1"/>
      <c r="F800" s="76"/>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row>
    <row r="801" spans="1:245" ht="14.25" customHeight="1" x14ac:dyDescent="0.25">
      <c r="A801" s="1"/>
      <c r="B801" s="1"/>
      <c r="C801" s="1"/>
      <c r="D801" s="1"/>
      <c r="E801" s="1"/>
      <c r="F801" s="76"/>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row>
    <row r="802" spans="1:245" ht="14.25" customHeight="1" x14ac:dyDescent="0.25">
      <c r="A802" s="1"/>
      <c r="B802" s="1"/>
      <c r="C802" s="1"/>
      <c r="D802" s="1"/>
      <c r="E802" s="1"/>
      <c r="F802" s="76"/>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row>
    <row r="803" spans="1:245" ht="14.25" customHeight="1" x14ac:dyDescent="0.25">
      <c r="A803" s="1"/>
      <c r="B803" s="1"/>
      <c r="C803" s="1"/>
      <c r="D803" s="1"/>
      <c r="E803" s="1"/>
      <c r="F803" s="76"/>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row>
    <row r="804" spans="1:245" ht="14.25" customHeight="1" x14ac:dyDescent="0.25">
      <c r="A804" s="1"/>
      <c r="B804" s="1"/>
      <c r="C804" s="1"/>
      <c r="D804" s="1"/>
      <c r="E804" s="1"/>
      <c r="F804" s="76"/>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row>
    <row r="805" spans="1:245" ht="14.25" customHeight="1" x14ac:dyDescent="0.25">
      <c r="A805" s="1"/>
      <c r="B805" s="1"/>
      <c r="C805" s="1"/>
      <c r="D805" s="1"/>
      <c r="E805" s="1"/>
      <c r="F805" s="76"/>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row>
    <row r="806" spans="1:245" ht="14.25" customHeight="1" x14ac:dyDescent="0.25">
      <c r="A806" s="1"/>
      <c r="B806" s="1"/>
      <c r="C806" s="1"/>
      <c r="D806" s="1"/>
      <c r="E806" s="1"/>
      <c r="F806" s="76"/>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row>
    <row r="807" spans="1:245" ht="14.25" customHeight="1" x14ac:dyDescent="0.25">
      <c r="A807" s="1"/>
      <c r="B807" s="1"/>
      <c r="C807" s="1"/>
      <c r="D807" s="1"/>
      <c r="E807" s="1"/>
      <c r="F807" s="76"/>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row>
    <row r="808" spans="1:245" ht="14.25" customHeight="1" x14ac:dyDescent="0.25">
      <c r="A808" s="1"/>
      <c r="B808" s="1"/>
      <c r="C808" s="1"/>
      <c r="D808" s="1"/>
      <c r="E808" s="1"/>
      <c r="F808" s="76"/>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row>
    <row r="809" spans="1:245" ht="14.25" customHeight="1" x14ac:dyDescent="0.25">
      <c r="A809" s="1"/>
      <c r="B809" s="1"/>
      <c r="C809" s="1"/>
      <c r="D809" s="1"/>
      <c r="E809" s="1"/>
      <c r="F809" s="76"/>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row>
    <row r="810" spans="1:245" ht="14.25" customHeight="1" x14ac:dyDescent="0.25">
      <c r="A810" s="1"/>
      <c r="B810" s="1"/>
      <c r="C810" s="1"/>
      <c r="D810" s="1"/>
      <c r="E810" s="1"/>
      <c r="F810" s="76"/>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row>
    <row r="811" spans="1:245" ht="14.25" customHeight="1" x14ac:dyDescent="0.25">
      <c r="A811" s="1"/>
      <c r="B811" s="1"/>
      <c r="C811" s="1"/>
      <c r="D811" s="1"/>
      <c r="E811" s="1"/>
      <c r="F811" s="76"/>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row>
    <row r="812" spans="1:245" ht="14.25" customHeight="1" x14ac:dyDescent="0.25">
      <c r="A812" s="1"/>
      <c r="B812" s="1"/>
      <c r="C812" s="1"/>
      <c r="D812" s="1"/>
      <c r="E812" s="1"/>
      <c r="F812" s="76"/>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row>
    <row r="813" spans="1:245" ht="14.25" customHeight="1" x14ac:dyDescent="0.25">
      <c r="A813" s="1"/>
      <c r="B813" s="1"/>
      <c r="C813" s="1"/>
      <c r="D813" s="1"/>
      <c r="E813" s="1"/>
      <c r="F813" s="76"/>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row>
    <row r="814" spans="1:245" ht="14.25" customHeight="1" x14ac:dyDescent="0.25">
      <c r="A814" s="1"/>
      <c r="B814" s="1"/>
      <c r="C814" s="1"/>
      <c r="D814" s="1"/>
      <c r="E814" s="1"/>
      <c r="F814" s="76"/>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row>
    <row r="815" spans="1:245" ht="14.25" customHeight="1" x14ac:dyDescent="0.25">
      <c r="A815" s="1"/>
      <c r="B815" s="1"/>
      <c r="C815" s="1"/>
      <c r="D815" s="1"/>
      <c r="E815" s="1"/>
      <c r="F815" s="76"/>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row>
    <row r="816" spans="1:245" ht="14.25" customHeight="1" x14ac:dyDescent="0.25">
      <c r="A816" s="1"/>
      <c r="B816" s="1"/>
      <c r="C816" s="1"/>
      <c r="D816" s="1"/>
      <c r="E816" s="1"/>
      <c r="F816" s="76"/>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row>
    <row r="817" spans="1:245" ht="14.25" customHeight="1" x14ac:dyDescent="0.25">
      <c r="A817" s="1"/>
      <c r="B817" s="1"/>
      <c r="C817" s="1"/>
      <c r="D817" s="1"/>
      <c r="E817" s="1"/>
      <c r="F817" s="76"/>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row>
    <row r="818" spans="1:245" ht="14.25" customHeight="1" x14ac:dyDescent="0.25">
      <c r="A818" s="1"/>
      <c r="B818" s="1"/>
      <c r="C818" s="1"/>
      <c r="D818" s="1"/>
      <c r="E818" s="1"/>
      <c r="F818" s="76"/>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row>
    <row r="819" spans="1:245" ht="14.25" customHeight="1" x14ac:dyDescent="0.25">
      <c r="A819" s="1"/>
      <c r="B819" s="1"/>
      <c r="C819" s="1"/>
      <c r="D819" s="1"/>
      <c r="E819" s="1"/>
      <c r="F819" s="76"/>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row>
    <row r="820" spans="1:245" ht="14.25" customHeight="1" x14ac:dyDescent="0.25">
      <c r="A820" s="1"/>
      <c r="B820" s="1"/>
      <c r="C820" s="1"/>
      <c r="D820" s="1"/>
      <c r="E820" s="1"/>
      <c r="F820" s="76"/>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row>
    <row r="821" spans="1:245" ht="14.25" customHeight="1" x14ac:dyDescent="0.25">
      <c r="A821" s="1"/>
      <c r="B821" s="1"/>
      <c r="C821" s="1"/>
      <c r="D821" s="1"/>
      <c r="E821" s="1"/>
      <c r="F821" s="76"/>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row>
    <row r="822" spans="1:245" ht="14.25" customHeight="1" x14ac:dyDescent="0.25">
      <c r="A822" s="1"/>
      <c r="B822" s="1"/>
      <c r="C822" s="1"/>
      <c r="D822" s="1"/>
      <c r="E822" s="1"/>
      <c r="F822" s="76"/>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row>
    <row r="823" spans="1:245" ht="14.25" customHeight="1" x14ac:dyDescent="0.25">
      <c r="A823" s="1"/>
      <c r="B823" s="1"/>
      <c r="C823" s="1"/>
      <c r="D823" s="1"/>
      <c r="E823" s="1"/>
      <c r="F823" s="76"/>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row>
    <row r="824" spans="1:245" ht="14.25" customHeight="1" x14ac:dyDescent="0.25">
      <c r="A824" s="1"/>
      <c r="B824" s="1"/>
      <c r="C824" s="1"/>
      <c r="D824" s="1"/>
      <c r="E824" s="1"/>
      <c r="F824" s="76"/>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row>
    <row r="825" spans="1:245" ht="14.25" customHeight="1" x14ac:dyDescent="0.25">
      <c r="A825" s="1"/>
      <c r="B825" s="1"/>
      <c r="C825" s="1"/>
      <c r="D825" s="1"/>
      <c r="E825" s="1"/>
      <c r="F825" s="76"/>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row>
    <row r="826" spans="1:245" ht="14.25" customHeight="1" x14ac:dyDescent="0.25">
      <c r="A826" s="1"/>
      <c r="B826" s="1"/>
      <c r="C826" s="1"/>
      <c r="D826" s="1"/>
      <c r="E826" s="1"/>
      <c r="F826" s="76"/>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row>
    <row r="827" spans="1:245" ht="14.25" customHeight="1" x14ac:dyDescent="0.25">
      <c r="A827" s="1"/>
      <c r="B827" s="1"/>
      <c r="C827" s="1"/>
      <c r="D827" s="1"/>
      <c r="E827" s="1"/>
      <c r="F827" s="76"/>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row>
    <row r="828" spans="1:245" ht="14.25" customHeight="1" x14ac:dyDescent="0.25">
      <c r="A828" s="1"/>
      <c r="B828" s="1"/>
      <c r="C828" s="1"/>
      <c r="D828" s="1"/>
      <c r="E828" s="1"/>
      <c r="F828" s="76"/>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row>
    <row r="829" spans="1:245" ht="14.25" customHeight="1" x14ac:dyDescent="0.25">
      <c r="A829" s="1"/>
      <c r="B829" s="1"/>
      <c r="C829" s="1"/>
      <c r="D829" s="1"/>
      <c r="E829" s="1"/>
      <c r="F829" s="76"/>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row>
    <row r="830" spans="1:245" ht="14.25" customHeight="1" x14ac:dyDescent="0.25">
      <c r="A830" s="1"/>
      <c r="B830" s="1"/>
      <c r="C830" s="1"/>
      <c r="D830" s="1"/>
      <c r="E830" s="1"/>
      <c r="F830" s="76"/>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row>
    <row r="831" spans="1:245" ht="14.25" customHeight="1" x14ac:dyDescent="0.25">
      <c r="A831" s="1"/>
      <c r="B831" s="1"/>
      <c r="C831" s="1"/>
      <c r="D831" s="1"/>
      <c r="E831" s="1"/>
      <c r="F831" s="76"/>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row>
    <row r="832" spans="1:245" ht="14.25" customHeight="1" x14ac:dyDescent="0.25">
      <c r="A832" s="1"/>
      <c r="B832" s="1"/>
      <c r="C832" s="1"/>
      <c r="D832" s="1"/>
      <c r="E832" s="1"/>
      <c r="F832" s="76"/>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row>
    <row r="833" spans="1:245" ht="14.25" customHeight="1" x14ac:dyDescent="0.25">
      <c r="A833" s="1"/>
      <c r="B833" s="1"/>
      <c r="C833" s="1"/>
      <c r="D833" s="1"/>
      <c r="E833" s="1"/>
      <c r="F833" s="76"/>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row>
    <row r="834" spans="1:245" ht="14.25" customHeight="1" x14ac:dyDescent="0.25">
      <c r="A834" s="1"/>
      <c r="B834" s="1"/>
      <c r="C834" s="1"/>
      <c r="D834" s="1"/>
      <c r="E834" s="1"/>
      <c r="F834" s="76"/>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row>
    <row r="835" spans="1:245" ht="14.25" customHeight="1" x14ac:dyDescent="0.25">
      <c r="A835" s="1"/>
      <c r="B835" s="1"/>
      <c r="C835" s="1"/>
      <c r="D835" s="1"/>
      <c r="E835" s="1"/>
      <c r="F835" s="76"/>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row>
    <row r="836" spans="1:245" ht="14.25" customHeight="1" x14ac:dyDescent="0.25">
      <c r="A836" s="1"/>
      <c r="B836" s="1"/>
      <c r="C836" s="1"/>
      <c r="D836" s="1"/>
      <c r="E836" s="1"/>
      <c r="F836" s="76"/>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row>
    <row r="837" spans="1:245" ht="14.25" customHeight="1" x14ac:dyDescent="0.25">
      <c r="A837" s="1"/>
      <c r="B837" s="1"/>
      <c r="C837" s="1"/>
      <c r="D837" s="1"/>
      <c r="E837" s="1"/>
      <c r="F837" s="76"/>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row>
    <row r="838" spans="1:245" ht="14.25" customHeight="1" x14ac:dyDescent="0.25">
      <c r="A838" s="1"/>
      <c r="B838" s="1"/>
      <c r="C838" s="1"/>
      <c r="D838" s="1"/>
      <c r="E838" s="1"/>
      <c r="F838" s="76"/>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row>
    <row r="839" spans="1:245" ht="14.25" customHeight="1" x14ac:dyDescent="0.25">
      <c r="A839" s="1"/>
      <c r="B839" s="1"/>
      <c r="C839" s="1"/>
      <c r="D839" s="1"/>
      <c r="E839" s="1"/>
      <c r="F839" s="76"/>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row>
    <row r="840" spans="1:245" ht="14.25" customHeight="1" x14ac:dyDescent="0.25">
      <c r="A840" s="1"/>
      <c r="B840" s="1"/>
      <c r="C840" s="1"/>
      <c r="D840" s="1"/>
      <c r="E840" s="1"/>
      <c r="F840" s="76"/>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row>
    <row r="841" spans="1:245" ht="14.25" customHeight="1" x14ac:dyDescent="0.25">
      <c r="A841" s="1"/>
      <c r="B841" s="1"/>
      <c r="C841" s="1"/>
      <c r="D841" s="1"/>
      <c r="E841" s="1"/>
      <c r="F841" s="76"/>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row>
    <row r="842" spans="1:245" ht="14.25" customHeight="1" x14ac:dyDescent="0.25">
      <c r="A842" s="1"/>
      <c r="B842" s="1"/>
      <c r="C842" s="1"/>
      <c r="D842" s="1"/>
      <c r="E842" s="1"/>
      <c r="F842" s="76"/>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row>
    <row r="843" spans="1:245" ht="14.25" customHeight="1" x14ac:dyDescent="0.25">
      <c r="A843" s="1"/>
      <c r="B843" s="1"/>
      <c r="C843" s="1"/>
      <c r="D843" s="1"/>
      <c r="E843" s="1"/>
      <c r="F843" s="76"/>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row>
    <row r="844" spans="1:245" ht="14.25" customHeight="1" x14ac:dyDescent="0.25">
      <c r="A844" s="1"/>
      <c r="B844" s="1"/>
      <c r="C844" s="1"/>
      <c r="D844" s="1"/>
      <c r="E844" s="1"/>
      <c r="F844" s="76"/>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row>
    <row r="845" spans="1:245" ht="14.25" customHeight="1" x14ac:dyDescent="0.25">
      <c r="A845" s="1"/>
      <c r="B845" s="1"/>
      <c r="C845" s="1"/>
      <c r="D845" s="1"/>
      <c r="E845" s="1"/>
      <c r="F845" s="76"/>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row>
    <row r="846" spans="1:245" ht="14.25" customHeight="1" x14ac:dyDescent="0.25">
      <c r="A846" s="1"/>
      <c r="B846" s="1"/>
      <c r="C846" s="1"/>
      <c r="D846" s="1"/>
      <c r="E846" s="1"/>
      <c r="F846" s="76"/>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row>
    <row r="847" spans="1:245" ht="14.25" customHeight="1" x14ac:dyDescent="0.25">
      <c r="A847" s="1"/>
      <c r="B847" s="1"/>
      <c r="C847" s="1"/>
      <c r="D847" s="1"/>
      <c r="E847" s="1"/>
      <c r="F847" s="76"/>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row>
    <row r="848" spans="1:245" ht="14.25" customHeight="1" x14ac:dyDescent="0.25">
      <c r="A848" s="1"/>
      <c r="B848" s="1"/>
      <c r="C848" s="1"/>
      <c r="D848" s="1"/>
      <c r="E848" s="1"/>
      <c r="F848" s="76"/>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row>
    <row r="849" spans="1:245" ht="14.25" customHeight="1" x14ac:dyDescent="0.25">
      <c r="A849" s="1"/>
      <c r="B849" s="1"/>
      <c r="C849" s="1"/>
      <c r="D849" s="1"/>
      <c r="E849" s="1"/>
      <c r="F849" s="76"/>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row>
    <row r="850" spans="1:245" ht="14.25" customHeight="1" x14ac:dyDescent="0.25">
      <c r="A850" s="1"/>
      <c r="B850" s="1"/>
      <c r="C850" s="1"/>
      <c r="D850" s="1"/>
      <c r="E850" s="1"/>
      <c r="F850" s="76"/>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row>
    <row r="851" spans="1:245" ht="14.25" customHeight="1" x14ac:dyDescent="0.25">
      <c r="A851" s="1"/>
      <c r="B851" s="1"/>
      <c r="C851" s="1"/>
      <c r="D851" s="1"/>
      <c r="E851" s="1"/>
      <c r="F851" s="76"/>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row>
    <row r="852" spans="1:245" ht="14.25" customHeight="1" x14ac:dyDescent="0.25">
      <c r="A852" s="1"/>
      <c r="B852" s="1"/>
      <c r="C852" s="1"/>
      <c r="D852" s="1"/>
      <c r="E852" s="1"/>
      <c r="F852" s="76"/>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row>
    <row r="853" spans="1:245" ht="14.25" customHeight="1" x14ac:dyDescent="0.25">
      <c r="A853" s="1"/>
      <c r="B853" s="1"/>
      <c r="C853" s="1"/>
      <c r="D853" s="1"/>
      <c r="E853" s="1"/>
      <c r="F853" s="76"/>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row>
    <row r="854" spans="1:245" ht="14.25" customHeight="1" x14ac:dyDescent="0.25">
      <c r="A854" s="1"/>
      <c r="B854" s="1"/>
      <c r="C854" s="1"/>
      <c r="D854" s="1"/>
      <c r="E854" s="1"/>
      <c r="F854" s="76"/>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row>
    <row r="855" spans="1:245" ht="14.25" customHeight="1" x14ac:dyDescent="0.25">
      <c r="A855" s="1"/>
      <c r="B855" s="1"/>
      <c r="C855" s="1"/>
      <c r="D855" s="1"/>
      <c r="E855" s="1"/>
      <c r="F855" s="76"/>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row>
    <row r="856" spans="1:245" ht="14.25" customHeight="1" x14ac:dyDescent="0.25">
      <c r="A856" s="1"/>
      <c r="B856" s="1"/>
      <c r="C856" s="1"/>
      <c r="D856" s="1"/>
      <c r="E856" s="1"/>
      <c r="F856" s="76"/>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row>
    <row r="857" spans="1:245" ht="14.25" customHeight="1" x14ac:dyDescent="0.25">
      <c r="A857" s="1"/>
      <c r="B857" s="1"/>
      <c r="C857" s="1"/>
      <c r="D857" s="1"/>
      <c r="E857" s="1"/>
      <c r="F857" s="76"/>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row>
    <row r="858" spans="1:245" ht="14.25" customHeight="1" x14ac:dyDescent="0.25">
      <c r="A858" s="1"/>
      <c r="B858" s="1"/>
      <c r="C858" s="1"/>
      <c r="D858" s="1"/>
      <c r="E858" s="1"/>
      <c r="F858" s="76"/>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row>
    <row r="859" spans="1:245" ht="14.25" customHeight="1" x14ac:dyDescent="0.25">
      <c r="A859" s="1"/>
      <c r="B859" s="1"/>
      <c r="C859" s="1"/>
      <c r="D859" s="1"/>
      <c r="E859" s="1"/>
      <c r="F859" s="76"/>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row>
    <row r="860" spans="1:245" ht="14.25" customHeight="1" x14ac:dyDescent="0.25">
      <c r="A860" s="1"/>
      <c r="B860" s="1"/>
      <c r="C860" s="1"/>
      <c r="D860" s="1"/>
      <c r="E860" s="1"/>
      <c r="F860" s="76"/>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row>
    <row r="861" spans="1:245" ht="14.25" customHeight="1" x14ac:dyDescent="0.25">
      <c r="A861" s="1"/>
      <c r="B861" s="1"/>
      <c r="C861" s="1"/>
      <c r="D861" s="1"/>
      <c r="E861" s="1"/>
      <c r="F861" s="76"/>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row>
    <row r="862" spans="1:245" ht="14.25" customHeight="1" x14ac:dyDescent="0.25">
      <c r="A862" s="1"/>
      <c r="B862" s="1"/>
      <c r="C862" s="1"/>
      <c r="D862" s="1"/>
      <c r="E862" s="1"/>
      <c r="F862" s="76"/>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row>
    <row r="863" spans="1:245" ht="14.25" customHeight="1" x14ac:dyDescent="0.25">
      <c r="A863" s="1"/>
      <c r="B863" s="1"/>
      <c r="C863" s="1"/>
      <c r="D863" s="1"/>
      <c r="E863" s="1"/>
      <c r="F863" s="76"/>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row>
    <row r="864" spans="1:245" ht="14.25" customHeight="1" x14ac:dyDescent="0.25">
      <c r="A864" s="1"/>
      <c r="B864" s="1"/>
      <c r="C864" s="1"/>
      <c r="D864" s="1"/>
      <c r="E864" s="1"/>
      <c r="F864" s="76"/>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row>
    <row r="865" spans="1:245" ht="14.25" customHeight="1" x14ac:dyDescent="0.25">
      <c r="A865" s="1"/>
      <c r="B865" s="1"/>
      <c r="C865" s="1"/>
      <c r="D865" s="1"/>
      <c r="E865" s="1"/>
      <c r="F865" s="76"/>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row>
    <row r="866" spans="1:245" ht="14.25" customHeight="1" x14ac:dyDescent="0.25">
      <c r="A866" s="1"/>
      <c r="B866" s="1"/>
      <c r="C866" s="1"/>
      <c r="D866" s="1"/>
      <c r="E866" s="1"/>
      <c r="F866" s="76"/>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row>
    <row r="867" spans="1:245" ht="14.25" customHeight="1" x14ac:dyDescent="0.25">
      <c r="A867" s="1"/>
      <c r="B867" s="1"/>
      <c r="C867" s="1"/>
      <c r="D867" s="1"/>
      <c r="E867" s="1"/>
      <c r="F867" s="76"/>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row>
    <row r="868" spans="1:245" ht="14.25" customHeight="1" x14ac:dyDescent="0.25">
      <c r="A868" s="1"/>
      <c r="B868" s="1"/>
      <c r="C868" s="1"/>
      <c r="D868" s="1"/>
      <c r="E868" s="1"/>
      <c r="F868" s="76"/>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row>
    <row r="869" spans="1:245" ht="14.25" customHeight="1" x14ac:dyDescent="0.25">
      <c r="A869" s="1"/>
      <c r="B869" s="1"/>
      <c r="C869" s="1"/>
      <c r="D869" s="1"/>
      <c r="E869" s="1"/>
      <c r="F869" s="76"/>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row>
    <row r="870" spans="1:245" ht="14.25" customHeight="1" x14ac:dyDescent="0.25">
      <c r="A870" s="1"/>
      <c r="B870" s="1"/>
      <c r="C870" s="1"/>
      <c r="D870" s="1"/>
      <c r="E870" s="1"/>
      <c r="F870" s="76"/>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row>
    <row r="871" spans="1:245" ht="14.25" customHeight="1" x14ac:dyDescent="0.25">
      <c r="A871" s="1"/>
      <c r="B871" s="1"/>
      <c r="C871" s="1"/>
      <c r="D871" s="1"/>
      <c r="E871" s="1"/>
      <c r="F871" s="76"/>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row>
    <row r="872" spans="1:245" ht="14.25" customHeight="1" x14ac:dyDescent="0.25">
      <c r="A872" s="1"/>
      <c r="B872" s="1"/>
      <c r="C872" s="1"/>
      <c r="D872" s="1"/>
      <c r="E872" s="1"/>
      <c r="F872" s="76"/>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row>
    <row r="873" spans="1:245" ht="14.25" customHeight="1" x14ac:dyDescent="0.25">
      <c r="A873" s="1"/>
      <c r="B873" s="1"/>
      <c r="C873" s="1"/>
      <c r="D873" s="1"/>
      <c r="E873" s="1"/>
      <c r="F873" s="76"/>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row>
    <row r="874" spans="1:245" ht="14.25" customHeight="1" x14ac:dyDescent="0.25">
      <c r="A874" s="1"/>
      <c r="B874" s="1"/>
      <c r="C874" s="1"/>
      <c r="D874" s="1"/>
      <c r="E874" s="1"/>
      <c r="F874" s="76"/>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row>
    <row r="875" spans="1:245" ht="14.25" customHeight="1" x14ac:dyDescent="0.25">
      <c r="A875" s="1"/>
      <c r="B875" s="1"/>
      <c r="C875" s="1"/>
      <c r="D875" s="1"/>
      <c r="E875" s="1"/>
      <c r="F875" s="76"/>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row>
    <row r="876" spans="1:245" ht="14.25" customHeight="1" x14ac:dyDescent="0.25">
      <c r="A876" s="1"/>
      <c r="B876" s="1"/>
      <c r="C876" s="1"/>
      <c r="D876" s="1"/>
      <c r="E876" s="1"/>
      <c r="F876" s="76"/>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row>
    <row r="877" spans="1:245" ht="14.25" customHeight="1" x14ac:dyDescent="0.25">
      <c r="A877" s="1"/>
      <c r="B877" s="1"/>
      <c r="C877" s="1"/>
      <c r="D877" s="1"/>
      <c r="E877" s="1"/>
      <c r="F877" s="76"/>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row>
    <row r="878" spans="1:245" ht="14.25" customHeight="1" x14ac:dyDescent="0.25">
      <c r="A878" s="1"/>
      <c r="B878" s="1"/>
      <c r="C878" s="1"/>
      <c r="D878" s="1"/>
      <c r="E878" s="1"/>
      <c r="F878" s="76"/>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row>
    <row r="879" spans="1:245" ht="14.25" customHeight="1" x14ac:dyDescent="0.25">
      <c r="A879" s="1"/>
      <c r="B879" s="1"/>
      <c r="C879" s="1"/>
      <c r="D879" s="1"/>
      <c r="E879" s="1"/>
      <c r="F879" s="76"/>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row>
    <row r="880" spans="1:245" ht="14.25" customHeight="1" x14ac:dyDescent="0.25">
      <c r="A880" s="1"/>
      <c r="B880" s="1"/>
      <c r="C880" s="1"/>
      <c r="D880" s="1"/>
      <c r="E880" s="1"/>
      <c r="F880" s="76"/>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row>
    <row r="881" spans="1:245" ht="14.25" customHeight="1" x14ac:dyDescent="0.25">
      <c r="A881" s="1"/>
      <c r="B881" s="1"/>
      <c r="C881" s="1"/>
      <c r="D881" s="1"/>
      <c r="E881" s="1"/>
      <c r="F881" s="76"/>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row>
    <row r="882" spans="1:245" ht="14.25" customHeight="1" x14ac:dyDescent="0.25">
      <c r="A882" s="1"/>
      <c r="B882" s="1"/>
      <c r="C882" s="1"/>
      <c r="D882" s="1"/>
      <c r="E882" s="1"/>
      <c r="F882" s="76"/>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row>
    <row r="883" spans="1:245" ht="14.25" customHeight="1" x14ac:dyDescent="0.25">
      <c r="A883" s="1"/>
      <c r="B883" s="1"/>
      <c r="C883" s="1"/>
      <c r="D883" s="1"/>
      <c r="E883" s="1"/>
      <c r="F883" s="76"/>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row>
    <row r="884" spans="1:245" ht="14.25" customHeight="1" x14ac:dyDescent="0.25">
      <c r="A884" s="1"/>
      <c r="B884" s="1"/>
      <c r="C884" s="1"/>
      <c r="D884" s="1"/>
      <c r="E884" s="1"/>
      <c r="F884" s="76"/>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row>
    <row r="885" spans="1:245" ht="14.25" customHeight="1" x14ac:dyDescent="0.25">
      <c r="A885" s="1"/>
      <c r="B885" s="1"/>
      <c r="C885" s="1"/>
      <c r="D885" s="1"/>
      <c r="E885" s="1"/>
      <c r="F885" s="76"/>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row>
    <row r="886" spans="1:245" ht="14.25" customHeight="1" x14ac:dyDescent="0.25">
      <c r="A886" s="1"/>
      <c r="B886" s="1"/>
      <c r="C886" s="1"/>
      <c r="D886" s="1"/>
      <c r="E886" s="1"/>
      <c r="F886" s="76"/>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row>
    <row r="887" spans="1:245" ht="14.25" customHeight="1" x14ac:dyDescent="0.25">
      <c r="A887" s="1"/>
      <c r="B887" s="1"/>
      <c r="C887" s="1"/>
      <c r="D887" s="1"/>
      <c r="E887" s="1"/>
      <c r="F887" s="76"/>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row>
    <row r="888" spans="1:245" ht="14.25" customHeight="1" x14ac:dyDescent="0.25">
      <c r="A888" s="1"/>
      <c r="B888" s="1"/>
      <c r="C888" s="1"/>
      <c r="D888" s="1"/>
      <c r="E888" s="1"/>
      <c r="F888" s="76"/>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row>
    <row r="889" spans="1:245" ht="14.25" customHeight="1" x14ac:dyDescent="0.25">
      <c r="A889" s="1"/>
      <c r="B889" s="1"/>
      <c r="C889" s="1"/>
      <c r="D889" s="1"/>
      <c r="E889" s="1"/>
      <c r="F889" s="76"/>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row>
    <row r="890" spans="1:245" ht="14.25" customHeight="1" x14ac:dyDescent="0.25">
      <c r="A890" s="1"/>
      <c r="B890" s="1"/>
      <c r="C890" s="1"/>
      <c r="D890" s="1"/>
      <c r="E890" s="1"/>
      <c r="F890" s="76"/>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row>
    <row r="891" spans="1:245" ht="14.25" customHeight="1" x14ac:dyDescent="0.25">
      <c r="A891" s="1"/>
      <c r="B891" s="1"/>
      <c r="C891" s="1"/>
      <c r="D891" s="1"/>
      <c r="E891" s="1"/>
      <c r="F891" s="76"/>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row>
    <row r="892" spans="1:245" ht="14.25" customHeight="1" x14ac:dyDescent="0.25">
      <c r="A892" s="1"/>
      <c r="B892" s="1"/>
      <c r="C892" s="1"/>
      <c r="D892" s="1"/>
      <c r="E892" s="1"/>
      <c r="F892" s="76"/>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row>
    <row r="893" spans="1:245" ht="14.25" customHeight="1" x14ac:dyDescent="0.25">
      <c r="A893" s="1"/>
      <c r="B893" s="1"/>
      <c r="C893" s="1"/>
      <c r="D893" s="1"/>
      <c r="E893" s="1"/>
      <c r="F893" s="76"/>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row>
    <row r="894" spans="1:245" ht="14.25" customHeight="1" x14ac:dyDescent="0.25">
      <c r="A894" s="1"/>
      <c r="B894" s="1"/>
      <c r="C894" s="1"/>
      <c r="D894" s="1"/>
      <c r="E894" s="1"/>
      <c r="F894" s="76"/>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row>
    <row r="895" spans="1:245" ht="14.25" customHeight="1" x14ac:dyDescent="0.25">
      <c r="A895" s="1"/>
      <c r="B895" s="1"/>
      <c r="C895" s="1"/>
      <c r="D895" s="1"/>
      <c r="E895" s="1"/>
      <c r="F895" s="76"/>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row>
    <row r="896" spans="1:245" ht="14.25" customHeight="1" x14ac:dyDescent="0.25">
      <c r="A896" s="1"/>
      <c r="B896" s="1"/>
      <c r="C896" s="1"/>
      <c r="D896" s="1"/>
      <c r="E896" s="1"/>
      <c r="F896" s="76"/>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row>
    <row r="897" spans="1:245" ht="14.25" customHeight="1" x14ac:dyDescent="0.25">
      <c r="A897" s="1"/>
      <c r="B897" s="1"/>
      <c r="C897" s="1"/>
      <c r="D897" s="1"/>
      <c r="E897" s="1"/>
      <c r="F897" s="76"/>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row>
    <row r="898" spans="1:245" ht="14.25" customHeight="1" x14ac:dyDescent="0.25">
      <c r="A898" s="1"/>
      <c r="B898" s="1"/>
      <c r="C898" s="1"/>
      <c r="D898" s="1"/>
      <c r="E898" s="1"/>
      <c r="F898" s="76"/>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row>
    <row r="899" spans="1:245" ht="14.25" customHeight="1" x14ac:dyDescent="0.25">
      <c r="A899" s="1"/>
      <c r="B899" s="1"/>
      <c r="C899" s="1"/>
      <c r="D899" s="1"/>
      <c r="E899" s="1"/>
      <c r="F899" s="76"/>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row>
    <row r="900" spans="1:245" ht="14.25" customHeight="1" x14ac:dyDescent="0.25">
      <c r="A900" s="1"/>
      <c r="B900" s="1"/>
      <c r="C900" s="1"/>
      <c r="D900" s="1"/>
      <c r="E900" s="1"/>
      <c r="F900" s="76"/>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row>
    <row r="901" spans="1:245" ht="14.25" customHeight="1" x14ac:dyDescent="0.25">
      <c r="A901" s="1"/>
      <c r="B901" s="1"/>
      <c r="C901" s="1"/>
      <c r="D901" s="1"/>
      <c r="E901" s="1"/>
      <c r="F901" s="76"/>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row>
    <row r="902" spans="1:245" ht="14.25" customHeight="1" x14ac:dyDescent="0.25">
      <c r="A902" s="1"/>
      <c r="B902" s="1"/>
      <c r="C902" s="1"/>
      <c r="D902" s="1"/>
      <c r="E902" s="1"/>
      <c r="F902" s="76"/>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row>
    <row r="903" spans="1:245" ht="14.25" customHeight="1" x14ac:dyDescent="0.25">
      <c r="A903" s="1"/>
      <c r="B903" s="1"/>
      <c r="C903" s="1"/>
      <c r="D903" s="1"/>
      <c r="E903" s="1"/>
      <c r="F903" s="76"/>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row>
    <row r="904" spans="1:245" ht="14.25" customHeight="1" x14ac:dyDescent="0.25">
      <c r="A904" s="1"/>
      <c r="B904" s="1"/>
      <c r="C904" s="1"/>
      <c r="D904" s="1"/>
      <c r="E904" s="1"/>
      <c r="F904" s="76"/>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row>
    <row r="905" spans="1:245" ht="14.25" customHeight="1" x14ac:dyDescent="0.25">
      <c r="A905" s="1"/>
      <c r="B905" s="1"/>
      <c r="C905" s="1"/>
      <c r="D905" s="1"/>
      <c r="E905" s="1"/>
      <c r="F905" s="76"/>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row>
    <row r="906" spans="1:245" ht="14.25" customHeight="1" x14ac:dyDescent="0.25">
      <c r="A906" s="1"/>
      <c r="B906" s="1"/>
      <c r="C906" s="1"/>
      <c r="D906" s="1"/>
      <c r="E906" s="1"/>
      <c r="F906" s="76"/>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row>
    <row r="907" spans="1:245" ht="14.25" customHeight="1" x14ac:dyDescent="0.25">
      <c r="A907" s="1"/>
      <c r="B907" s="1"/>
      <c r="C907" s="1"/>
      <c r="D907" s="1"/>
      <c r="E907" s="1"/>
      <c r="F907" s="76"/>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row>
    <row r="908" spans="1:245" ht="14.25" customHeight="1" x14ac:dyDescent="0.25">
      <c r="A908" s="1"/>
      <c r="B908" s="1"/>
      <c r="C908" s="1"/>
      <c r="D908" s="1"/>
      <c r="E908" s="1"/>
      <c r="F908" s="76"/>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row>
    <row r="909" spans="1:245" ht="14.25" customHeight="1" x14ac:dyDescent="0.25">
      <c r="A909" s="1"/>
      <c r="B909" s="1"/>
      <c r="C909" s="1"/>
      <c r="D909" s="1"/>
      <c r="E909" s="1"/>
      <c r="F909" s="76"/>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row>
    <row r="910" spans="1:245" ht="14.25" customHeight="1" x14ac:dyDescent="0.25">
      <c r="A910" s="1"/>
      <c r="B910" s="1"/>
      <c r="C910" s="1"/>
      <c r="D910" s="1"/>
      <c r="E910" s="1"/>
      <c r="F910" s="76"/>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row>
    <row r="911" spans="1:245" ht="14.25" customHeight="1" x14ac:dyDescent="0.25">
      <c r="A911" s="1"/>
      <c r="B911" s="1"/>
      <c r="C911" s="1"/>
      <c r="D911" s="1"/>
      <c r="E911" s="1"/>
      <c r="F911" s="76"/>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row>
    <row r="912" spans="1:245" ht="14.25" customHeight="1" x14ac:dyDescent="0.25">
      <c r="A912" s="1"/>
      <c r="B912" s="1"/>
      <c r="C912" s="1"/>
      <c r="D912" s="1"/>
      <c r="E912" s="1"/>
      <c r="F912" s="76"/>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row>
    <row r="913" spans="1:245" ht="14.25" customHeight="1" x14ac:dyDescent="0.25">
      <c r="A913" s="1"/>
      <c r="B913" s="1"/>
      <c r="C913" s="1"/>
      <c r="D913" s="1"/>
      <c r="E913" s="1"/>
      <c r="F913" s="76"/>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row>
    <row r="914" spans="1:245" ht="14.25" customHeight="1" x14ac:dyDescent="0.25">
      <c r="A914" s="1"/>
      <c r="B914" s="1"/>
      <c r="C914" s="1"/>
      <c r="D914" s="1"/>
      <c r="E914" s="1"/>
      <c r="F914" s="76"/>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row>
    <row r="915" spans="1:245" ht="14.25" customHeight="1" x14ac:dyDescent="0.25">
      <c r="A915" s="1"/>
      <c r="B915" s="1"/>
      <c r="C915" s="1"/>
      <c r="D915" s="1"/>
      <c r="E915" s="1"/>
      <c r="F915" s="76"/>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row>
    <row r="916" spans="1:245" ht="14.25" customHeight="1" x14ac:dyDescent="0.25">
      <c r="A916" s="1"/>
      <c r="B916" s="1"/>
      <c r="C916" s="1"/>
      <c r="D916" s="1"/>
      <c r="E916" s="1"/>
      <c r="F916" s="76"/>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row>
    <row r="917" spans="1:245" ht="14.25" customHeight="1" x14ac:dyDescent="0.25">
      <c r="A917" s="1"/>
      <c r="B917" s="1"/>
      <c r="C917" s="1"/>
      <c r="D917" s="1"/>
      <c r="E917" s="1"/>
      <c r="F917" s="76"/>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row>
    <row r="918" spans="1:245" ht="14.25" customHeight="1" x14ac:dyDescent="0.25">
      <c r="A918" s="1"/>
      <c r="B918" s="1"/>
      <c r="C918" s="1"/>
      <c r="D918" s="1"/>
      <c r="E918" s="1"/>
      <c r="F918" s="76"/>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row>
    <row r="919" spans="1:245" ht="14.25" customHeight="1" x14ac:dyDescent="0.25">
      <c r="A919" s="1"/>
      <c r="B919" s="1"/>
      <c r="C919" s="1"/>
      <c r="D919" s="1"/>
      <c r="E919" s="1"/>
      <c r="F919" s="76"/>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row>
    <row r="920" spans="1:245" ht="14.25" customHeight="1" x14ac:dyDescent="0.25">
      <c r="A920" s="1"/>
      <c r="B920" s="1"/>
      <c r="C920" s="1"/>
      <c r="D920" s="1"/>
      <c r="E920" s="1"/>
      <c r="F920" s="76"/>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row>
    <row r="921" spans="1:245" ht="14.25" customHeight="1" x14ac:dyDescent="0.25">
      <c r="A921" s="1"/>
      <c r="B921" s="1"/>
      <c r="C921" s="1"/>
      <c r="D921" s="1"/>
      <c r="E921" s="1"/>
      <c r="F921" s="76"/>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row>
    <row r="922" spans="1:245" ht="14.25" customHeight="1" x14ac:dyDescent="0.25">
      <c r="A922" s="1"/>
      <c r="B922" s="1"/>
      <c r="C922" s="1"/>
      <c r="D922" s="1"/>
      <c r="E922" s="1"/>
      <c r="F922" s="76"/>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row>
    <row r="923" spans="1:245" ht="14.25" customHeight="1" x14ac:dyDescent="0.25">
      <c r="A923" s="1"/>
      <c r="B923" s="1"/>
      <c r="C923" s="1"/>
      <c r="D923" s="1"/>
      <c r="E923" s="1"/>
      <c r="F923" s="76"/>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row>
    <row r="924" spans="1:245" ht="14.25" customHeight="1" x14ac:dyDescent="0.25">
      <c r="A924" s="1"/>
      <c r="B924" s="1"/>
      <c r="C924" s="1"/>
      <c r="D924" s="1"/>
      <c r="E924" s="1"/>
      <c r="F924" s="76"/>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row>
    <row r="925" spans="1:245" ht="14.25" customHeight="1" x14ac:dyDescent="0.25">
      <c r="A925" s="1"/>
      <c r="B925" s="1"/>
      <c r="C925" s="1"/>
      <c r="D925" s="1"/>
      <c r="E925" s="1"/>
      <c r="F925" s="76"/>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row>
    <row r="926" spans="1:245" ht="14.25" customHeight="1" x14ac:dyDescent="0.25">
      <c r="A926" s="1"/>
      <c r="B926" s="1"/>
      <c r="C926" s="1"/>
      <c r="D926" s="1"/>
      <c r="E926" s="1"/>
      <c r="F926" s="76"/>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row>
    <row r="927" spans="1:245" ht="14.25" customHeight="1" x14ac:dyDescent="0.25">
      <c r="A927" s="1"/>
      <c r="B927" s="1"/>
      <c r="C927" s="1"/>
      <c r="D927" s="1"/>
      <c r="E927" s="1"/>
      <c r="F927" s="76"/>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row>
    <row r="928" spans="1:245" ht="14.25" customHeight="1" x14ac:dyDescent="0.25">
      <c r="A928" s="1"/>
      <c r="B928" s="1"/>
      <c r="C928" s="1"/>
      <c r="D928" s="1"/>
      <c r="E928" s="1"/>
      <c r="F928" s="76"/>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row>
    <row r="929" spans="1:245" ht="14.25" customHeight="1" x14ac:dyDescent="0.25">
      <c r="A929" s="1"/>
      <c r="B929" s="1"/>
      <c r="C929" s="1"/>
      <c r="D929" s="1"/>
      <c r="E929" s="1"/>
      <c r="F929" s="76"/>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row>
    <row r="930" spans="1:245" ht="14.25" customHeight="1" x14ac:dyDescent="0.25">
      <c r="A930" s="1"/>
      <c r="B930" s="1"/>
      <c r="C930" s="1"/>
      <c r="D930" s="1"/>
      <c r="E930" s="1"/>
      <c r="F930" s="76"/>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row>
    <row r="931" spans="1:245" ht="14.25" customHeight="1" x14ac:dyDescent="0.25">
      <c r="A931" s="1"/>
      <c r="B931" s="1"/>
      <c r="C931" s="1"/>
      <c r="D931" s="1"/>
      <c r="E931" s="1"/>
      <c r="F931" s="76"/>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row>
    <row r="932" spans="1:245" ht="14.25" customHeight="1" x14ac:dyDescent="0.25">
      <c r="A932" s="1"/>
      <c r="B932" s="1"/>
      <c r="C932" s="1"/>
      <c r="D932" s="1"/>
      <c r="E932" s="1"/>
      <c r="F932" s="76"/>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row>
    <row r="933" spans="1:245" ht="14.25" customHeight="1" x14ac:dyDescent="0.25">
      <c r="A933" s="1"/>
      <c r="B933" s="1"/>
      <c r="C933" s="1"/>
      <c r="D933" s="1"/>
      <c r="E933" s="1"/>
      <c r="F933" s="76"/>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row>
    <row r="934" spans="1:245" ht="14.25" customHeight="1" x14ac:dyDescent="0.25">
      <c r="A934" s="1"/>
      <c r="B934" s="1"/>
      <c r="C934" s="1"/>
      <c r="D934" s="1"/>
      <c r="E934" s="1"/>
      <c r="F934" s="76"/>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row>
    <row r="935" spans="1:245" ht="14.25" customHeight="1" x14ac:dyDescent="0.25">
      <c r="A935" s="1"/>
      <c r="B935" s="1"/>
      <c r="C935" s="1"/>
      <c r="D935" s="1"/>
      <c r="E935" s="1"/>
      <c r="F935" s="76"/>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row>
    <row r="936" spans="1:245" ht="14.25" customHeight="1" x14ac:dyDescent="0.25">
      <c r="A936" s="1"/>
      <c r="B936" s="1"/>
      <c r="C936" s="1"/>
      <c r="D936" s="1"/>
      <c r="E936" s="1"/>
      <c r="F936" s="76"/>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row>
    <row r="937" spans="1:245" ht="14.25" customHeight="1" x14ac:dyDescent="0.25">
      <c r="A937" s="1"/>
      <c r="B937" s="1"/>
      <c r="C937" s="1"/>
      <c r="D937" s="1"/>
      <c r="E937" s="1"/>
      <c r="F937" s="76"/>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row>
    <row r="938" spans="1:245" ht="14.25" customHeight="1" x14ac:dyDescent="0.25">
      <c r="A938" s="1"/>
      <c r="B938" s="1"/>
      <c r="C938" s="1"/>
      <c r="D938" s="1"/>
      <c r="E938" s="1"/>
      <c r="F938" s="76"/>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row>
    <row r="939" spans="1:245" ht="14.25" customHeight="1" x14ac:dyDescent="0.25">
      <c r="A939" s="1"/>
      <c r="B939" s="1"/>
      <c r="C939" s="1"/>
      <c r="D939" s="1"/>
      <c r="E939" s="1"/>
      <c r="F939" s="76"/>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row>
    <row r="940" spans="1:245" ht="14.25" customHeight="1" x14ac:dyDescent="0.25">
      <c r="A940" s="1"/>
      <c r="B940" s="1"/>
      <c r="C940" s="1"/>
      <c r="D940" s="1"/>
      <c r="E940" s="1"/>
      <c r="F940" s="76"/>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row>
    <row r="941" spans="1:245" ht="14.25" customHeight="1" x14ac:dyDescent="0.25">
      <c r="A941" s="1"/>
      <c r="B941" s="1"/>
      <c r="C941" s="1"/>
      <c r="D941" s="1"/>
      <c r="E941" s="1"/>
      <c r="F941" s="76"/>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row>
    <row r="942" spans="1:245" ht="14.25" customHeight="1" x14ac:dyDescent="0.25">
      <c r="A942" s="1"/>
      <c r="B942" s="1"/>
      <c r="C942" s="1"/>
      <c r="D942" s="1"/>
      <c r="E942" s="1"/>
      <c r="F942" s="76"/>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row>
    <row r="943" spans="1:245" ht="14.25" customHeight="1" x14ac:dyDescent="0.25">
      <c r="A943" s="1"/>
      <c r="B943" s="1"/>
      <c r="C943" s="1"/>
      <c r="D943" s="1"/>
      <c r="E943" s="1"/>
      <c r="F943" s="76"/>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row>
    <row r="944" spans="1:245" ht="14.25" customHeight="1" x14ac:dyDescent="0.25">
      <c r="A944" s="1"/>
      <c r="B944" s="1"/>
      <c r="C944" s="1"/>
      <c r="D944" s="1"/>
      <c r="E944" s="1"/>
      <c r="F944" s="76"/>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row>
    <row r="945" spans="1:245" ht="14.25" customHeight="1" x14ac:dyDescent="0.25">
      <c r="A945" s="1"/>
      <c r="B945" s="1"/>
      <c r="C945" s="1"/>
      <c r="D945" s="1"/>
      <c r="E945" s="1"/>
      <c r="F945" s="76"/>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row>
    <row r="946" spans="1:245" ht="14.25" customHeight="1" x14ac:dyDescent="0.25">
      <c r="A946" s="1"/>
      <c r="B946" s="1"/>
      <c r="C946" s="1"/>
      <c r="D946" s="1"/>
      <c r="E946" s="1"/>
      <c r="F946" s="76"/>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row>
    <row r="947" spans="1:245" ht="14.25" customHeight="1" x14ac:dyDescent="0.25">
      <c r="A947" s="1"/>
      <c r="B947" s="1"/>
      <c r="C947" s="1"/>
      <c r="D947" s="1"/>
      <c r="E947" s="1"/>
      <c r="F947" s="76"/>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row>
    <row r="948" spans="1:245" ht="14.25" customHeight="1" x14ac:dyDescent="0.25">
      <c r="A948" s="1"/>
      <c r="B948" s="1"/>
      <c r="C948" s="1"/>
      <c r="D948" s="1"/>
      <c r="E948" s="1"/>
      <c r="F948" s="76"/>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row>
    <row r="949" spans="1:245" ht="14.25" customHeight="1" x14ac:dyDescent="0.25">
      <c r="A949" s="1"/>
      <c r="B949" s="1"/>
      <c r="C949" s="1"/>
      <c r="D949" s="1"/>
      <c r="E949" s="1"/>
      <c r="F949" s="76"/>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row>
    <row r="950" spans="1:245" ht="14.25" customHeight="1" x14ac:dyDescent="0.25">
      <c r="A950" s="1"/>
      <c r="B950" s="1"/>
      <c r="C950" s="1"/>
      <c r="D950" s="1"/>
      <c r="E950" s="1"/>
      <c r="F950" s="76"/>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row>
    <row r="951" spans="1:245" ht="14.25" customHeight="1" x14ac:dyDescent="0.25">
      <c r="A951" s="1"/>
      <c r="B951" s="1"/>
      <c r="C951" s="1"/>
      <c r="D951" s="1"/>
      <c r="E951" s="1"/>
      <c r="F951" s="76"/>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row>
    <row r="952" spans="1:245" ht="14.25" customHeight="1" x14ac:dyDescent="0.25">
      <c r="A952" s="1"/>
      <c r="B952" s="1"/>
      <c r="C952" s="1"/>
      <c r="D952" s="1"/>
      <c r="E952" s="1"/>
      <c r="F952" s="76"/>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row>
    <row r="953" spans="1:245" ht="14.25" customHeight="1" x14ac:dyDescent="0.25">
      <c r="A953" s="1"/>
      <c r="B953" s="1"/>
      <c r="C953" s="1"/>
      <c r="D953" s="1"/>
      <c r="E953" s="1"/>
      <c r="F953" s="76"/>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row>
    <row r="954" spans="1:245" ht="14.25" customHeight="1" x14ac:dyDescent="0.25">
      <c r="A954" s="1"/>
      <c r="B954" s="1"/>
      <c r="C954" s="1"/>
      <c r="D954" s="1"/>
      <c r="E954" s="1"/>
      <c r="F954" s="76"/>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row>
    <row r="955" spans="1:245" ht="14.25" customHeight="1" x14ac:dyDescent="0.25">
      <c r="A955" s="1"/>
      <c r="B955" s="1"/>
      <c r="C955" s="1"/>
      <c r="D955" s="1"/>
      <c r="E955" s="1"/>
      <c r="F955" s="76"/>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row>
    <row r="956" spans="1:245" ht="14.25" customHeight="1" x14ac:dyDescent="0.25">
      <c r="A956" s="1"/>
      <c r="B956" s="1"/>
      <c r="C956" s="1"/>
      <c r="D956" s="1"/>
      <c r="E956" s="1"/>
      <c r="F956" s="76"/>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row>
    <row r="957" spans="1:245" ht="14.25" customHeight="1" x14ac:dyDescent="0.25">
      <c r="A957" s="1"/>
      <c r="B957" s="1"/>
      <c r="C957" s="1"/>
      <c r="D957" s="1"/>
      <c r="E957" s="1"/>
      <c r="F957" s="76"/>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row>
    <row r="958" spans="1:245" ht="14.25" customHeight="1" x14ac:dyDescent="0.25">
      <c r="A958" s="1"/>
      <c r="B958" s="1"/>
      <c r="C958" s="1"/>
      <c r="D958" s="1"/>
      <c r="E958" s="1"/>
      <c r="F958" s="76"/>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row>
    <row r="959" spans="1:245" ht="14.25" customHeight="1" x14ac:dyDescent="0.25">
      <c r="A959" s="1"/>
      <c r="B959" s="1"/>
      <c r="C959" s="1"/>
      <c r="D959" s="1"/>
      <c r="E959" s="1"/>
      <c r="F959" s="76"/>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row>
    <row r="960" spans="1:245" ht="14.25" customHeight="1" x14ac:dyDescent="0.25">
      <c r="A960" s="1"/>
      <c r="B960" s="1"/>
      <c r="C960" s="1"/>
      <c r="D960" s="1"/>
      <c r="E960" s="1"/>
      <c r="F960" s="76"/>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row>
    <row r="961" spans="1:245" ht="14.25" customHeight="1" x14ac:dyDescent="0.25">
      <c r="A961" s="1"/>
      <c r="B961" s="1"/>
      <c r="C961" s="1"/>
      <c r="D961" s="1"/>
      <c r="E961" s="1"/>
      <c r="F961" s="76"/>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row>
    <row r="962" spans="1:245" ht="14.25" customHeight="1" x14ac:dyDescent="0.25">
      <c r="A962" s="1"/>
      <c r="B962" s="1"/>
      <c r="C962" s="1"/>
      <c r="D962" s="1"/>
      <c r="E962" s="1"/>
      <c r="F962" s="76"/>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row>
    <row r="963" spans="1:245" ht="14.25" customHeight="1" x14ac:dyDescent="0.25">
      <c r="A963" s="1"/>
      <c r="B963" s="1"/>
      <c r="C963" s="1"/>
      <c r="D963" s="1"/>
      <c r="E963" s="1"/>
      <c r="F963" s="76"/>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row>
    <row r="964" spans="1:245" ht="14.25" customHeight="1" x14ac:dyDescent="0.25">
      <c r="A964" s="1"/>
      <c r="B964" s="1"/>
      <c r="C964" s="1"/>
      <c r="D964" s="1"/>
      <c r="E964" s="1"/>
      <c r="F964" s="76"/>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row>
    <row r="965" spans="1:245" ht="14.25" customHeight="1" x14ac:dyDescent="0.25">
      <c r="A965" s="1"/>
      <c r="B965" s="1"/>
      <c r="C965" s="1"/>
      <c r="D965" s="1"/>
      <c r="E965" s="1"/>
      <c r="F965" s="76"/>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row>
    <row r="966" spans="1:245" ht="14.25" customHeight="1" x14ac:dyDescent="0.25">
      <c r="A966" s="1"/>
      <c r="B966" s="1"/>
      <c r="C966" s="1"/>
      <c r="D966" s="1"/>
      <c r="E966" s="1"/>
      <c r="F966" s="76"/>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row>
    <row r="967" spans="1:245" ht="14.25" customHeight="1" x14ac:dyDescent="0.25">
      <c r="A967" s="1"/>
      <c r="B967" s="1"/>
      <c r="C967" s="1"/>
      <c r="D967" s="1"/>
      <c r="E967" s="1"/>
      <c r="F967" s="76"/>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row>
    <row r="968" spans="1:245" ht="14.25" customHeight="1" x14ac:dyDescent="0.25">
      <c r="A968" s="1"/>
      <c r="B968" s="1"/>
      <c r="C968" s="1"/>
      <c r="D968" s="1"/>
      <c r="E968" s="1"/>
      <c r="F968" s="76"/>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row>
    <row r="969" spans="1:245" ht="14.25" customHeight="1" x14ac:dyDescent="0.25">
      <c r="A969" s="1"/>
      <c r="B969" s="1"/>
      <c r="C969" s="1"/>
      <c r="D969" s="1"/>
      <c r="E969" s="1"/>
      <c r="F969" s="76"/>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row>
    <row r="970" spans="1:245" ht="14.25" customHeight="1" x14ac:dyDescent="0.25">
      <c r="A970" s="1"/>
      <c r="B970" s="1"/>
      <c r="C970" s="1"/>
      <c r="D970" s="1"/>
      <c r="E970" s="1"/>
      <c r="F970" s="76"/>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row>
    <row r="971" spans="1:245" ht="14.25" customHeight="1" x14ac:dyDescent="0.25">
      <c r="A971" s="1"/>
      <c r="B971" s="1"/>
      <c r="C971" s="1"/>
      <c r="D971" s="1"/>
      <c r="E971" s="1"/>
      <c r="F971" s="76"/>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row>
    <row r="972" spans="1:245" ht="14.25" customHeight="1" x14ac:dyDescent="0.25">
      <c r="A972" s="1"/>
      <c r="B972" s="1"/>
      <c r="C972" s="1"/>
      <c r="D972" s="1"/>
      <c r="E972" s="1"/>
      <c r="F972" s="76"/>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row>
    <row r="973" spans="1:245" ht="14.25" customHeight="1" x14ac:dyDescent="0.25">
      <c r="A973" s="1"/>
      <c r="B973" s="1"/>
      <c r="C973" s="1"/>
      <c r="D973" s="1"/>
      <c r="E973" s="1"/>
      <c r="F973" s="76"/>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row>
    <row r="974" spans="1:245" ht="14.25" customHeight="1" x14ac:dyDescent="0.25">
      <c r="A974" s="1"/>
      <c r="B974" s="1"/>
      <c r="C974" s="1"/>
      <c r="D974" s="1"/>
      <c r="E974" s="1"/>
      <c r="F974" s="76"/>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row>
    <row r="975" spans="1:245" ht="14.25" customHeight="1" x14ac:dyDescent="0.25">
      <c r="A975" s="1"/>
      <c r="B975" s="1"/>
      <c r="C975" s="1"/>
      <c r="D975" s="1"/>
      <c r="E975" s="1"/>
      <c r="F975" s="76"/>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row>
    <row r="976" spans="1:245" ht="14.25" customHeight="1" x14ac:dyDescent="0.25">
      <c r="A976" s="1"/>
      <c r="B976" s="1"/>
      <c r="C976" s="1"/>
      <c r="D976" s="1"/>
      <c r="E976" s="1"/>
      <c r="F976" s="76"/>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row>
    <row r="977" spans="1:245" ht="14.25" customHeight="1" x14ac:dyDescent="0.25">
      <c r="A977" s="1"/>
      <c r="B977" s="1"/>
      <c r="C977" s="1"/>
      <c r="D977" s="1"/>
      <c r="E977" s="1"/>
      <c r="F977" s="76"/>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row>
    <row r="978" spans="1:245" ht="14.25" customHeight="1" x14ac:dyDescent="0.25">
      <c r="A978" s="1"/>
      <c r="B978" s="1"/>
      <c r="C978" s="1"/>
      <c r="D978" s="1"/>
      <c r="E978" s="1"/>
      <c r="F978" s="76"/>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row>
    <row r="979" spans="1:245" ht="14.25" customHeight="1" x14ac:dyDescent="0.25">
      <c r="A979" s="1"/>
      <c r="B979" s="1"/>
      <c r="C979" s="1"/>
      <c r="D979" s="1"/>
      <c r="E979" s="1"/>
      <c r="F979" s="76"/>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row>
    <row r="980" spans="1:245" ht="14.25" customHeight="1" x14ac:dyDescent="0.25">
      <c r="A980" s="1"/>
      <c r="B980" s="1"/>
      <c r="C980" s="1"/>
      <c r="D980" s="1"/>
      <c r="E980" s="1"/>
      <c r="F980" s="76"/>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row>
    <row r="981" spans="1:245" ht="14.25" customHeight="1" x14ac:dyDescent="0.25">
      <c r="A981" s="1"/>
      <c r="B981" s="1"/>
      <c r="C981" s="1"/>
      <c r="D981" s="1"/>
      <c r="E981" s="1"/>
      <c r="F981" s="76"/>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row>
    <row r="982" spans="1:245" ht="14.25" customHeight="1" x14ac:dyDescent="0.25">
      <c r="A982" s="1"/>
      <c r="B982" s="1"/>
      <c r="C982" s="1"/>
      <c r="D982" s="1"/>
      <c r="E982" s="1"/>
      <c r="F982" s="76"/>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row>
    <row r="983" spans="1:245" ht="14.25" customHeight="1" x14ac:dyDescent="0.25">
      <c r="A983" s="1"/>
      <c r="B983" s="1"/>
      <c r="C983" s="1"/>
      <c r="D983" s="1"/>
      <c r="E983" s="1"/>
      <c r="F983" s="76"/>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row>
    <row r="984" spans="1:245" ht="14.25" customHeight="1" x14ac:dyDescent="0.25">
      <c r="A984" s="1"/>
      <c r="B984" s="1"/>
      <c r="C984" s="1"/>
      <c r="D984" s="1"/>
      <c r="E984" s="1"/>
      <c r="F984" s="76"/>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row>
    <row r="985" spans="1:245" ht="14.25" customHeight="1" x14ac:dyDescent="0.25">
      <c r="A985" s="1"/>
      <c r="B985" s="1"/>
      <c r="C985" s="1"/>
      <c r="D985" s="1"/>
      <c r="E985" s="1"/>
      <c r="F985" s="76"/>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row>
    <row r="986" spans="1:245" ht="14.25" customHeight="1" x14ac:dyDescent="0.25">
      <c r="A986" s="1"/>
      <c r="B986" s="1"/>
      <c r="C986" s="1"/>
      <c r="D986" s="1"/>
      <c r="E986" s="1"/>
      <c r="F986" s="76"/>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row>
    <row r="987" spans="1:245" ht="14.25" customHeight="1" x14ac:dyDescent="0.25">
      <c r="A987" s="1"/>
      <c r="B987" s="1"/>
      <c r="C987" s="1"/>
      <c r="D987" s="1"/>
      <c r="E987" s="1"/>
      <c r="F987" s="76"/>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row>
    <row r="988" spans="1:245" ht="14.25" customHeight="1" x14ac:dyDescent="0.25">
      <c r="A988" s="1"/>
      <c r="B988" s="1"/>
      <c r="C988" s="1"/>
      <c r="D988" s="1"/>
      <c r="E988" s="1"/>
      <c r="F988" s="76"/>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row>
    <row r="989" spans="1:245" ht="14.25" customHeight="1" x14ac:dyDescent="0.25">
      <c r="A989" s="1"/>
      <c r="B989" s="1"/>
      <c r="C989" s="1"/>
      <c r="D989" s="1"/>
      <c r="E989" s="1"/>
      <c r="F989" s="76"/>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row>
    <row r="990" spans="1:245" ht="14.25" customHeight="1" x14ac:dyDescent="0.25">
      <c r="A990" s="1"/>
      <c r="B990" s="1"/>
      <c r="C990" s="1"/>
      <c r="D990" s="1"/>
      <c r="E990" s="1"/>
      <c r="F990" s="76"/>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row>
    <row r="991" spans="1:245" ht="14.25" customHeight="1" x14ac:dyDescent="0.25">
      <c r="A991" s="1"/>
      <c r="B991" s="1"/>
      <c r="C991" s="1"/>
      <c r="D991" s="1"/>
      <c r="E991" s="1"/>
      <c r="F991" s="76"/>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row>
    <row r="992" spans="1:245" ht="14.25" customHeight="1" x14ac:dyDescent="0.25">
      <c r="A992" s="1"/>
      <c r="B992" s="1"/>
      <c r="C992" s="1"/>
      <c r="D992" s="1"/>
      <c r="E992" s="1"/>
      <c r="F992" s="76"/>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row>
    <row r="993" spans="1:245" ht="14.25" customHeight="1" x14ac:dyDescent="0.25">
      <c r="A993" s="1"/>
      <c r="B993" s="1"/>
      <c r="C993" s="1"/>
      <c r="D993" s="1"/>
      <c r="E993" s="1"/>
      <c r="F993" s="76"/>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row>
    <row r="994" spans="1:245" ht="14.25" customHeight="1" x14ac:dyDescent="0.25">
      <c r="A994" s="1"/>
      <c r="B994" s="1"/>
      <c r="C994" s="1"/>
      <c r="D994" s="1"/>
      <c r="E994" s="1"/>
      <c r="F994" s="76"/>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row>
    <row r="995" spans="1:245" ht="14.25" customHeight="1" x14ac:dyDescent="0.25">
      <c r="A995" s="1"/>
      <c r="B995" s="1"/>
      <c r="C995" s="1"/>
      <c r="D995" s="1"/>
      <c r="E995" s="1"/>
      <c r="F995" s="76"/>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row>
    <row r="996" spans="1:245" ht="14.25" customHeight="1" x14ac:dyDescent="0.25">
      <c r="A996" s="1"/>
      <c r="B996" s="1"/>
      <c r="C996" s="1"/>
      <c r="D996" s="1"/>
      <c r="E996" s="1"/>
      <c r="F996" s="76"/>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row>
    <row r="997" spans="1:245" ht="14.25" customHeight="1" x14ac:dyDescent="0.25">
      <c r="A997" s="1"/>
      <c r="B997" s="1"/>
      <c r="C997" s="1"/>
      <c r="D997" s="1"/>
      <c r="E997" s="1"/>
      <c r="F997" s="76"/>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row>
    <row r="998" spans="1:245" ht="14.25" customHeight="1" x14ac:dyDescent="0.25">
      <c r="A998" s="1"/>
      <c r="B998" s="1"/>
      <c r="C998" s="1"/>
      <c r="D998" s="1"/>
      <c r="E998" s="1"/>
      <c r="F998" s="76"/>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row>
    <row r="999" spans="1:245" ht="14.25" customHeight="1" x14ac:dyDescent="0.25">
      <c r="A999" s="1"/>
      <c r="B999" s="1"/>
      <c r="C999" s="1"/>
      <c r="D999" s="1"/>
      <c r="E999" s="1"/>
      <c r="F999" s="76"/>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row>
    <row r="1000" spans="1:245" ht="14.25" customHeight="1" x14ac:dyDescent="0.25">
      <c r="A1000" s="1"/>
      <c r="B1000" s="1"/>
      <c r="C1000" s="1"/>
      <c r="D1000" s="1"/>
      <c r="E1000" s="1"/>
      <c r="F1000" s="76"/>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row>
  </sheetData>
  <pageMargins left="0.7" right="0.7" top="0.75" bottom="0.75"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47"/>
  <sheetViews>
    <sheetView topLeftCell="B1" workbookViewId="0">
      <pane ySplit="4" topLeftCell="A25" activePane="bottomLeft" state="frozen"/>
      <selection pane="bottomLeft" activeCell="H1047" sqref="H1047"/>
    </sheetView>
  </sheetViews>
  <sheetFormatPr defaultColWidth="12.625" defaultRowHeight="15" customHeight="1" x14ac:dyDescent="0.2"/>
  <cols>
    <col min="1" max="1" width="4.75" customWidth="1"/>
    <col min="2" max="2" width="7.625" customWidth="1"/>
    <col min="3" max="3" width="44.75" customWidth="1"/>
    <col min="4" max="4" width="7.625" customWidth="1"/>
    <col min="5" max="5" width="9.25" customWidth="1"/>
    <col min="6" max="6" width="10.875" customWidth="1"/>
    <col min="7" max="7" width="22.125" customWidth="1"/>
    <col min="8" max="8" width="16.875" customWidth="1"/>
    <col min="9" max="9" width="16.125" hidden="1" customWidth="1"/>
    <col min="10" max="12" width="7.625" customWidth="1"/>
    <col min="13" max="13" width="9" customWidth="1"/>
    <col min="14" max="26" width="7.625" customWidth="1"/>
  </cols>
  <sheetData>
    <row r="1" spans="1:26" ht="34.5" customHeight="1" x14ac:dyDescent="0.2">
      <c r="A1" s="447" t="s">
        <v>1288</v>
      </c>
      <c r="B1" s="448"/>
      <c r="C1" s="448"/>
      <c r="D1" s="448"/>
      <c r="E1" s="448"/>
      <c r="F1" s="448"/>
      <c r="G1" s="448"/>
      <c r="H1" s="448"/>
      <c r="I1" s="449"/>
    </row>
    <row r="2" spans="1:26" ht="19.5" customHeight="1" x14ac:dyDescent="0.2">
      <c r="A2" s="85"/>
      <c r="B2" s="85"/>
      <c r="C2" s="85"/>
      <c r="D2" s="85"/>
      <c r="E2" s="85"/>
      <c r="F2" s="85"/>
      <c r="G2" s="86">
        <f t="shared" ref="G2:H2" si="0">SUM(G5:G1050)/10^9</f>
        <v>12257.392235076672</v>
      </c>
      <c r="H2" s="86">
        <f t="shared" si="0"/>
        <v>50209.802964723902</v>
      </c>
      <c r="I2" s="85"/>
    </row>
    <row r="3" spans="1:26" ht="14.25" customHeight="1" x14ac:dyDescent="0.25">
      <c r="A3" s="87"/>
      <c r="B3" s="87">
        <v>1</v>
      </c>
      <c r="C3" s="87">
        <v>2</v>
      </c>
      <c r="D3" s="87">
        <v>3</v>
      </c>
      <c r="E3" s="88">
        <v>4</v>
      </c>
      <c r="F3" s="87">
        <v>5</v>
      </c>
      <c r="G3" s="87">
        <v>6</v>
      </c>
      <c r="H3" s="87">
        <v>7</v>
      </c>
      <c r="I3" s="87">
        <v>8</v>
      </c>
      <c r="J3" s="89"/>
      <c r="K3" s="90"/>
      <c r="L3" s="91">
        <f t="shared" ref="L3:M3" si="1">SUM(L5:L23)</f>
        <v>12257.392235076672</v>
      </c>
      <c r="M3" s="92">
        <f t="shared" si="1"/>
        <v>50209.802964723895</v>
      </c>
      <c r="N3" s="89"/>
      <c r="O3" s="89"/>
      <c r="P3" s="89"/>
      <c r="Q3" s="89"/>
      <c r="R3" s="89"/>
      <c r="S3" s="89"/>
      <c r="T3" s="89"/>
      <c r="U3" s="89"/>
      <c r="V3" s="89"/>
      <c r="W3" s="89"/>
      <c r="X3" s="89"/>
      <c r="Y3" s="89"/>
      <c r="Z3" s="89"/>
    </row>
    <row r="4" spans="1:26" ht="14.25" customHeight="1" x14ac:dyDescent="0.25">
      <c r="A4" s="14" t="s">
        <v>1</v>
      </c>
      <c r="B4" s="93" t="s">
        <v>1289</v>
      </c>
      <c r="C4" s="14"/>
      <c r="D4" s="14" t="s">
        <v>1290</v>
      </c>
      <c r="E4" s="94" t="s">
        <v>1291</v>
      </c>
      <c r="F4" s="14" t="s">
        <v>1292</v>
      </c>
      <c r="G4" s="13" t="s">
        <v>1293</v>
      </c>
      <c r="H4" s="13" t="s">
        <v>1294</v>
      </c>
      <c r="I4" s="13" t="s">
        <v>1295</v>
      </c>
      <c r="J4" s="16"/>
      <c r="K4" s="95" t="s">
        <v>80</v>
      </c>
      <c r="L4" s="96" t="s">
        <v>1293</v>
      </c>
      <c r="M4" s="97" t="s">
        <v>1296</v>
      </c>
      <c r="N4" s="16"/>
      <c r="O4" s="16"/>
      <c r="P4" s="16"/>
      <c r="Q4" s="16"/>
      <c r="R4" s="16"/>
      <c r="S4" s="16"/>
      <c r="T4" s="16"/>
      <c r="U4" s="16"/>
      <c r="V4" s="16"/>
      <c r="W4" s="16"/>
      <c r="X4" s="16"/>
      <c r="Y4" s="16"/>
      <c r="Z4" s="16"/>
    </row>
    <row r="5" spans="1:26" ht="17.25" customHeight="1" x14ac:dyDescent="0.2">
      <c r="A5" s="98">
        <f t="shared" ref="A5:A1043" si="2">IF(ISBLANK(C5),"",SUBTOTAL(3,$C$5:C5))</f>
        <v>1</v>
      </c>
      <c r="B5" s="99" t="s">
        <v>309</v>
      </c>
      <c r="C5" s="100" t="s">
        <v>1297</v>
      </c>
      <c r="D5" s="98"/>
      <c r="E5" s="101" t="s">
        <v>1298</v>
      </c>
      <c r="F5" s="98">
        <v>2007</v>
      </c>
      <c r="G5" s="102">
        <v>0</v>
      </c>
      <c r="H5" s="102">
        <v>1518125000</v>
      </c>
      <c r="I5" s="102">
        <v>0</v>
      </c>
      <c r="J5" s="103"/>
      <c r="K5" s="104">
        <v>2006</v>
      </c>
      <c r="L5" s="105">
        <f t="shared" ref="L5:L19" si="3">SUMIF($F$5:$F$1070,K5,$G$5:$G$1070)/10^9</f>
        <v>19.463609999999999</v>
      </c>
      <c r="M5" s="106">
        <f t="shared" ref="M5:M19" si="4">SUMIF($F$5:$F$1070,K5,$H$5:$H$1070)/10^9</f>
        <v>25.441453102000001</v>
      </c>
      <c r="N5" s="103"/>
      <c r="O5" s="103"/>
      <c r="P5" s="103"/>
      <c r="Q5" s="103"/>
      <c r="R5" s="103"/>
      <c r="S5" s="103"/>
      <c r="T5" s="103"/>
      <c r="U5" s="103"/>
      <c r="V5" s="103"/>
      <c r="W5" s="103"/>
      <c r="X5" s="103"/>
      <c r="Y5" s="103"/>
      <c r="Z5" s="103"/>
    </row>
    <row r="6" spans="1:26" ht="14.25" customHeight="1" x14ac:dyDescent="0.25">
      <c r="A6" s="98">
        <f t="shared" si="2"/>
        <v>2</v>
      </c>
      <c r="B6" s="107" t="s">
        <v>1299</v>
      </c>
      <c r="C6" s="15" t="s">
        <v>1300</v>
      </c>
      <c r="D6" s="15"/>
      <c r="E6" s="108" t="s">
        <v>1298</v>
      </c>
      <c r="F6" s="15">
        <v>2007</v>
      </c>
      <c r="G6" s="10">
        <v>0</v>
      </c>
      <c r="H6" s="10">
        <v>97200000</v>
      </c>
      <c r="I6" s="10">
        <v>0</v>
      </c>
      <c r="K6" s="104">
        <v>2007</v>
      </c>
      <c r="L6" s="105">
        <f t="shared" si="3"/>
        <v>72.084088777000005</v>
      </c>
      <c r="M6" s="106">
        <f t="shared" si="4"/>
        <v>393.57768793000002</v>
      </c>
    </row>
    <row r="7" spans="1:26" ht="14.25" customHeight="1" x14ac:dyDescent="0.25">
      <c r="A7" s="98">
        <f t="shared" si="2"/>
        <v>3</v>
      </c>
      <c r="B7" s="107" t="s">
        <v>158</v>
      </c>
      <c r="C7" s="15" t="s">
        <v>1301</v>
      </c>
      <c r="D7" s="15"/>
      <c r="E7" s="108" t="s">
        <v>1298</v>
      </c>
      <c r="F7" s="15">
        <v>2007</v>
      </c>
      <c r="G7" s="10">
        <v>0</v>
      </c>
      <c r="H7" s="10">
        <v>4125000000</v>
      </c>
      <c r="I7" s="10">
        <v>0</v>
      </c>
      <c r="K7" s="104">
        <v>2008</v>
      </c>
      <c r="L7" s="105">
        <f t="shared" si="3"/>
        <v>123.131963859</v>
      </c>
      <c r="M7" s="106">
        <f t="shared" si="4"/>
        <v>216.76762035300001</v>
      </c>
    </row>
    <row r="8" spans="1:26" ht="14.25" customHeight="1" x14ac:dyDescent="0.25">
      <c r="A8" s="98">
        <f t="shared" si="2"/>
        <v>4</v>
      </c>
      <c r="B8" s="107" t="s">
        <v>1302</v>
      </c>
      <c r="C8" s="15" t="s">
        <v>1303</v>
      </c>
      <c r="D8" s="15"/>
      <c r="E8" s="108" t="s">
        <v>1298</v>
      </c>
      <c r="F8" s="15">
        <v>2007</v>
      </c>
      <c r="G8" s="10">
        <v>0</v>
      </c>
      <c r="H8" s="10">
        <v>225025000</v>
      </c>
      <c r="I8" s="10">
        <v>0</v>
      </c>
      <c r="K8" s="104">
        <v>2009</v>
      </c>
      <c r="L8" s="105">
        <f t="shared" si="3"/>
        <v>496.50265300000001</v>
      </c>
      <c r="M8" s="106">
        <f t="shared" si="4"/>
        <v>962.87602533590007</v>
      </c>
    </row>
    <row r="9" spans="1:26" ht="14.25" customHeight="1" x14ac:dyDescent="0.25">
      <c r="A9" s="98">
        <f t="shared" si="2"/>
        <v>5</v>
      </c>
      <c r="B9" s="107" t="s">
        <v>1304</v>
      </c>
      <c r="C9" s="15" t="s">
        <v>1305</v>
      </c>
      <c r="D9" s="15"/>
      <c r="E9" s="108" t="s">
        <v>1298</v>
      </c>
      <c r="F9" s="15">
        <v>2007</v>
      </c>
      <c r="G9" s="10">
        <v>0</v>
      </c>
      <c r="H9" s="10">
        <v>159300000</v>
      </c>
      <c r="I9" s="10">
        <v>0</v>
      </c>
      <c r="K9" s="104">
        <v>2010</v>
      </c>
      <c r="L9" s="105">
        <f t="shared" si="3"/>
        <v>281.52272799999997</v>
      </c>
      <c r="M9" s="106">
        <f t="shared" si="4"/>
        <v>645.07731166400004</v>
      </c>
    </row>
    <row r="10" spans="1:26" ht="14.25" customHeight="1" x14ac:dyDescent="0.25">
      <c r="A10" s="98">
        <f t="shared" si="2"/>
        <v>6</v>
      </c>
      <c r="B10" s="107" t="s">
        <v>1306</v>
      </c>
      <c r="C10" s="15" t="s">
        <v>1307</v>
      </c>
      <c r="D10" s="15"/>
      <c r="E10" s="108" t="s">
        <v>1298</v>
      </c>
      <c r="F10" s="15">
        <v>2007</v>
      </c>
      <c r="G10" s="10">
        <v>0</v>
      </c>
      <c r="H10" s="10">
        <v>956250000</v>
      </c>
      <c r="I10" s="10">
        <v>0</v>
      </c>
      <c r="K10" s="104">
        <v>2011</v>
      </c>
      <c r="L10" s="105">
        <f t="shared" si="3"/>
        <v>424.24807779600002</v>
      </c>
      <c r="M10" s="106">
        <f t="shared" si="4"/>
        <v>792.28504165100003</v>
      </c>
    </row>
    <row r="11" spans="1:26" ht="14.25" customHeight="1" x14ac:dyDescent="0.25">
      <c r="A11" s="98">
        <f t="shared" si="2"/>
        <v>7</v>
      </c>
      <c r="B11" s="107" t="s">
        <v>1308</v>
      </c>
      <c r="C11" s="15" t="s">
        <v>1309</v>
      </c>
      <c r="D11" s="15"/>
      <c r="E11" s="108" t="s">
        <v>1298</v>
      </c>
      <c r="F11" s="15">
        <v>2007</v>
      </c>
      <c r="G11" s="10">
        <v>0</v>
      </c>
      <c r="H11" s="10">
        <v>2740332000</v>
      </c>
      <c r="I11" s="10">
        <v>0</v>
      </c>
      <c r="K11" s="104">
        <v>2012</v>
      </c>
      <c r="L11" s="105">
        <f t="shared" si="3"/>
        <v>152.84353540199999</v>
      </c>
      <c r="M11" s="106">
        <f t="shared" si="4"/>
        <v>321.61374821999999</v>
      </c>
    </row>
    <row r="12" spans="1:26" ht="14.25" customHeight="1" x14ac:dyDescent="0.25">
      <c r="A12" s="98">
        <f t="shared" si="2"/>
        <v>8</v>
      </c>
      <c r="B12" s="107" t="s">
        <v>1310</v>
      </c>
      <c r="C12" s="15" t="s">
        <v>1311</v>
      </c>
      <c r="D12" s="15"/>
      <c r="E12" s="108" t="s">
        <v>1298</v>
      </c>
      <c r="F12" s="15">
        <v>2007</v>
      </c>
      <c r="G12" s="10">
        <v>0</v>
      </c>
      <c r="H12" s="10">
        <v>782400000</v>
      </c>
      <c r="I12" s="10">
        <v>0</v>
      </c>
      <c r="K12" s="104">
        <v>2013</v>
      </c>
      <c r="L12" s="105">
        <f t="shared" si="3"/>
        <v>298.41130897400001</v>
      </c>
      <c r="M12" s="106">
        <f t="shared" si="4"/>
        <v>777.34741006000002</v>
      </c>
    </row>
    <row r="13" spans="1:26" ht="14.25" customHeight="1" x14ac:dyDescent="0.25">
      <c r="A13" s="98">
        <f t="shared" si="2"/>
        <v>9</v>
      </c>
      <c r="B13" s="107" t="s">
        <v>1312</v>
      </c>
      <c r="C13" s="15" t="s">
        <v>1313</v>
      </c>
      <c r="D13" s="15"/>
      <c r="E13" s="108" t="s">
        <v>1298</v>
      </c>
      <c r="F13" s="15">
        <v>2008</v>
      </c>
      <c r="G13" s="10">
        <v>0</v>
      </c>
      <c r="H13" s="10">
        <v>940960000</v>
      </c>
      <c r="I13" s="10">
        <v>0</v>
      </c>
      <c r="K13" s="104">
        <v>2014</v>
      </c>
      <c r="L13" s="105">
        <f t="shared" si="3"/>
        <v>986.42445144400006</v>
      </c>
      <c r="M13" s="106">
        <f t="shared" si="4"/>
        <v>2202.5036481960001</v>
      </c>
    </row>
    <row r="14" spans="1:26" ht="14.25" customHeight="1" x14ac:dyDescent="0.25">
      <c r="A14" s="98">
        <f t="shared" si="2"/>
        <v>10</v>
      </c>
      <c r="B14" s="107" t="s">
        <v>1314</v>
      </c>
      <c r="C14" s="15" t="s">
        <v>1315</v>
      </c>
      <c r="D14" s="15"/>
      <c r="E14" s="108" t="s">
        <v>1298</v>
      </c>
      <c r="F14" s="15">
        <v>2008</v>
      </c>
      <c r="G14" s="10">
        <v>0</v>
      </c>
      <c r="H14" s="10">
        <v>6383360000</v>
      </c>
      <c r="I14" s="10">
        <v>0</v>
      </c>
      <c r="K14" s="104">
        <v>2015</v>
      </c>
      <c r="L14" s="105">
        <f t="shared" si="3"/>
        <v>1745.95952362</v>
      </c>
      <c r="M14" s="106">
        <f t="shared" si="4"/>
        <v>4649.0874233519999</v>
      </c>
    </row>
    <row r="15" spans="1:26" ht="14.25" customHeight="1" x14ac:dyDescent="0.25">
      <c r="A15" s="98">
        <f t="shared" si="2"/>
        <v>11</v>
      </c>
      <c r="B15" s="107" t="s">
        <v>1316</v>
      </c>
      <c r="C15" s="15" t="s">
        <v>1317</v>
      </c>
      <c r="D15" s="15"/>
      <c r="E15" s="108" t="s">
        <v>1298</v>
      </c>
      <c r="F15" s="15">
        <v>2008</v>
      </c>
      <c r="G15" s="10">
        <v>0</v>
      </c>
      <c r="H15" s="10">
        <v>1560000000</v>
      </c>
      <c r="I15" s="10">
        <v>0</v>
      </c>
      <c r="K15" s="104">
        <v>2016</v>
      </c>
      <c r="L15" s="105">
        <f t="shared" si="3"/>
        <v>3082.66879578</v>
      </c>
      <c r="M15" s="106">
        <f t="shared" si="4"/>
        <v>16111.50642249</v>
      </c>
    </row>
    <row r="16" spans="1:26" ht="14.25" customHeight="1" x14ac:dyDescent="0.25">
      <c r="A16" s="98">
        <f t="shared" si="2"/>
        <v>12</v>
      </c>
      <c r="B16" s="107" t="s">
        <v>1318</v>
      </c>
      <c r="C16" s="15" t="s">
        <v>1319</v>
      </c>
      <c r="D16" s="15"/>
      <c r="E16" s="108" t="s">
        <v>1298</v>
      </c>
      <c r="F16" s="15">
        <v>2008</v>
      </c>
      <c r="G16" s="10">
        <v>0</v>
      </c>
      <c r="H16" s="10">
        <v>192003000</v>
      </c>
      <c r="I16" s="10">
        <v>0</v>
      </c>
      <c r="K16" s="104">
        <v>2017</v>
      </c>
      <c r="L16" s="105">
        <f t="shared" si="3"/>
        <v>671.30966764417087</v>
      </c>
      <c r="M16" s="106">
        <f t="shared" si="4"/>
        <v>9921.7480562199999</v>
      </c>
    </row>
    <row r="17" spans="1:13" ht="14.25" customHeight="1" x14ac:dyDescent="0.25">
      <c r="A17" s="98">
        <f t="shared" si="2"/>
        <v>13</v>
      </c>
      <c r="B17" s="107" t="s">
        <v>1320</v>
      </c>
      <c r="C17" s="15" t="s">
        <v>1321</v>
      </c>
      <c r="D17" s="15"/>
      <c r="E17" s="108" t="s">
        <v>1298</v>
      </c>
      <c r="F17" s="15">
        <v>2008</v>
      </c>
      <c r="G17" s="10">
        <v>0</v>
      </c>
      <c r="H17" s="10">
        <v>1045287000</v>
      </c>
      <c r="I17" s="10">
        <v>0</v>
      </c>
      <c r="K17" s="104">
        <v>2018</v>
      </c>
      <c r="L17" s="105">
        <f t="shared" si="3"/>
        <v>2761.4117949964998</v>
      </c>
      <c r="M17" s="106">
        <f t="shared" si="4"/>
        <v>10022.04467295</v>
      </c>
    </row>
    <row r="18" spans="1:13" ht="14.25" customHeight="1" x14ac:dyDescent="0.25">
      <c r="A18" s="98">
        <f t="shared" si="2"/>
        <v>14</v>
      </c>
      <c r="B18" s="107" t="s">
        <v>1322</v>
      </c>
      <c r="C18" s="15" t="s">
        <v>1323</v>
      </c>
      <c r="D18" s="15"/>
      <c r="E18" s="108" t="s">
        <v>1298</v>
      </c>
      <c r="F18" s="15">
        <v>2008</v>
      </c>
      <c r="G18" s="10">
        <v>0</v>
      </c>
      <c r="H18" s="10">
        <v>114050000</v>
      </c>
      <c r="I18" s="10">
        <v>0</v>
      </c>
      <c r="K18" s="104">
        <v>2019</v>
      </c>
      <c r="L18" s="105">
        <f t="shared" si="3"/>
        <v>82.448670000000007</v>
      </c>
      <c r="M18" s="106">
        <f t="shared" si="4"/>
        <v>313.62072899999998</v>
      </c>
    </row>
    <row r="19" spans="1:13" ht="14.25" customHeight="1" x14ac:dyDescent="0.25">
      <c r="A19" s="98">
        <f t="shared" si="2"/>
        <v>15</v>
      </c>
      <c r="B19" s="107" t="s">
        <v>1324</v>
      </c>
      <c r="C19" s="15" t="s">
        <v>1325</v>
      </c>
      <c r="D19" s="15"/>
      <c r="E19" s="108" t="s">
        <v>1298</v>
      </c>
      <c r="F19" s="15">
        <v>2008</v>
      </c>
      <c r="G19" s="10">
        <v>0</v>
      </c>
      <c r="H19" s="10">
        <v>406916000</v>
      </c>
      <c r="I19" s="10">
        <v>0</v>
      </c>
      <c r="K19" s="104">
        <v>2020</v>
      </c>
      <c r="L19" s="105">
        <f t="shared" si="3"/>
        <v>601.47478000000001</v>
      </c>
      <c r="M19" s="106">
        <f t="shared" si="4"/>
        <v>1485.4092760000001</v>
      </c>
    </row>
    <row r="20" spans="1:13" ht="14.25" customHeight="1" x14ac:dyDescent="0.25">
      <c r="A20" s="98">
        <f t="shared" si="2"/>
        <v>16</v>
      </c>
      <c r="B20" s="107" t="s">
        <v>1326</v>
      </c>
      <c r="C20" s="15" t="s">
        <v>1327</v>
      </c>
      <c r="D20" s="15"/>
      <c r="E20" s="108" t="s">
        <v>1298</v>
      </c>
      <c r="F20" s="15">
        <v>2008</v>
      </c>
      <c r="G20" s="10">
        <v>0</v>
      </c>
      <c r="H20" s="10">
        <v>66836000</v>
      </c>
      <c r="I20" s="10">
        <v>0</v>
      </c>
      <c r="K20" s="104">
        <v>2021</v>
      </c>
      <c r="L20" s="105">
        <f>SUMIF($F$5:$F$1070,K20,$G$5:$G$1070)/10^9</f>
        <v>457.486585784</v>
      </c>
      <c r="M20" s="106">
        <f>SUMIF($F$5:$F$1070,K20,$H$5:$H$1070)/10^9</f>
        <v>1368.8964381999999</v>
      </c>
    </row>
    <row r="21" spans="1:13" ht="14.25" customHeight="1" x14ac:dyDescent="0.25">
      <c r="A21" s="98">
        <f t="shared" si="2"/>
        <v>17</v>
      </c>
      <c r="B21" s="107" t="s">
        <v>1328</v>
      </c>
      <c r="C21" s="15" t="s">
        <v>1329</v>
      </c>
      <c r="D21" s="15"/>
      <c r="E21" s="108" t="s">
        <v>1298</v>
      </c>
      <c r="F21" s="15">
        <v>2008</v>
      </c>
      <c r="G21" s="10">
        <v>0</v>
      </c>
      <c r="H21" s="10">
        <v>597080000</v>
      </c>
      <c r="I21" s="10">
        <v>0</v>
      </c>
      <c r="K21" s="109"/>
      <c r="L21" s="110"/>
      <c r="M21" s="111"/>
    </row>
    <row r="22" spans="1:13" ht="14.25" customHeight="1" x14ac:dyDescent="0.25">
      <c r="A22" s="98">
        <f t="shared" si="2"/>
        <v>18</v>
      </c>
      <c r="B22" s="107" t="s">
        <v>1330</v>
      </c>
      <c r="C22" s="15" t="s">
        <v>1331</v>
      </c>
      <c r="D22" s="15"/>
      <c r="E22" s="108" t="s">
        <v>25</v>
      </c>
      <c r="F22" s="15">
        <v>2006</v>
      </c>
      <c r="G22" s="10">
        <v>2573000000</v>
      </c>
      <c r="H22" s="10">
        <v>3650726780</v>
      </c>
      <c r="I22" s="10">
        <v>2573000000</v>
      </c>
    </row>
    <row r="23" spans="1:13" ht="14.25" customHeight="1" x14ac:dyDescent="0.25">
      <c r="A23" s="98">
        <f t="shared" si="2"/>
        <v>19</v>
      </c>
      <c r="B23" s="107" t="s">
        <v>1332</v>
      </c>
      <c r="C23" s="15" t="s">
        <v>1333</v>
      </c>
      <c r="D23" s="15"/>
      <c r="E23" s="108" t="s">
        <v>25</v>
      </c>
      <c r="F23" s="15">
        <v>2006</v>
      </c>
      <c r="G23" s="10">
        <v>3992610000</v>
      </c>
      <c r="H23" s="10">
        <v>4586710368</v>
      </c>
      <c r="I23" s="10">
        <v>3992610000</v>
      </c>
    </row>
    <row r="24" spans="1:13" ht="14.25" customHeight="1" x14ac:dyDescent="0.25">
      <c r="A24" s="98">
        <f t="shared" si="2"/>
        <v>20</v>
      </c>
      <c r="B24" s="107" t="s">
        <v>1334</v>
      </c>
      <c r="C24" s="15" t="s">
        <v>1335</v>
      </c>
      <c r="D24" s="15"/>
      <c r="E24" s="108" t="s">
        <v>25</v>
      </c>
      <c r="F24" s="15">
        <v>2007</v>
      </c>
      <c r="G24" s="10">
        <v>1455000000</v>
      </c>
      <c r="H24" s="10">
        <v>2093497650</v>
      </c>
      <c r="I24" s="10">
        <v>1455000000</v>
      </c>
    </row>
    <row r="25" spans="1:13" ht="14.25" customHeight="1" x14ac:dyDescent="0.25">
      <c r="A25" s="98">
        <f t="shared" si="2"/>
        <v>21</v>
      </c>
      <c r="B25" s="107" t="s">
        <v>1336</v>
      </c>
      <c r="C25" s="15" t="s">
        <v>1337</v>
      </c>
      <c r="D25" s="15"/>
      <c r="E25" s="108" t="s">
        <v>25</v>
      </c>
      <c r="F25" s="15">
        <v>2007</v>
      </c>
      <c r="G25" s="10">
        <v>2300100000</v>
      </c>
      <c r="H25" s="10">
        <v>9315405000</v>
      </c>
      <c r="I25" s="10">
        <v>2300100000</v>
      </c>
    </row>
    <row r="26" spans="1:13" ht="14.25" customHeight="1" x14ac:dyDescent="0.25">
      <c r="A26" s="98">
        <f t="shared" si="2"/>
        <v>22</v>
      </c>
      <c r="B26" s="107" t="s">
        <v>1338</v>
      </c>
      <c r="C26" s="15" t="s">
        <v>1339</v>
      </c>
      <c r="D26" s="15"/>
      <c r="E26" s="108" t="s">
        <v>25</v>
      </c>
      <c r="F26" s="15">
        <v>2007</v>
      </c>
      <c r="G26" s="10">
        <v>137648000</v>
      </c>
      <c r="H26" s="10">
        <v>275296000</v>
      </c>
      <c r="I26" s="10">
        <v>137600000</v>
      </c>
    </row>
    <row r="27" spans="1:13" ht="14.25" customHeight="1" x14ac:dyDescent="0.25">
      <c r="A27" s="98">
        <f t="shared" si="2"/>
        <v>23</v>
      </c>
      <c r="B27" s="107" t="s">
        <v>1340</v>
      </c>
      <c r="C27" s="15" t="s">
        <v>1341</v>
      </c>
      <c r="D27" s="15"/>
      <c r="E27" s="108" t="s">
        <v>25</v>
      </c>
      <c r="F27" s="15">
        <v>2007</v>
      </c>
      <c r="G27" s="10">
        <v>172456554</v>
      </c>
      <c r="H27" s="10">
        <v>186253078</v>
      </c>
      <c r="I27" s="10">
        <v>172500000</v>
      </c>
    </row>
    <row r="28" spans="1:13" ht="14.25" customHeight="1" x14ac:dyDescent="0.25">
      <c r="A28" s="98">
        <f t="shared" si="2"/>
        <v>24</v>
      </c>
      <c r="B28" s="107" t="s">
        <v>1342</v>
      </c>
      <c r="C28" s="15" t="s">
        <v>1343</v>
      </c>
      <c r="D28" s="15"/>
      <c r="E28" s="108" t="s">
        <v>25</v>
      </c>
      <c r="F28" s="15">
        <v>2007</v>
      </c>
      <c r="G28" s="10">
        <v>2686471902</v>
      </c>
      <c r="H28" s="10">
        <v>5120223902</v>
      </c>
      <c r="I28" s="10">
        <v>2686400000</v>
      </c>
    </row>
    <row r="29" spans="1:13" ht="14.25" customHeight="1" x14ac:dyDescent="0.25">
      <c r="A29" s="98">
        <f t="shared" si="2"/>
        <v>25</v>
      </c>
      <c r="B29" s="107" t="s">
        <v>1344</v>
      </c>
      <c r="C29" s="15" t="s">
        <v>1345</v>
      </c>
      <c r="D29" s="15"/>
      <c r="E29" s="108" t="s">
        <v>25</v>
      </c>
      <c r="F29" s="15">
        <v>2007</v>
      </c>
      <c r="G29" s="10">
        <v>275300000</v>
      </c>
      <c r="H29" s="10">
        <v>1811053000</v>
      </c>
      <c r="I29" s="10">
        <v>275300000</v>
      </c>
    </row>
    <row r="30" spans="1:13" ht="14.25" customHeight="1" x14ac:dyDescent="0.25">
      <c r="A30" s="98">
        <f t="shared" si="2"/>
        <v>26</v>
      </c>
      <c r="B30" s="107" t="s">
        <v>1346</v>
      </c>
      <c r="C30" s="15" t="s">
        <v>1347</v>
      </c>
      <c r="D30" s="15"/>
      <c r="E30" s="108" t="s">
        <v>25</v>
      </c>
      <c r="F30" s="15">
        <v>2007</v>
      </c>
      <c r="G30" s="10">
        <v>787869000</v>
      </c>
      <c r="H30" s="10">
        <v>787870000</v>
      </c>
      <c r="I30" s="10">
        <v>787870000</v>
      </c>
    </row>
    <row r="31" spans="1:13" ht="14.25" customHeight="1" x14ac:dyDescent="0.25">
      <c r="A31" s="98">
        <f t="shared" si="2"/>
        <v>27</v>
      </c>
      <c r="B31" s="107" t="s">
        <v>1348</v>
      </c>
      <c r="C31" s="15" t="s">
        <v>1349</v>
      </c>
      <c r="D31" s="15"/>
      <c r="E31" s="108" t="s">
        <v>25</v>
      </c>
      <c r="F31" s="15">
        <v>2007</v>
      </c>
      <c r="G31" s="10">
        <v>7020500000</v>
      </c>
      <c r="H31" s="10">
        <v>27520360000</v>
      </c>
      <c r="I31" s="10">
        <v>7020500000</v>
      </c>
    </row>
    <row r="32" spans="1:13" ht="14.25" customHeight="1" x14ac:dyDescent="0.25">
      <c r="A32" s="98">
        <f t="shared" si="2"/>
        <v>28</v>
      </c>
      <c r="B32" s="107" t="s">
        <v>1350</v>
      </c>
      <c r="C32" s="15" t="s">
        <v>1351</v>
      </c>
      <c r="D32" s="15"/>
      <c r="E32" s="108" t="s">
        <v>25</v>
      </c>
      <c r="F32" s="15">
        <v>2007</v>
      </c>
      <c r="G32" s="10">
        <v>18500000</v>
      </c>
      <c r="H32" s="10">
        <v>22200000</v>
      </c>
      <c r="I32" s="10">
        <v>18500000</v>
      </c>
    </row>
    <row r="33" spans="1:9" ht="14.25" customHeight="1" x14ac:dyDescent="0.25">
      <c r="A33" s="98">
        <f t="shared" si="2"/>
        <v>29</v>
      </c>
      <c r="B33" s="107" t="s">
        <v>1352</v>
      </c>
      <c r="C33" s="15" t="s">
        <v>1353</v>
      </c>
      <c r="D33" s="15"/>
      <c r="E33" s="108" t="s">
        <v>25</v>
      </c>
      <c r="F33" s="15">
        <v>2007</v>
      </c>
      <c r="G33" s="10">
        <v>750000000</v>
      </c>
      <c r="H33" s="10">
        <v>1125000000</v>
      </c>
      <c r="I33" s="10">
        <v>750000000</v>
      </c>
    </row>
    <row r="34" spans="1:9" ht="14.25" customHeight="1" x14ac:dyDescent="0.25">
      <c r="A34" s="98">
        <f t="shared" si="2"/>
        <v>30</v>
      </c>
      <c r="B34" s="107" t="s">
        <v>1354</v>
      </c>
      <c r="C34" s="15" t="s">
        <v>1355</v>
      </c>
      <c r="D34" s="15"/>
      <c r="E34" s="108" t="s">
        <v>25</v>
      </c>
      <c r="F34" s="15">
        <v>2007</v>
      </c>
      <c r="G34" s="10">
        <v>600000000</v>
      </c>
      <c r="H34" s="10">
        <v>4548000000</v>
      </c>
      <c r="I34" s="10">
        <v>600000000</v>
      </c>
    </row>
    <row r="35" spans="1:9" ht="14.25" customHeight="1" x14ac:dyDescent="0.25">
      <c r="A35" s="98">
        <f t="shared" si="2"/>
        <v>31</v>
      </c>
      <c r="B35" s="107" t="s">
        <v>1356</v>
      </c>
      <c r="C35" s="15" t="s">
        <v>1357</v>
      </c>
      <c r="D35" s="15"/>
      <c r="E35" s="108" t="s">
        <v>25</v>
      </c>
      <c r="F35" s="15">
        <v>2007</v>
      </c>
      <c r="G35" s="10">
        <v>1800000000</v>
      </c>
      <c r="H35" s="10">
        <v>1800000000</v>
      </c>
      <c r="I35" s="10">
        <v>1800000000</v>
      </c>
    </row>
    <row r="36" spans="1:9" ht="14.25" customHeight="1" x14ac:dyDescent="0.25">
      <c r="A36" s="98">
        <f t="shared" si="2"/>
        <v>32</v>
      </c>
      <c r="B36" s="107" t="s">
        <v>1358</v>
      </c>
      <c r="C36" s="15" t="s">
        <v>1359</v>
      </c>
      <c r="D36" s="15"/>
      <c r="E36" s="108" t="s">
        <v>25</v>
      </c>
      <c r="F36" s="15">
        <v>2007</v>
      </c>
      <c r="G36" s="10">
        <v>1554700000</v>
      </c>
      <c r="H36" s="10">
        <v>4040400000</v>
      </c>
      <c r="I36" s="10">
        <v>1554700000</v>
      </c>
    </row>
    <row r="37" spans="1:9" ht="14.25" customHeight="1" x14ac:dyDescent="0.25">
      <c r="A37" s="98">
        <f t="shared" si="2"/>
        <v>33</v>
      </c>
      <c r="B37" s="107" t="s">
        <v>1360</v>
      </c>
      <c r="C37" s="15" t="s">
        <v>1361</v>
      </c>
      <c r="D37" s="15"/>
      <c r="E37" s="108" t="s">
        <v>25</v>
      </c>
      <c r="F37" s="15">
        <v>2007</v>
      </c>
      <c r="G37" s="10">
        <v>2915280000</v>
      </c>
      <c r="H37" s="10">
        <v>5862212800</v>
      </c>
      <c r="I37" s="10">
        <v>2915280000</v>
      </c>
    </row>
    <row r="38" spans="1:9" ht="14.25" customHeight="1" x14ac:dyDescent="0.25">
      <c r="A38" s="98">
        <f t="shared" si="2"/>
        <v>34</v>
      </c>
      <c r="B38" s="107" t="s">
        <v>1362</v>
      </c>
      <c r="C38" s="15" t="s">
        <v>1363</v>
      </c>
      <c r="D38" s="15"/>
      <c r="E38" s="108" t="s">
        <v>25</v>
      </c>
      <c r="F38" s="15">
        <v>2007</v>
      </c>
      <c r="G38" s="10">
        <v>253640183</v>
      </c>
      <c r="H38" s="10">
        <v>279004000</v>
      </c>
      <c r="I38" s="10">
        <v>253640183</v>
      </c>
    </row>
    <row r="39" spans="1:9" ht="14.25" customHeight="1" x14ac:dyDescent="0.25">
      <c r="A39" s="98">
        <f t="shared" si="2"/>
        <v>35</v>
      </c>
      <c r="B39" s="107" t="s">
        <v>1364</v>
      </c>
      <c r="C39" s="15" t="s">
        <v>1365</v>
      </c>
      <c r="D39" s="15"/>
      <c r="E39" s="108" t="s">
        <v>25</v>
      </c>
      <c r="F39" s="15">
        <v>2007</v>
      </c>
      <c r="G39" s="10">
        <v>356000000</v>
      </c>
      <c r="H39" s="10">
        <v>402600000</v>
      </c>
      <c r="I39" s="10">
        <v>355900000</v>
      </c>
    </row>
    <row r="40" spans="1:9" ht="14.25" customHeight="1" x14ac:dyDescent="0.25">
      <c r="A40" s="98">
        <f t="shared" si="2"/>
        <v>36</v>
      </c>
      <c r="B40" s="107" t="s">
        <v>1366</v>
      </c>
      <c r="C40" s="15" t="s">
        <v>1367</v>
      </c>
      <c r="D40" s="15"/>
      <c r="E40" s="108" t="s">
        <v>25</v>
      </c>
      <c r="F40" s="15">
        <v>2007</v>
      </c>
      <c r="G40" s="10">
        <v>472020618</v>
      </c>
      <c r="H40" s="10">
        <v>505040000</v>
      </c>
      <c r="I40" s="10">
        <v>472000000</v>
      </c>
    </row>
    <row r="41" spans="1:9" ht="14.25" customHeight="1" x14ac:dyDescent="0.25">
      <c r="A41" s="98">
        <f t="shared" si="2"/>
        <v>37</v>
      </c>
      <c r="B41" s="107" t="s">
        <v>1368</v>
      </c>
      <c r="C41" s="15" t="s">
        <v>1369</v>
      </c>
      <c r="D41" s="15"/>
      <c r="E41" s="108" t="s">
        <v>25</v>
      </c>
      <c r="F41" s="15">
        <v>2007</v>
      </c>
      <c r="G41" s="10">
        <v>225000000</v>
      </c>
      <c r="H41" s="10">
        <v>720000000</v>
      </c>
      <c r="I41" s="10">
        <v>225000000</v>
      </c>
    </row>
    <row r="42" spans="1:9" ht="14.25" customHeight="1" x14ac:dyDescent="0.25">
      <c r="A42" s="98">
        <f t="shared" si="2"/>
        <v>38</v>
      </c>
      <c r="B42" s="107" t="s">
        <v>1370</v>
      </c>
      <c r="C42" s="15" t="s">
        <v>1371</v>
      </c>
      <c r="D42" s="15"/>
      <c r="E42" s="108" t="s">
        <v>25</v>
      </c>
      <c r="F42" s="15">
        <v>2007</v>
      </c>
      <c r="G42" s="10">
        <v>280000000</v>
      </c>
      <c r="H42" s="10">
        <v>927900000</v>
      </c>
      <c r="I42" s="10">
        <v>280000000</v>
      </c>
    </row>
    <row r="43" spans="1:9" ht="14.25" customHeight="1" x14ac:dyDescent="0.25">
      <c r="A43" s="98">
        <f t="shared" si="2"/>
        <v>39</v>
      </c>
      <c r="B43" s="107" t="s">
        <v>1372</v>
      </c>
      <c r="C43" s="15" t="s">
        <v>1373</v>
      </c>
      <c r="D43" s="15"/>
      <c r="E43" s="108" t="s">
        <v>25</v>
      </c>
      <c r="F43" s="15">
        <v>2007</v>
      </c>
      <c r="G43" s="10">
        <v>300000000</v>
      </c>
      <c r="H43" s="10">
        <v>903000000</v>
      </c>
      <c r="I43" s="10">
        <v>300000000</v>
      </c>
    </row>
    <row r="44" spans="1:9" ht="14.25" customHeight="1" x14ac:dyDescent="0.25">
      <c r="A44" s="98">
        <f t="shared" si="2"/>
        <v>40</v>
      </c>
      <c r="B44" s="107" t="s">
        <v>1374</v>
      </c>
      <c r="C44" s="15" t="s">
        <v>1375</v>
      </c>
      <c r="D44" s="15"/>
      <c r="E44" s="108" t="s">
        <v>25</v>
      </c>
      <c r="F44" s="15">
        <v>2007</v>
      </c>
      <c r="G44" s="10">
        <v>160000000</v>
      </c>
      <c r="H44" s="10">
        <v>176000000</v>
      </c>
      <c r="I44" s="10">
        <v>160000000</v>
      </c>
    </row>
    <row r="45" spans="1:9" ht="14.25" customHeight="1" x14ac:dyDescent="0.25">
      <c r="A45" s="98">
        <f t="shared" si="2"/>
        <v>41</v>
      </c>
      <c r="B45" s="107" t="s">
        <v>1376</v>
      </c>
      <c r="C45" s="15" t="s">
        <v>1377</v>
      </c>
      <c r="D45" s="15"/>
      <c r="E45" s="108" t="s">
        <v>25</v>
      </c>
      <c r="F45" s="15">
        <v>2007</v>
      </c>
      <c r="G45" s="10">
        <v>9479450000</v>
      </c>
      <c r="H45" s="10">
        <v>37801218000</v>
      </c>
      <c r="I45" s="10">
        <v>9479450000</v>
      </c>
    </row>
    <row r="46" spans="1:9" ht="14.25" customHeight="1" x14ac:dyDescent="0.25">
      <c r="A46" s="98">
        <f t="shared" si="2"/>
        <v>42</v>
      </c>
      <c r="B46" s="107" t="s">
        <v>1378</v>
      </c>
      <c r="C46" s="15" t="s">
        <v>1379</v>
      </c>
      <c r="D46" s="15"/>
      <c r="E46" s="108" t="s">
        <v>25</v>
      </c>
      <c r="F46" s="15">
        <v>2007</v>
      </c>
      <c r="G46" s="10">
        <v>360000000</v>
      </c>
      <c r="H46" s="10">
        <v>2198600000</v>
      </c>
      <c r="I46" s="10">
        <v>360000000</v>
      </c>
    </row>
    <row r="47" spans="1:9" ht="14.25" customHeight="1" x14ac:dyDescent="0.25">
      <c r="A47" s="98">
        <f t="shared" si="2"/>
        <v>43</v>
      </c>
      <c r="B47" s="107" t="s">
        <v>1380</v>
      </c>
      <c r="C47" s="15" t="s">
        <v>1381</v>
      </c>
      <c r="D47" s="15"/>
      <c r="E47" s="108" t="s">
        <v>25</v>
      </c>
      <c r="F47" s="15">
        <v>2007</v>
      </c>
      <c r="G47" s="10">
        <v>6000000000</v>
      </c>
      <c r="H47" s="10">
        <v>40125489500</v>
      </c>
      <c r="I47" s="10">
        <v>6000000000</v>
      </c>
    </row>
    <row r="48" spans="1:9" ht="14.25" customHeight="1" x14ac:dyDescent="0.25">
      <c r="A48" s="98">
        <f t="shared" si="2"/>
        <v>44</v>
      </c>
      <c r="B48" s="107" t="s">
        <v>1382</v>
      </c>
      <c r="C48" s="15" t="s">
        <v>1383</v>
      </c>
      <c r="D48" s="15"/>
      <c r="E48" s="108" t="s">
        <v>25</v>
      </c>
      <c r="F48" s="15">
        <v>2007</v>
      </c>
      <c r="G48" s="10">
        <v>43650000</v>
      </c>
      <c r="H48" s="10">
        <v>69840000</v>
      </c>
      <c r="I48" s="10">
        <v>43650000</v>
      </c>
    </row>
    <row r="49" spans="1:9" ht="14.25" customHeight="1" x14ac:dyDescent="0.25">
      <c r="A49" s="98">
        <f t="shared" si="2"/>
        <v>45</v>
      </c>
      <c r="B49" s="107" t="s">
        <v>1384</v>
      </c>
      <c r="C49" s="15" t="s">
        <v>1385</v>
      </c>
      <c r="D49" s="15"/>
      <c r="E49" s="108" t="s">
        <v>25</v>
      </c>
      <c r="F49" s="15">
        <v>2007</v>
      </c>
      <c r="G49" s="10">
        <v>700000000</v>
      </c>
      <c r="H49" s="10">
        <v>910000000</v>
      </c>
      <c r="I49" s="10">
        <v>700000000</v>
      </c>
    </row>
    <row r="50" spans="1:9" ht="14.25" customHeight="1" x14ac:dyDescent="0.25">
      <c r="A50" s="98">
        <f t="shared" si="2"/>
        <v>46</v>
      </c>
      <c r="B50" s="107" t="s">
        <v>1386</v>
      </c>
      <c r="C50" s="15" t="s">
        <v>1387</v>
      </c>
      <c r="D50" s="15"/>
      <c r="E50" s="108" t="s">
        <v>25</v>
      </c>
      <c r="F50" s="15">
        <v>2007</v>
      </c>
      <c r="G50" s="10">
        <v>822800000</v>
      </c>
      <c r="H50" s="10">
        <v>1708512000</v>
      </c>
      <c r="I50" s="10">
        <v>822800000</v>
      </c>
    </row>
    <row r="51" spans="1:9" ht="14.25" customHeight="1" x14ac:dyDescent="0.25">
      <c r="A51" s="98">
        <f t="shared" si="2"/>
        <v>47</v>
      </c>
      <c r="B51" s="107" t="s">
        <v>1388</v>
      </c>
      <c r="C51" s="15" t="s">
        <v>1389</v>
      </c>
      <c r="D51" s="15"/>
      <c r="E51" s="108" t="s">
        <v>25</v>
      </c>
      <c r="F51" s="15">
        <v>2007</v>
      </c>
      <c r="G51" s="10">
        <v>1899000000</v>
      </c>
      <c r="H51" s="10">
        <v>2848500000</v>
      </c>
      <c r="I51" s="10">
        <v>1899000000</v>
      </c>
    </row>
    <row r="52" spans="1:9" ht="14.25" customHeight="1" x14ac:dyDescent="0.25">
      <c r="A52" s="98">
        <f t="shared" si="2"/>
        <v>48</v>
      </c>
      <c r="B52" s="107" t="s">
        <v>1390</v>
      </c>
      <c r="C52" s="15" t="s">
        <v>1391</v>
      </c>
      <c r="D52" s="15"/>
      <c r="E52" s="108" t="s">
        <v>25</v>
      </c>
      <c r="F52" s="15">
        <v>2007</v>
      </c>
      <c r="G52" s="10">
        <v>2238500000</v>
      </c>
      <c r="H52" s="10">
        <v>2686200000</v>
      </c>
      <c r="I52" s="10">
        <v>2238500000</v>
      </c>
    </row>
    <row r="53" spans="1:9" ht="14.25" customHeight="1" x14ac:dyDescent="0.25">
      <c r="A53" s="98">
        <f t="shared" si="2"/>
        <v>49</v>
      </c>
      <c r="B53" s="107" t="s">
        <v>1392</v>
      </c>
      <c r="C53" s="15" t="s">
        <v>1393</v>
      </c>
      <c r="D53" s="15"/>
      <c r="E53" s="108" t="s">
        <v>25</v>
      </c>
      <c r="F53" s="15">
        <v>2007</v>
      </c>
      <c r="G53" s="10">
        <v>3000000000</v>
      </c>
      <c r="H53" s="10">
        <v>6420101000</v>
      </c>
      <c r="I53" s="10">
        <v>3000000000</v>
      </c>
    </row>
    <row r="54" spans="1:9" ht="14.25" customHeight="1" x14ac:dyDescent="0.25">
      <c r="A54" s="98">
        <f t="shared" si="2"/>
        <v>50</v>
      </c>
      <c r="B54" s="107" t="s">
        <v>1394</v>
      </c>
      <c r="C54" s="15" t="s">
        <v>1395</v>
      </c>
      <c r="D54" s="15"/>
      <c r="E54" s="108" t="s">
        <v>25</v>
      </c>
      <c r="F54" s="15">
        <v>2008</v>
      </c>
      <c r="G54" s="10">
        <v>455000000</v>
      </c>
      <c r="H54" s="10">
        <v>764718500</v>
      </c>
      <c r="I54" s="10">
        <v>455000000</v>
      </c>
    </row>
    <row r="55" spans="1:9" ht="14.25" customHeight="1" x14ac:dyDescent="0.25">
      <c r="A55" s="98">
        <f t="shared" si="2"/>
        <v>51</v>
      </c>
      <c r="B55" s="107" t="s">
        <v>1396</v>
      </c>
      <c r="C55" s="15" t="s">
        <v>1397</v>
      </c>
      <c r="D55" s="15"/>
      <c r="E55" s="108" t="s">
        <v>25</v>
      </c>
      <c r="F55" s="15">
        <v>2008</v>
      </c>
      <c r="G55" s="10">
        <v>291700000</v>
      </c>
      <c r="H55" s="10">
        <v>5950680000</v>
      </c>
      <c r="I55" s="10">
        <v>291700000</v>
      </c>
    </row>
    <row r="56" spans="1:9" ht="14.25" customHeight="1" x14ac:dyDescent="0.25">
      <c r="A56" s="98">
        <f t="shared" si="2"/>
        <v>52</v>
      </c>
      <c r="B56" s="107" t="s">
        <v>1398</v>
      </c>
      <c r="C56" s="15" t="s">
        <v>1399</v>
      </c>
      <c r="D56" s="15"/>
      <c r="E56" s="108" t="s">
        <v>25</v>
      </c>
      <c r="F56" s="15">
        <v>2008</v>
      </c>
      <c r="G56" s="10">
        <v>545000000</v>
      </c>
      <c r="H56" s="10">
        <v>2583600000</v>
      </c>
      <c r="I56" s="10">
        <v>545000000</v>
      </c>
    </row>
    <row r="57" spans="1:9" ht="14.25" customHeight="1" x14ac:dyDescent="0.25">
      <c r="A57" s="98">
        <f t="shared" si="2"/>
        <v>53</v>
      </c>
      <c r="B57" s="107" t="s">
        <v>1400</v>
      </c>
      <c r="C57" s="15" t="s">
        <v>1401</v>
      </c>
      <c r="D57" s="15"/>
      <c r="E57" s="108" t="s">
        <v>25</v>
      </c>
      <c r="F57" s="15">
        <v>2008</v>
      </c>
      <c r="G57" s="10">
        <v>240000000</v>
      </c>
      <c r="H57" s="10">
        <v>288000000</v>
      </c>
      <c r="I57" s="10">
        <v>240000000</v>
      </c>
    </row>
    <row r="58" spans="1:9" ht="14.25" customHeight="1" x14ac:dyDescent="0.25">
      <c r="A58" s="98">
        <f t="shared" si="2"/>
        <v>54</v>
      </c>
      <c r="B58" s="107" t="s">
        <v>1402</v>
      </c>
      <c r="C58" s="15" t="s">
        <v>1403</v>
      </c>
      <c r="D58" s="15"/>
      <c r="E58" s="108" t="s">
        <v>25</v>
      </c>
      <c r="F58" s="15">
        <v>2008</v>
      </c>
      <c r="G58" s="10">
        <v>195320000</v>
      </c>
      <c r="H58" s="10">
        <v>489550000</v>
      </c>
      <c r="I58" s="10">
        <v>196320000</v>
      </c>
    </row>
    <row r="59" spans="1:9" ht="14.25" customHeight="1" x14ac:dyDescent="0.25">
      <c r="A59" s="98">
        <f t="shared" si="2"/>
        <v>55</v>
      </c>
      <c r="B59" s="107" t="s">
        <v>1404</v>
      </c>
      <c r="C59" s="15" t="s">
        <v>1405</v>
      </c>
      <c r="D59" s="15"/>
      <c r="E59" s="108" t="s">
        <v>25</v>
      </c>
      <c r="F59" s="15">
        <v>2008</v>
      </c>
      <c r="G59" s="10">
        <v>1856600000</v>
      </c>
      <c r="H59" s="10">
        <v>5105650000</v>
      </c>
      <c r="I59" s="10">
        <v>1856600000</v>
      </c>
    </row>
    <row r="60" spans="1:9" ht="14.25" customHeight="1" x14ac:dyDescent="0.25">
      <c r="A60" s="98">
        <f t="shared" si="2"/>
        <v>56</v>
      </c>
      <c r="B60" s="107" t="s">
        <v>1406</v>
      </c>
      <c r="C60" s="15" t="s">
        <v>1407</v>
      </c>
      <c r="D60" s="15"/>
      <c r="E60" s="108" t="s">
        <v>25</v>
      </c>
      <c r="F60" s="15">
        <v>2008</v>
      </c>
      <c r="G60" s="10">
        <v>1976000000</v>
      </c>
      <c r="H60" s="10">
        <v>2964000000</v>
      </c>
      <c r="I60" s="10">
        <v>1976000000</v>
      </c>
    </row>
    <row r="61" spans="1:9" ht="14.25" customHeight="1" x14ac:dyDescent="0.25">
      <c r="A61" s="98">
        <f t="shared" si="2"/>
        <v>57</v>
      </c>
      <c r="B61" s="107" t="s">
        <v>1408</v>
      </c>
      <c r="C61" s="15" t="s">
        <v>1409</v>
      </c>
      <c r="D61" s="15"/>
      <c r="E61" s="108" t="s">
        <v>25</v>
      </c>
      <c r="F61" s="15">
        <v>2008</v>
      </c>
      <c r="G61" s="10">
        <v>1723860000</v>
      </c>
      <c r="H61" s="10">
        <v>6896340000</v>
      </c>
      <c r="I61" s="10">
        <v>1723860000</v>
      </c>
    </row>
    <row r="62" spans="1:9" ht="14.25" customHeight="1" x14ac:dyDescent="0.25">
      <c r="A62" s="98">
        <f t="shared" si="2"/>
        <v>58</v>
      </c>
      <c r="B62" s="107" t="s">
        <v>1410</v>
      </c>
      <c r="C62" s="15" t="s">
        <v>1411</v>
      </c>
      <c r="D62" s="15"/>
      <c r="E62" s="108" t="s">
        <v>25</v>
      </c>
      <c r="F62" s="15">
        <v>2008</v>
      </c>
      <c r="G62" s="10">
        <v>505400000</v>
      </c>
      <c r="H62" s="10">
        <v>506900000</v>
      </c>
      <c r="I62" s="10">
        <v>505400000</v>
      </c>
    </row>
    <row r="63" spans="1:9" ht="14.25" customHeight="1" x14ac:dyDescent="0.25">
      <c r="A63" s="98">
        <f t="shared" si="2"/>
        <v>59</v>
      </c>
      <c r="B63" s="107" t="s">
        <v>1412</v>
      </c>
      <c r="C63" s="15" t="s">
        <v>1413</v>
      </c>
      <c r="D63" s="15"/>
      <c r="E63" s="108" t="s">
        <v>25</v>
      </c>
      <c r="F63" s="15">
        <v>2008</v>
      </c>
      <c r="G63" s="10">
        <v>2994230349</v>
      </c>
      <c r="H63" s="10">
        <v>3917460000</v>
      </c>
      <c r="I63" s="10">
        <v>2994200000</v>
      </c>
    </row>
    <row r="64" spans="1:9" ht="14.25" customHeight="1" x14ac:dyDescent="0.25">
      <c r="A64" s="98">
        <f t="shared" si="2"/>
        <v>60</v>
      </c>
      <c r="B64" s="107" t="s">
        <v>1414</v>
      </c>
      <c r="C64" s="15" t="s">
        <v>1415</v>
      </c>
      <c r="D64" s="15"/>
      <c r="E64" s="108" t="s">
        <v>25</v>
      </c>
      <c r="F64" s="15">
        <v>2008</v>
      </c>
      <c r="G64" s="10">
        <v>359100000</v>
      </c>
      <c r="H64" s="10">
        <v>538650000</v>
      </c>
      <c r="I64" s="10">
        <v>359100000</v>
      </c>
    </row>
    <row r="65" spans="1:9" ht="14.25" customHeight="1" x14ac:dyDescent="0.25">
      <c r="A65" s="98">
        <f t="shared" si="2"/>
        <v>61</v>
      </c>
      <c r="B65" s="107" t="s">
        <v>1416</v>
      </c>
      <c r="C65" s="15" t="s">
        <v>1417</v>
      </c>
      <c r="D65" s="15"/>
      <c r="E65" s="108" t="s">
        <v>25</v>
      </c>
      <c r="F65" s="15">
        <v>2008</v>
      </c>
      <c r="G65" s="10">
        <v>2395800000</v>
      </c>
      <c r="H65" s="10">
        <v>7285914000</v>
      </c>
      <c r="I65" s="10">
        <v>2395800000</v>
      </c>
    </row>
    <row r="66" spans="1:9" ht="14.25" customHeight="1" x14ac:dyDescent="0.25">
      <c r="A66" s="98">
        <f t="shared" si="2"/>
        <v>62</v>
      </c>
      <c r="B66" s="107" t="s">
        <v>1418</v>
      </c>
      <c r="C66" s="15" t="s">
        <v>1419</v>
      </c>
      <c r="D66" s="15"/>
      <c r="E66" s="108" t="s">
        <v>25</v>
      </c>
      <c r="F66" s="15">
        <v>2008</v>
      </c>
      <c r="G66" s="10">
        <v>189300000</v>
      </c>
      <c r="H66" s="10">
        <v>193086000</v>
      </c>
      <c r="I66" s="10">
        <v>189300000</v>
      </c>
    </row>
    <row r="67" spans="1:9" ht="14.25" customHeight="1" x14ac:dyDescent="0.25">
      <c r="A67" s="98">
        <f t="shared" si="2"/>
        <v>63</v>
      </c>
      <c r="B67" s="107" t="s">
        <v>1420</v>
      </c>
      <c r="C67" s="15" t="s">
        <v>1421</v>
      </c>
      <c r="D67" s="15"/>
      <c r="E67" s="108" t="s">
        <v>25</v>
      </c>
      <c r="F67" s="15">
        <v>2008</v>
      </c>
      <c r="G67" s="10">
        <v>4373393544</v>
      </c>
      <c r="H67" s="10">
        <v>5095515143</v>
      </c>
      <c r="I67" s="10">
        <v>4373410000</v>
      </c>
    </row>
    <row r="68" spans="1:9" ht="14.25" customHeight="1" x14ac:dyDescent="0.25">
      <c r="A68" s="98">
        <f t="shared" si="2"/>
        <v>64</v>
      </c>
      <c r="B68" s="107" t="s">
        <v>1422</v>
      </c>
      <c r="C68" s="15" t="s">
        <v>1423</v>
      </c>
      <c r="D68" s="15"/>
      <c r="E68" s="108" t="s">
        <v>25</v>
      </c>
      <c r="F68" s="15">
        <v>2008</v>
      </c>
      <c r="G68" s="10">
        <v>506500000</v>
      </c>
      <c r="H68" s="10">
        <v>608300000</v>
      </c>
      <c r="I68" s="10">
        <v>506500000</v>
      </c>
    </row>
    <row r="69" spans="1:9" ht="14.25" customHeight="1" x14ac:dyDescent="0.25">
      <c r="A69" s="98">
        <f t="shared" si="2"/>
        <v>65</v>
      </c>
      <c r="B69" s="107" t="s">
        <v>1424</v>
      </c>
      <c r="C69" s="15" t="s">
        <v>1425</v>
      </c>
      <c r="D69" s="15"/>
      <c r="E69" s="108" t="s">
        <v>25</v>
      </c>
      <c r="F69" s="15">
        <v>2008</v>
      </c>
      <c r="G69" s="10">
        <v>491800000</v>
      </c>
      <c r="H69" s="10">
        <v>536062000</v>
      </c>
      <c r="I69" s="10">
        <v>491800000</v>
      </c>
    </row>
    <row r="70" spans="1:9" ht="14.25" customHeight="1" x14ac:dyDescent="0.25">
      <c r="A70" s="98">
        <f t="shared" si="2"/>
        <v>66</v>
      </c>
      <c r="B70" s="107" t="s">
        <v>1426</v>
      </c>
      <c r="C70" s="15" t="s">
        <v>1427</v>
      </c>
      <c r="D70" s="15"/>
      <c r="E70" s="108" t="s">
        <v>25</v>
      </c>
      <c r="F70" s="15">
        <v>2008</v>
      </c>
      <c r="G70" s="10">
        <v>957000000</v>
      </c>
      <c r="H70" s="10">
        <v>7751700000</v>
      </c>
      <c r="I70" s="10">
        <v>957000000</v>
      </c>
    </row>
    <row r="71" spans="1:9" ht="14.25" customHeight="1" x14ac:dyDescent="0.25">
      <c r="A71" s="98">
        <f t="shared" si="2"/>
        <v>67</v>
      </c>
      <c r="B71" s="107" t="s">
        <v>1428</v>
      </c>
      <c r="C71" s="15" t="s">
        <v>1429</v>
      </c>
      <c r="D71" s="15"/>
      <c r="E71" s="108" t="s">
        <v>25</v>
      </c>
      <c r="F71" s="15">
        <v>2008</v>
      </c>
      <c r="G71" s="10">
        <v>86300000</v>
      </c>
      <c r="H71" s="10">
        <v>129450000</v>
      </c>
      <c r="I71" s="10">
        <v>86300000</v>
      </c>
    </row>
    <row r="72" spans="1:9" ht="14.25" customHeight="1" x14ac:dyDescent="0.25">
      <c r="A72" s="98">
        <f t="shared" si="2"/>
        <v>68</v>
      </c>
      <c r="B72" s="107" t="s">
        <v>1430</v>
      </c>
      <c r="C72" s="15" t="s">
        <v>1431</v>
      </c>
      <c r="D72" s="15"/>
      <c r="E72" s="108" t="s">
        <v>25</v>
      </c>
      <c r="F72" s="15">
        <v>2008</v>
      </c>
      <c r="G72" s="10">
        <v>2347750000</v>
      </c>
      <c r="H72" s="10">
        <v>2817300000</v>
      </c>
      <c r="I72" s="10">
        <v>2347750000</v>
      </c>
    </row>
    <row r="73" spans="1:9" ht="14.25" customHeight="1" x14ac:dyDescent="0.25">
      <c r="A73" s="98">
        <f t="shared" si="2"/>
        <v>69</v>
      </c>
      <c r="B73" s="107" t="s">
        <v>1432</v>
      </c>
      <c r="C73" s="15" t="s">
        <v>1433</v>
      </c>
      <c r="D73" s="15"/>
      <c r="E73" s="108" t="s">
        <v>25</v>
      </c>
      <c r="F73" s="15">
        <v>2008</v>
      </c>
      <c r="G73" s="10">
        <v>303163580</v>
      </c>
      <c r="H73" s="10">
        <v>303100000</v>
      </c>
      <c r="I73" s="10">
        <v>303100000</v>
      </c>
    </row>
    <row r="74" spans="1:9" ht="14.25" customHeight="1" x14ac:dyDescent="0.25">
      <c r="A74" s="98">
        <f t="shared" si="2"/>
        <v>70</v>
      </c>
      <c r="B74" s="107" t="s">
        <v>1434</v>
      </c>
      <c r="C74" s="15" t="s">
        <v>1435</v>
      </c>
      <c r="D74" s="15"/>
      <c r="E74" s="108" t="s">
        <v>25</v>
      </c>
      <c r="F74" s="15">
        <v>2008</v>
      </c>
      <c r="G74" s="10">
        <v>750000000</v>
      </c>
      <c r="H74" s="10">
        <v>975000000</v>
      </c>
      <c r="I74" s="10">
        <v>750000000</v>
      </c>
    </row>
    <row r="75" spans="1:9" ht="14.25" customHeight="1" x14ac:dyDescent="0.25">
      <c r="A75" s="98">
        <f t="shared" si="2"/>
        <v>71</v>
      </c>
      <c r="B75" s="107" t="s">
        <v>1436</v>
      </c>
      <c r="C75" s="15" t="s">
        <v>1437</v>
      </c>
      <c r="D75" s="15"/>
      <c r="E75" s="108" t="s">
        <v>25</v>
      </c>
      <c r="F75" s="15">
        <v>2008</v>
      </c>
      <c r="G75" s="10">
        <v>182000000</v>
      </c>
      <c r="H75" s="10">
        <v>398190000</v>
      </c>
      <c r="I75" s="10">
        <v>182000000</v>
      </c>
    </row>
    <row r="76" spans="1:9" ht="14.25" customHeight="1" x14ac:dyDescent="0.25">
      <c r="A76" s="98">
        <f t="shared" si="2"/>
        <v>72</v>
      </c>
      <c r="B76" s="107" t="s">
        <v>1438</v>
      </c>
      <c r="C76" s="15" t="s">
        <v>1439</v>
      </c>
      <c r="D76" s="15"/>
      <c r="E76" s="108" t="s">
        <v>25</v>
      </c>
      <c r="F76" s="15">
        <v>2008</v>
      </c>
      <c r="G76" s="10">
        <v>849000000</v>
      </c>
      <c r="H76" s="10">
        <v>1485750000</v>
      </c>
      <c r="I76" s="10">
        <v>849000000</v>
      </c>
    </row>
    <row r="77" spans="1:9" ht="14.25" customHeight="1" x14ac:dyDescent="0.25">
      <c r="A77" s="98">
        <f t="shared" si="2"/>
        <v>73</v>
      </c>
      <c r="B77" s="107" t="s">
        <v>1440</v>
      </c>
      <c r="C77" s="15" t="s">
        <v>1441</v>
      </c>
      <c r="D77" s="15"/>
      <c r="E77" s="108" t="s">
        <v>25</v>
      </c>
      <c r="F77" s="15">
        <v>2008</v>
      </c>
      <c r="G77" s="10">
        <v>150162212</v>
      </c>
      <c r="H77" s="10">
        <v>187500000</v>
      </c>
      <c r="I77" s="10">
        <v>150100000</v>
      </c>
    </row>
    <row r="78" spans="1:9" ht="14.25" customHeight="1" x14ac:dyDescent="0.25">
      <c r="A78" s="98">
        <f t="shared" si="2"/>
        <v>74</v>
      </c>
      <c r="B78" s="107" t="s">
        <v>1442</v>
      </c>
      <c r="C78" s="15" t="s">
        <v>1443</v>
      </c>
      <c r="D78" s="15"/>
      <c r="E78" s="108" t="s">
        <v>25</v>
      </c>
      <c r="F78" s="15">
        <v>2008</v>
      </c>
      <c r="G78" s="10">
        <v>1758000000</v>
      </c>
      <c r="H78" s="10">
        <v>2077040000</v>
      </c>
      <c r="I78" s="10">
        <v>1758000000</v>
      </c>
    </row>
    <row r="79" spans="1:9" ht="14.25" customHeight="1" x14ac:dyDescent="0.25">
      <c r="A79" s="98">
        <f t="shared" si="2"/>
        <v>75</v>
      </c>
      <c r="B79" s="107" t="s">
        <v>1444</v>
      </c>
      <c r="C79" s="15" t="s">
        <v>1445</v>
      </c>
      <c r="D79" s="15"/>
      <c r="E79" s="108" t="s">
        <v>25</v>
      </c>
      <c r="F79" s="15">
        <v>2008</v>
      </c>
      <c r="G79" s="10">
        <v>4346700000</v>
      </c>
      <c r="H79" s="10">
        <v>6520050000</v>
      </c>
      <c r="I79" s="10">
        <v>4346700000</v>
      </c>
    </row>
    <row r="80" spans="1:9" ht="14.25" customHeight="1" x14ac:dyDescent="0.25">
      <c r="A80" s="98">
        <f t="shared" si="2"/>
        <v>76</v>
      </c>
      <c r="B80" s="107" t="s">
        <v>1446</v>
      </c>
      <c r="C80" s="15" t="s">
        <v>1447</v>
      </c>
      <c r="D80" s="15"/>
      <c r="E80" s="108" t="s">
        <v>25</v>
      </c>
      <c r="F80" s="15">
        <v>2008</v>
      </c>
      <c r="G80" s="10">
        <v>922500000</v>
      </c>
      <c r="H80" s="10">
        <v>1350010000</v>
      </c>
      <c r="I80" s="10">
        <v>922500000</v>
      </c>
    </row>
    <row r="81" spans="1:9" ht="14.25" customHeight="1" x14ac:dyDescent="0.25">
      <c r="A81" s="98">
        <f t="shared" si="2"/>
        <v>77</v>
      </c>
      <c r="B81" s="107" t="s">
        <v>1448</v>
      </c>
      <c r="C81" s="15" t="s">
        <v>1449</v>
      </c>
      <c r="D81" s="15"/>
      <c r="E81" s="108" t="s">
        <v>25</v>
      </c>
      <c r="F81" s="15">
        <v>2008</v>
      </c>
      <c r="G81" s="10">
        <v>1730200000</v>
      </c>
      <c r="H81" s="10">
        <v>2724580000</v>
      </c>
      <c r="I81" s="10">
        <v>1730200000</v>
      </c>
    </row>
    <row r="82" spans="1:9" ht="14.25" customHeight="1" x14ac:dyDescent="0.25">
      <c r="A82" s="98">
        <f t="shared" si="2"/>
        <v>78</v>
      </c>
      <c r="B82" s="107" t="s">
        <v>1450</v>
      </c>
      <c r="C82" s="15" t="s">
        <v>1451</v>
      </c>
      <c r="D82" s="15"/>
      <c r="E82" s="108" t="s">
        <v>25</v>
      </c>
      <c r="F82" s="15">
        <v>2008</v>
      </c>
      <c r="G82" s="10">
        <v>787471565</v>
      </c>
      <c r="H82" s="10">
        <v>1278801400</v>
      </c>
      <c r="I82" s="10">
        <v>787470000</v>
      </c>
    </row>
    <row r="83" spans="1:9" ht="14.25" customHeight="1" x14ac:dyDescent="0.25">
      <c r="A83" s="98">
        <f t="shared" si="2"/>
        <v>79</v>
      </c>
      <c r="B83" s="107" t="s">
        <v>1452</v>
      </c>
      <c r="C83" s="15" t="s">
        <v>1453</v>
      </c>
      <c r="D83" s="15"/>
      <c r="E83" s="108" t="s">
        <v>25</v>
      </c>
      <c r="F83" s="15">
        <v>2008</v>
      </c>
      <c r="G83" s="10">
        <v>1541541000</v>
      </c>
      <c r="H83" s="10">
        <v>3098495400</v>
      </c>
      <c r="I83" s="10">
        <v>1541540000</v>
      </c>
    </row>
    <row r="84" spans="1:9" ht="14.25" customHeight="1" x14ac:dyDescent="0.25">
      <c r="A84" s="98">
        <f t="shared" si="2"/>
        <v>80</v>
      </c>
      <c r="B84" s="107" t="s">
        <v>1454</v>
      </c>
      <c r="C84" s="15" t="s">
        <v>1455</v>
      </c>
      <c r="D84" s="15"/>
      <c r="E84" s="108" t="s">
        <v>25</v>
      </c>
      <c r="F84" s="15">
        <v>2008</v>
      </c>
      <c r="G84" s="10">
        <v>350920000</v>
      </c>
      <c r="H84" s="10">
        <v>371954000</v>
      </c>
      <c r="I84" s="10">
        <v>350920000</v>
      </c>
    </row>
    <row r="85" spans="1:9" ht="14.25" customHeight="1" x14ac:dyDescent="0.25">
      <c r="A85" s="98">
        <f t="shared" si="2"/>
        <v>81</v>
      </c>
      <c r="B85" s="107" t="s">
        <v>1456</v>
      </c>
      <c r="C85" s="15" t="s">
        <v>1457</v>
      </c>
      <c r="D85" s="15"/>
      <c r="E85" s="108" t="s">
        <v>25</v>
      </c>
      <c r="F85" s="15">
        <v>2008</v>
      </c>
      <c r="G85" s="10">
        <v>60000000</v>
      </c>
      <c r="H85" s="10">
        <v>28200000</v>
      </c>
      <c r="I85" s="10">
        <v>60000000</v>
      </c>
    </row>
    <row r="86" spans="1:9" ht="14.25" customHeight="1" x14ac:dyDescent="0.25">
      <c r="A86" s="98">
        <f t="shared" si="2"/>
        <v>82</v>
      </c>
      <c r="B86" s="107" t="s">
        <v>1458</v>
      </c>
      <c r="C86" s="15" t="s">
        <v>1459</v>
      </c>
      <c r="D86" s="15"/>
      <c r="E86" s="108" t="s">
        <v>25</v>
      </c>
      <c r="F86" s="15">
        <v>2008</v>
      </c>
      <c r="G86" s="10">
        <v>327300000</v>
      </c>
      <c r="H86" s="10">
        <v>366576000</v>
      </c>
      <c r="I86" s="10">
        <v>327300000</v>
      </c>
    </row>
    <row r="87" spans="1:9" ht="14.25" customHeight="1" x14ac:dyDescent="0.25">
      <c r="A87" s="98">
        <f t="shared" si="2"/>
        <v>83</v>
      </c>
      <c r="B87" s="107" t="s">
        <v>1460</v>
      </c>
      <c r="C87" s="15" t="s">
        <v>1461</v>
      </c>
      <c r="D87" s="15"/>
      <c r="E87" s="108" t="s">
        <v>25</v>
      </c>
      <c r="F87" s="15">
        <v>2008</v>
      </c>
      <c r="G87" s="10">
        <v>657091842</v>
      </c>
      <c r="H87" s="10">
        <v>689850000</v>
      </c>
      <c r="I87" s="10">
        <v>657091842</v>
      </c>
    </row>
    <row r="88" spans="1:9" ht="14.25" customHeight="1" x14ac:dyDescent="0.25">
      <c r="A88" s="98">
        <f t="shared" si="2"/>
        <v>84</v>
      </c>
      <c r="B88" s="107" t="s">
        <v>1462</v>
      </c>
      <c r="C88" s="15" t="s">
        <v>1463</v>
      </c>
      <c r="D88" s="15"/>
      <c r="E88" s="108" t="s">
        <v>25</v>
      </c>
      <c r="F88" s="15">
        <v>2008</v>
      </c>
      <c r="G88" s="10">
        <v>2937100000</v>
      </c>
      <c r="H88" s="10">
        <v>3083955000</v>
      </c>
      <c r="I88" s="10">
        <v>2937100000</v>
      </c>
    </row>
    <row r="89" spans="1:9" ht="14.25" customHeight="1" x14ac:dyDescent="0.25">
      <c r="A89" s="98">
        <f t="shared" si="2"/>
        <v>85</v>
      </c>
      <c r="B89" s="107" t="s">
        <v>1464</v>
      </c>
      <c r="C89" s="15" t="s">
        <v>1465</v>
      </c>
      <c r="D89" s="15"/>
      <c r="E89" s="108" t="s">
        <v>25</v>
      </c>
      <c r="F89" s="15">
        <v>2008</v>
      </c>
      <c r="G89" s="10">
        <v>1848000000</v>
      </c>
      <c r="H89" s="10">
        <v>2125200000</v>
      </c>
      <c r="I89" s="10">
        <v>1848000000</v>
      </c>
    </row>
    <row r="90" spans="1:9" ht="14.25" customHeight="1" x14ac:dyDescent="0.25">
      <c r="A90" s="98">
        <f t="shared" si="2"/>
        <v>86</v>
      </c>
      <c r="B90" s="107" t="s">
        <v>1466</v>
      </c>
      <c r="C90" s="15" t="s">
        <v>1467</v>
      </c>
      <c r="D90" s="15"/>
      <c r="E90" s="108" t="s">
        <v>25</v>
      </c>
      <c r="F90" s="15">
        <v>2008</v>
      </c>
      <c r="G90" s="10">
        <v>2005100000</v>
      </c>
      <c r="H90" s="10">
        <v>2586579000</v>
      </c>
      <c r="I90" s="10">
        <v>2005100000</v>
      </c>
    </row>
    <row r="91" spans="1:9" ht="14.25" customHeight="1" x14ac:dyDescent="0.25">
      <c r="A91" s="98">
        <f t="shared" si="2"/>
        <v>87</v>
      </c>
      <c r="B91" s="107" t="s">
        <v>1468</v>
      </c>
      <c r="C91" s="15" t="s">
        <v>1469</v>
      </c>
      <c r="D91" s="15"/>
      <c r="E91" s="108" t="s">
        <v>25</v>
      </c>
      <c r="F91" s="15">
        <v>2008</v>
      </c>
      <c r="G91" s="10">
        <v>283900000</v>
      </c>
      <c r="H91" s="10">
        <v>303773000</v>
      </c>
      <c r="I91" s="10">
        <v>283900000</v>
      </c>
    </row>
    <row r="92" spans="1:9" ht="14.25" customHeight="1" x14ac:dyDescent="0.25">
      <c r="A92" s="98">
        <f t="shared" si="2"/>
        <v>88</v>
      </c>
      <c r="B92" s="107" t="s">
        <v>1470</v>
      </c>
      <c r="C92" s="15" t="s">
        <v>1471</v>
      </c>
      <c r="D92" s="15"/>
      <c r="E92" s="108" t="s">
        <v>25</v>
      </c>
      <c r="F92" s="15">
        <v>2008</v>
      </c>
      <c r="G92" s="10">
        <v>525900000</v>
      </c>
      <c r="H92" s="10">
        <v>579541800</v>
      </c>
      <c r="I92" s="10">
        <v>525900000</v>
      </c>
    </row>
    <row r="93" spans="1:9" ht="14.25" customHeight="1" x14ac:dyDescent="0.25">
      <c r="A93" s="98">
        <f t="shared" si="2"/>
        <v>89</v>
      </c>
      <c r="B93" s="107" t="s">
        <v>1472</v>
      </c>
      <c r="C93" s="15" t="s">
        <v>1473</v>
      </c>
      <c r="D93" s="15"/>
      <c r="E93" s="108" t="s">
        <v>25</v>
      </c>
      <c r="F93" s="15">
        <v>2008</v>
      </c>
      <c r="G93" s="10">
        <v>309000000</v>
      </c>
      <c r="H93" s="10">
        <v>432740000</v>
      </c>
      <c r="I93" s="10">
        <v>309000000</v>
      </c>
    </row>
    <row r="94" spans="1:9" ht="14.25" customHeight="1" x14ac:dyDescent="0.25">
      <c r="A94" s="98">
        <f t="shared" si="2"/>
        <v>90</v>
      </c>
      <c r="B94" s="107" t="s">
        <v>1474</v>
      </c>
      <c r="C94" s="15" t="s">
        <v>1475</v>
      </c>
      <c r="D94" s="15"/>
      <c r="E94" s="108" t="s">
        <v>25</v>
      </c>
      <c r="F94" s="15">
        <v>2008</v>
      </c>
      <c r="G94" s="10">
        <v>1507800000</v>
      </c>
      <c r="H94" s="10">
        <v>2194750000</v>
      </c>
      <c r="I94" s="10">
        <v>1507800000</v>
      </c>
    </row>
    <row r="95" spans="1:9" ht="14.25" customHeight="1" x14ac:dyDescent="0.25">
      <c r="A95" s="98">
        <f t="shared" si="2"/>
        <v>91</v>
      </c>
      <c r="B95" s="107" t="s">
        <v>1324</v>
      </c>
      <c r="C95" s="15" t="s">
        <v>1325</v>
      </c>
      <c r="D95" s="15"/>
      <c r="E95" s="108" t="s">
        <v>25</v>
      </c>
      <c r="F95" s="15">
        <v>2008</v>
      </c>
      <c r="G95" s="10">
        <v>13162220700</v>
      </c>
      <c r="H95" s="10">
        <v>18344356268</v>
      </c>
      <c r="I95" s="10">
        <v>13162220700</v>
      </c>
    </row>
    <row r="96" spans="1:9" ht="14.25" customHeight="1" x14ac:dyDescent="0.25">
      <c r="A96" s="98">
        <f t="shared" si="2"/>
        <v>92</v>
      </c>
      <c r="B96" s="107" t="s">
        <v>1476</v>
      </c>
      <c r="C96" s="15" t="s">
        <v>1477</v>
      </c>
      <c r="D96" s="15"/>
      <c r="E96" s="108" t="s">
        <v>25</v>
      </c>
      <c r="F96" s="15">
        <v>2008</v>
      </c>
      <c r="G96" s="10">
        <v>9104939022</v>
      </c>
      <c r="H96" s="10">
        <v>14126855000</v>
      </c>
      <c r="I96" s="10">
        <v>9114100000</v>
      </c>
    </row>
    <row r="97" spans="1:9" ht="14.25" customHeight="1" x14ac:dyDescent="0.25">
      <c r="A97" s="98">
        <f t="shared" si="2"/>
        <v>93</v>
      </c>
      <c r="B97" s="107" t="s">
        <v>1478</v>
      </c>
      <c r="C97" s="15" t="s">
        <v>1479</v>
      </c>
      <c r="D97" s="15"/>
      <c r="E97" s="108" t="s">
        <v>25</v>
      </c>
      <c r="F97" s="15">
        <v>2008</v>
      </c>
      <c r="G97" s="10">
        <v>147747467</v>
      </c>
      <c r="H97" s="10">
        <v>193487000</v>
      </c>
      <c r="I97" s="10">
        <v>147700000</v>
      </c>
    </row>
    <row r="98" spans="1:9" ht="14.25" customHeight="1" x14ac:dyDescent="0.25">
      <c r="A98" s="98">
        <f t="shared" si="2"/>
        <v>94</v>
      </c>
      <c r="B98" s="107" t="s">
        <v>1480</v>
      </c>
      <c r="C98" s="15" t="s">
        <v>1481</v>
      </c>
      <c r="D98" s="15"/>
      <c r="E98" s="108" t="s">
        <v>25</v>
      </c>
      <c r="F98" s="15">
        <v>2008</v>
      </c>
      <c r="G98" s="10">
        <v>713400000</v>
      </c>
      <c r="H98" s="10">
        <v>998900000</v>
      </c>
      <c r="I98" s="10">
        <v>713400000</v>
      </c>
    </row>
    <row r="99" spans="1:9" ht="14.25" customHeight="1" x14ac:dyDescent="0.25">
      <c r="A99" s="98">
        <f t="shared" si="2"/>
        <v>95</v>
      </c>
      <c r="B99" s="107" t="s">
        <v>1482</v>
      </c>
      <c r="C99" s="15" t="s">
        <v>1483</v>
      </c>
      <c r="D99" s="15"/>
      <c r="E99" s="108" t="s">
        <v>25</v>
      </c>
      <c r="F99" s="15">
        <v>2008</v>
      </c>
      <c r="G99" s="10">
        <v>1137800000</v>
      </c>
      <c r="H99" s="10">
        <v>1706700000</v>
      </c>
      <c r="I99" s="10">
        <v>1137800000</v>
      </c>
    </row>
    <row r="100" spans="1:9" ht="14.25" customHeight="1" x14ac:dyDescent="0.25">
      <c r="A100" s="98">
        <f t="shared" si="2"/>
        <v>96</v>
      </c>
      <c r="B100" s="107" t="s">
        <v>1484</v>
      </c>
      <c r="C100" s="15" t="s">
        <v>1485</v>
      </c>
      <c r="D100" s="15"/>
      <c r="E100" s="108" t="s">
        <v>25</v>
      </c>
      <c r="F100" s="15">
        <v>2008</v>
      </c>
      <c r="G100" s="10">
        <v>105000000</v>
      </c>
      <c r="H100" s="10">
        <v>113400000</v>
      </c>
      <c r="I100" s="10">
        <v>105000000</v>
      </c>
    </row>
    <row r="101" spans="1:9" ht="14.25" customHeight="1" x14ac:dyDescent="0.25">
      <c r="A101" s="98">
        <f t="shared" si="2"/>
        <v>97</v>
      </c>
      <c r="B101" s="107" t="s">
        <v>1486</v>
      </c>
      <c r="C101" s="15" t="s">
        <v>1487</v>
      </c>
      <c r="D101" s="15"/>
      <c r="E101" s="108" t="s">
        <v>25</v>
      </c>
      <c r="F101" s="15">
        <v>2008</v>
      </c>
      <c r="G101" s="10">
        <v>1376402578</v>
      </c>
      <c r="H101" s="10">
        <v>1376400000</v>
      </c>
      <c r="I101" s="10">
        <v>1376400000</v>
      </c>
    </row>
    <row r="102" spans="1:9" ht="14.25" customHeight="1" x14ac:dyDescent="0.25">
      <c r="A102" s="98">
        <f t="shared" si="2"/>
        <v>98</v>
      </c>
      <c r="B102" s="107" t="s">
        <v>1488</v>
      </c>
      <c r="C102" s="15" t="s">
        <v>1489</v>
      </c>
      <c r="D102" s="15"/>
      <c r="E102" s="108" t="s">
        <v>25</v>
      </c>
      <c r="F102" s="15">
        <v>2008</v>
      </c>
      <c r="G102" s="10">
        <v>260000000</v>
      </c>
      <c r="H102" s="10">
        <v>306280000</v>
      </c>
      <c r="I102" s="10">
        <v>260000000</v>
      </c>
    </row>
    <row r="103" spans="1:9" ht="14.25" customHeight="1" x14ac:dyDescent="0.25">
      <c r="A103" s="98">
        <f t="shared" si="2"/>
        <v>99</v>
      </c>
      <c r="B103" s="107" t="s">
        <v>1490</v>
      </c>
      <c r="C103" s="15" t="s">
        <v>1491</v>
      </c>
      <c r="D103" s="15"/>
      <c r="E103" s="108" t="s">
        <v>25</v>
      </c>
      <c r="F103" s="15">
        <v>2008</v>
      </c>
      <c r="G103" s="10">
        <v>400000000</v>
      </c>
      <c r="H103" s="10">
        <v>654000000</v>
      </c>
      <c r="I103" s="10">
        <v>400000000</v>
      </c>
    </row>
    <row r="104" spans="1:9" ht="14.25" customHeight="1" x14ac:dyDescent="0.25">
      <c r="A104" s="98">
        <f t="shared" si="2"/>
        <v>100</v>
      </c>
      <c r="B104" s="107" t="s">
        <v>1492</v>
      </c>
      <c r="C104" s="15" t="s">
        <v>1493</v>
      </c>
      <c r="D104" s="15"/>
      <c r="E104" s="108" t="s">
        <v>25</v>
      </c>
      <c r="F104" s="15">
        <v>2008</v>
      </c>
      <c r="G104" s="10">
        <v>1352500000</v>
      </c>
      <c r="H104" s="10">
        <v>1813130000</v>
      </c>
      <c r="I104" s="10">
        <v>1352500000</v>
      </c>
    </row>
    <row r="105" spans="1:9" ht="14.25" customHeight="1" x14ac:dyDescent="0.25">
      <c r="A105" s="98">
        <f t="shared" si="2"/>
        <v>101</v>
      </c>
      <c r="B105" s="107" t="s">
        <v>1494</v>
      </c>
      <c r="C105" s="15" t="s">
        <v>1495</v>
      </c>
      <c r="D105" s="15"/>
      <c r="E105" s="108" t="s">
        <v>26</v>
      </c>
      <c r="F105" s="15">
        <v>2006</v>
      </c>
      <c r="G105" s="10">
        <v>8248000000</v>
      </c>
      <c r="H105" s="10">
        <v>12111030000</v>
      </c>
      <c r="I105" s="10">
        <v>8248000000</v>
      </c>
    </row>
    <row r="106" spans="1:9" ht="14.25" customHeight="1" x14ac:dyDescent="0.25">
      <c r="A106" s="98">
        <f t="shared" si="2"/>
        <v>102</v>
      </c>
      <c r="B106" s="107" t="s">
        <v>1496</v>
      </c>
      <c r="C106" s="15" t="s">
        <v>1497</v>
      </c>
      <c r="D106" s="15"/>
      <c r="E106" s="108" t="s">
        <v>26</v>
      </c>
      <c r="F106" s="15">
        <v>2006</v>
      </c>
      <c r="G106" s="10">
        <v>4650000000</v>
      </c>
      <c r="H106" s="10">
        <v>5092985954</v>
      </c>
      <c r="I106" s="10">
        <v>4650000000</v>
      </c>
    </row>
    <row r="107" spans="1:9" ht="14.25" customHeight="1" x14ac:dyDescent="0.25">
      <c r="A107" s="98">
        <f t="shared" si="2"/>
        <v>103</v>
      </c>
      <c r="B107" s="107" t="s">
        <v>838</v>
      </c>
      <c r="C107" s="15" t="s">
        <v>1498</v>
      </c>
      <c r="D107" s="15"/>
      <c r="E107" s="108" t="s">
        <v>26</v>
      </c>
      <c r="F107" s="15">
        <v>2007</v>
      </c>
      <c r="G107" s="10">
        <v>6769452520</v>
      </c>
      <c r="H107" s="10">
        <v>134279550000</v>
      </c>
      <c r="I107" s="10">
        <v>6355100000</v>
      </c>
    </row>
    <row r="108" spans="1:9" ht="14.25" customHeight="1" x14ac:dyDescent="0.25">
      <c r="A108" s="98">
        <f t="shared" si="2"/>
        <v>104</v>
      </c>
      <c r="B108" s="107" t="s">
        <v>1499</v>
      </c>
      <c r="C108" s="15" t="s">
        <v>1500</v>
      </c>
      <c r="D108" s="15"/>
      <c r="E108" s="108" t="s">
        <v>26</v>
      </c>
      <c r="F108" s="15">
        <v>2007</v>
      </c>
      <c r="G108" s="10">
        <v>358750000</v>
      </c>
      <c r="H108" s="10">
        <v>430500000</v>
      </c>
      <c r="I108" s="10">
        <v>358750000</v>
      </c>
    </row>
    <row r="109" spans="1:9" ht="14.25" customHeight="1" x14ac:dyDescent="0.25">
      <c r="A109" s="98">
        <f t="shared" si="2"/>
        <v>105</v>
      </c>
      <c r="B109" s="107" t="s">
        <v>1394</v>
      </c>
      <c r="C109" s="15" t="s">
        <v>1395</v>
      </c>
      <c r="D109" s="15"/>
      <c r="E109" s="108" t="s">
        <v>26</v>
      </c>
      <c r="F109" s="15">
        <v>2007</v>
      </c>
      <c r="G109" s="10">
        <v>7385000000</v>
      </c>
      <c r="H109" s="10">
        <v>11999150000</v>
      </c>
      <c r="I109" s="10">
        <v>455000000</v>
      </c>
    </row>
    <row r="110" spans="1:9" ht="14.25" customHeight="1" x14ac:dyDescent="0.25">
      <c r="A110" s="98">
        <f t="shared" si="2"/>
        <v>106</v>
      </c>
      <c r="B110" s="107" t="s">
        <v>1501</v>
      </c>
      <c r="C110" s="15" t="s">
        <v>1502</v>
      </c>
      <c r="D110" s="15"/>
      <c r="E110" s="108" t="s">
        <v>26</v>
      </c>
      <c r="F110" s="15">
        <v>2007</v>
      </c>
      <c r="G110" s="10">
        <v>7285000000</v>
      </c>
      <c r="H110" s="10">
        <v>71730880000</v>
      </c>
      <c r="I110" s="10">
        <v>7285000000</v>
      </c>
    </row>
    <row r="111" spans="1:9" ht="14.25" customHeight="1" x14ac:dyDescent="0.25">
      <c r="A111" s="98">
        <f t="shared" si="2"/>
        <v>107</v>
      </c>
      <c r="B111" s="107" t="s">
        <v>1503</v>
      </c>
      <c r="C111" s="15" t="s">
        <v>1504</v>
      </c>
      <c r="D111" s="15"/>
      <c r="E111" s="108" t="s">
        <v>26</v>
      </c>
      <c r="F111" s="15">
        <v>2007</v>
      </c>
      <c r="G111" s="10">
        <v>1222000000</v>
      </c>
      <c r="H111" s="10">
        <v>1344200000</v>
      </c>
      <c r="I111" s="10">
        <v>1222000000</v>
      </c>
    </row>
    <row r="112" spans="1:9" ht="14.25" customHeight="1" x14ac:dyDescent="0.25">
      <c r="A112" s="98">
        <f t="shared" si="2"/>
        <v>108</v>
      </c>
      <c r="B112" s="107" t="s">
        <v>1505</v>
      </c>
      <c r="C112" s="15" t="s">
        <v>1506</v>
      </c>
      <c r="D112" s="15"/>
      <c r="E112" s="108" t="s">
        <v>26</v>
      </c>
      <c r="F112" s="15">
        <v>2008</v>
      </c>
      <c r="G112" s="10">
        <v>5284840000</v>
      </c>
      <c r="H112" s="10">
        <v>12330347600</v>
      </c>
      <c r="I112" s="10">
        <v>5284840000</v>
      </c>
    </row>
    <row r="113" spans="1:9" ht="14.25" customHeight="1" x14ac:dyDescent="0.25">
      <c r="A113" s="98">
        <f t="shared" si="2"/>
        <v>109</v>
      </c>
      <c r="B113" s="107" t="s">
        <v>1507</v>
      </c>
      <c r="C113" s="15" t="s">
        <v>1508</v>
      </c>
      <c r="D113" s="15"/>
      <c r="E113" s="108" t="s">
        <v>26</v>
      </c>
      <c r="F113" s="15">
        <v>2008</v>
      </c>
      <c r="G113" s="10">
        <v>75000000</v>
      </c>
      <c r="H113" s="10">
        <v>222032814</v>
      </c>
      <c r="I113" s="10">
        <v>75000000</v>
      </c>
    </row>
    <row r="114" spans="1:9" ht="14.25" customHeight="1" x14ac:dyDescent="0.25">
      <c r="A114" s="98">
        <f t="shared" si="2"/>
        <v>110</v>
      </c>
      <c r="B114" s="107" t="s">
        <v>1509</v>
      </c>
      <c r="C114" s="15" t="s">
        <v>1510</v>
      </c>
      <c r="D114" s="15"/>
      <c r="E114" s="108" t="s">
        <v>26</v>
      </c>
      <c r="F114" s="15">
        <v>2008</v>
      </c>
      <c r="G114" s="10">
        <v>41651870000</v>
      </c>
      <c r="H114" s="10">
        <v>63310842400</v>
      </c>
      <c r="I114" s="10">
        <v>41651870000</v>
      </c>
    </row>
    <row r="115" spans="1:9" ht="14.25" customHeight="1" x14ac:dyDescent="0.25">
      <c r="A115" s="98">
        <f t="shared" si="2"/>
        <v>111</v>
      </c>
      <c r="B115" s="107" t="s">
        <v>1511</v>
      </c>
      <c r="C115" s="15" t="s">
        <v>1512</v>
      </c>
      <c r="D115" s="15"/>
      <c r="E115" s="108" t="s">
        <v>26</v>
      </c>
      <c r="F115" s="15">
        <v>2008</v>
      </c>
      <c r="G115" s="10">
        <v>72600000</v>
      </c>
      <c r="H115" s="10">
        <v>97114828</v>
      </c>
      <c r="I115" s="10">
        <v>72600000</v>
      </c>
    </row>
    <row r="116" spans="1:9" ht="14.25" customHeight="1" x14ac:dyDescent="0.25">
      <c r="A116" s="98">
        <f t="shared" si="2"/>
        <v>112</v>
      </c>
      <c r="B116" s="107" t="s">
        <v>1513</v>
      </c>
      <c r="C116" s="15" t="s">
        <v>1514</v>
      </c>
      <c r="D116" s="15"/>
      <c r="E116" s="108" t="s">
        <v>26</v>
      </c>
      <c r="F116" s="15">
        <v>2008</v>
      </c>
      <c r="G116" s="10">
        <v>80000000</v>
      </c>
      <c r="H116" s="10">
        <v>92900000</v>
      </c>
      <c r="I116" s="10">
        <v>80000000</v>
      </c>
    </row>
    <row r="117" spans="1:9" ht="14.25" customHeight="1" x14ac:dyDescent="0.25">
      <c r="A117" s="98">
        <f t="shared" si="2"/>
        <v>113</v>
      </c>
      <c r="B117" s="107" t="s">
        <v>1515</v>
      </c>
      <c r="C117" s="15" t="s">
        <v>1516</v>
      </c>
      <c r="D117" s="15"/>
      <c r="E117" s="108" t="s">
        <v>26</v>
      </c>
      <c r="F117" s="15">
        <v>2008</v>
      </c>
      <c r="G117" s="10">
        <v>172000000</v>
      </c>
      <c r="H117" s="10">
        <v>175440000</v>
      </c>
      <c r="I117" s="10">
        <v>172000000</v>
      </c>
    </row>
    <row r="118" spans="1:9" ht="14.25" customHeight="1" x14ac:dyDescent="0.25">
      <c r="A118" s="98">
        <f t="shared" si="2"/>
        <v>114</v>
      </c>
      <c r="B118" s="107" t="s">
        <v>1517</v>
      </c>
      <c r="C118" s="15" t="s">
        <v>1518</v>
      </c>
      <c r="D118" s="15"/>
      <c r="E118" s="108" t="s">
        <v>26</v>
      </c>
      <c r="F118" s="15">
        <v>2008</v>
      </c>
      <c r="G118" s="10">
        <v>1363000000</v>
      </c>
      <c r="H118" s="10">
        <v>1840050000</v>
      </c>
      <c r="I118" s="10">
        <v>1363000000</v>
      </c>
    </row>
    <row r="119" spans="1:9" ht="14.25" customHeight="1" x14ac:dyDescent="0.25">
      <c r="A119" s="98">
        <f t="shared" si="2"/>
        <v>115</v>
      </c>
      <c r="B119" s="107" t="s">
        <v>1519</v>
      </c>
      <c r="C119" s="15" t="s">
        <v>1520</v>
      </c>
      <c r="D119" s="15"/>
      <c r="E119" s="108" t="s">
        <v>26</v>
      </c>
      <c r="F119" s="15">
        <v>2008</v>
      </c>
      <c r="G119" s="10">
        <v>49740000</v>
      </c>
      <c r="H119" s="10">
        <v>174381200</v>
      </c>
      <c r="I119" s="10">
        <v>49740000</v>
      </c>
    </row>
    <row r="120" spans="1:9" ht="14.25" customHeight="1" x14ac:dyDescent="0.25">
      <c r="A120" s="98">
        <f t="shared" si="2"/>
        <v>116</v>
      </c>
      <c r="B120" s="107" t="s">
        <v>1521</v>
      </c>
      <c r="C120" s="15" t="s">
        <v>1522</v>
      </c>
      <c r="D120" s="15" t="s">
        <v>1523</v>
      </c>
      <c r="E120" s="108" t="s">
        <v>25</v>
      </c>
      <c r="F120" s="15">
        <v>2009</v>
      </c>
      <c r="G120" s="10">
        <v>4775100000</v>
      </c>
      <c r="H120" s="10">
        <v>6589638000</v>
      </c>
      <c r="I120" s="10">
        <v>4775100000</v>
      </c>
    </row>
    <row r="121" spans="1:9" ht="14.25" customHeight="1" x14ac:dyDescent="0.25">
      <c r="A121" s="98">
        <f t="shared" si="2"/>
        <v>117</v>
      </c>
      <c r="B121" s="107" t="s">
        <v>1524</v>
      </c>
      <c r="C121" s="15" t="s">
        <v>1525</v>
      </c>
      <c r="D121" s="15" t="s">
        <v>73</v>
      </c>
      <c r="E121" s="108" t="s">
        <v>25</v>
      </c>
      <c r="F121" s="15">
        <v>2009</v>
      </c>
      <c r="G121" s="10">
        <v>791800000</v>
      </c>
      <c r="H121" s="10">
        <v>1187700000</v>
      </c>
      <c r="I121" s="10">
        <v>791800000</v>
      </c>
    </row>
    <row r="122" spans="1:9" ht="14.25" customHeight="1" x14ac:dyDescent="0.25">
      <c r="A122" s="98">
        <f t="shared" si="2"/>
        <v>118</v>
      </c>
      <c r="B122" s="107" t="s">
        <v>1526</v>
      </c>
      <c r="C122" s="15" t="s">
        <v>1527</v>
      </c>
      <c r="D122" s="15" t="s">
        <v>78</v>
      </c>
      <c r="E122" s="108" t="s">
        <v>25</v>
      </c>
      <c r="F122" s="15">
        <v>2009</v>
      </c>
      <c r="G122" s="10">
        <v>3825000000</v>
      </c>
      <c r="H122" s="10">
        <v>5737500000</v>
      </c>
      <c r="I122" s="10">
        <v>3825000000</v>
      </c>
    </row>
    <row r="123" spans="1:9" ht="14.25" customHeight="1" x14ac:dyDescent="0.25">
      <c r="A123" s="98">
        <f t="shared" si="2"/>
        <v>119</v>
      </c>
      <c r="B123" s="107" t="s">
        <v>1528</v>
      </c>
      <c r="C123" s="15" t="s">
        <v>1529</v>
      </c>
      <c r="D123" s="15" t="s">
        <v>78</v>
      </c>
      <c r="E123" s="108" t="s">
        <v>25</v>
      </c>
      <c r="F123" s="15">
        <v>2009</v>
      </c>
      <c r="G123" s="10">
        <v>1601000000</v>
      </c>
      <c r="H123" s="10">
        <v>1681370200</v>
      </c>
      <c r="I123" s="10">
        <v>1601000000</v>
      </c>
    </row>
    <row r="124" spans="1:9" ht="14.25" customHeight="1" x14ac:dyDescent="0.25">
      <c r="A124" s="98">
        <f t="shared" si="2"/>
        <v>120</v>
      </c>
      <c r="B124" s="107" t="s">
        <v>1530</v>
      </c>
      <c r="C124" s="15" t="s">
        <v>1531</v>
      </c>
      <c r="D124" s="15" t="s">
        <v>1523</v>
      </c>
      <c r="E124" s="108" t="s">
        <v>25</v>
      </c>
      <c r="F124" s="15">
        <v>2009</v>
      </c>
      <c r="G124" s="10">
        <v>1308300000</v>
      </c>
      <c r="H124" s="10">
        <v>3928224900</v>
      </c>
      <c r="I124" s="10">
        <v>1308300000</v>
      </c>
    </row>
    <row r="125" spans="1:9" ht="14.25" customHeight="1" x14ac:dyDescent="0.25">
      <c r="A125" s="98">
        <f t="shared" si="2"/>
        <v>121</v>
      </c>
      <c r="B125" s="107" t="s">
        <v>1532</v>
      </c>
      <c r="C125" s="15" t="s">
        <v>1533</v>
      </c>
      <c r="D125" s="15" t="s">
        <v>1523</v>
      </c>
      <c r="E125" s="108" t="s">
        <v>25</v>
      </c>
      <c r="F125" s="15">
        <v>2009</v>
      </c>
      <c r="G125" s="10">
        <v>3600000000</v>
      </c>
      <c r="H125" s="10">
        <v>5976000000</v>
      </c>
      <c r="I125" s="10">
        <v>3600000000</v>
      </c>
    </row>
    <row r="126" spans="1:9" ht="14.25" customHeight="1" x14ac:dyDescent="0.25">
      <c r="A126" s="98">
        <f t="shared" si="2"/>
        <v>122</v>
      </c>
      <c r="B126" s="107" t="s">
        <v>1534</v>
      </c>
      <c r="C126" s="15" t="s">
        <v>1535</v>
      </c>
      <c r="D126" s="15" t="s">
        <v>1523</v>
      </c>
      <c r="E126" s="108" t="s">
        <v>25</v>
      </c>
      <c r="F126" s="15">
        <v>2009</v>
      </c>
      <c r="G126" s="10">
        <v>1368900000</v>
      </c>
      <c r="H126" s="10">
        <v>1533168000</v>
      </c>
      <c r="I126" s="10">
        <v>1368900000</v>
      </c>
    </row>
    <row r="127" spans="1:9" ht="14.25" customHeight="1" x14ac:dyDescent="0.25">
      <c r="A127" s="98">
        <f t="shared" si="2"/>
        <v>123</v>
      </c>
      <c r="B127" s="107" t="s">
        <v>1536</v>
      </c>
      <c r="C127" s="15" t="s">
        <v>1537</v>
      </c>
      <c r="D127" s="15" t="s">
        <v>75</v>
      </c>
      <c r="E127" s="108" t="s">
        <v>25</v>
      </c>
      <c r="F127" s="15">
        <v>2009</v>
      </c>
      <c r="G127" s="10">
        <v>1559000000</v>
      </c>
      <c r="H127" s="10">
        <v>2042290000</v>
      </c>
      <c r="I127" s="10">
        <v>1559000000</v>
      </c>
    </row>
    <row r="128" spans="1:9" ht="14.25" customHeight="1" x14ac:dyDescent="0.25">
      <c r="A128" s="98">
        <f t="shared" si="2"/>
        <v>124</v>
      </c>
      <c r="B128" s="107" t="s">
        <v>1538</v>
      </c>
      <c r="C128" s="15" t="s">
        <v>1539</v>
      </c>
      <c r="D128" s="15" t="s">
        <v>75</v>
      </c>
      <c r="E128" s="108" t="s">
        <v>25</v>
      </c>
      <c r="F128" s="15">
        <v>2009</v>
      </c>
      <c r="G128" s="10">
        <v>1869700000</v>
      </c>
      <c r="H128" s="10">
        <v>2879338000</v>
      </c>
      <c r="I128" s="10">
        <v>1869700000</v>
      </c>
    </row>
    <row r="129" spans="1:9" ht="14.25" customHeight="1" x14ac:dyDescent="0.25">
      <c r="A129" s="98">
        <f t="shared" si="2"/>
        <v>125</v>
      </c>
      <c r="B129" s="107" t="s">
        <v>1540</v>
      </c>
      <c r="C129" s="15" t="s">
        <v>1541</v>
      </c>
      <c r="D129" s="15" t="s">
        <v>75</v>
      </c>
      <c r="E129" s="108" t="s">
        <v>25</v>
      </c>
      <c r="F129" s="15">
        <v>2009</v>
      </c>
      <c r="G129" s="10">
        <v>196000000</v>
      </c>
      <c r="H129" s="10">
        <v>235200000</v>
      </c>
      <c r="I129" s="10">
        <v>196000000</v>
      </c>
    </row>
    <row r="130" spans="1:9" ht="14.25" customHeight="1" x14ac:dyDescent="0.25">
      <c r="A130" s="98">
        <f t="shared" si="2"/>
        <v>126</v>
      </c>
      <c r="B130" s="107" t="s">
        <v>1542</v>
      </c>
      <c r="C130" s="15" t="s">
        <v>1543</v>
      </c>
      <c r="D130" s="15" t="s">
        <v>75</v>
      </c>
      <c r="E130" s="108" t="s">
        <v>26</v>
      </c>
      <c r="F130" s="15">
        <v>2009</v>
      </c>
      <c r="G130" s="10">
        <v>314000000</v>
      </c>
      <c r="H130" s="10">
        <v>367380000</v>
      </c>
      <c r="I130" s="10">
        <v>341000000</v>
      </c>
    </row>
    <row r="131" spans="1:9" ht="14.25" customHeight="1" x14ac:dyDescent="0.25">
      <c r="A131" s="98">
        <f t="shared" si="2"/>
        <v>127</v>
      </c>
      <c r="B131" s="107" t="s">
        <v>1544</v>
      </c>
      <c r="C131" s="15" t="s">
        <v>1545</v>
      </c>
      <c r="D131" s="15" t="s">
        <v>77</v>
      </c>
      <c r="E131" s="108" t="s">
        <v>25</v>
      </c>
      <c r="F131" s="15">
        <v>2009</v>
      </c>
      <c r="G131" s="10">
        <v>1229000000</v>
      </c>
      <c r="H131" s="10">
        <v>1492006000</v>
      </c>
      <c r="I131" s="10">
        <v>1229000000</v>
      </c>
    </row>
    <row r="132" spans="1:9" ht="14.25" customHeight="1" x14ac:dyDescent="0.25">
      <c r="A132" s="98">
        <f t="shared" si="2"/>
        <v>128</v>
      </c>
      <c r="B132" s="107" t="s">
        <v>1546</v>
      </c>
      <c r="C132" s="15" t="s">
        <v>1547</v>
      </c>
      <c r="D132" s="15" t="s">
        <v>75</v>
      </c>
      <c r="E132" s="108" t="s">
        <v>25</v>
      </c>
      <c r="F132" s="15">
        <v>2009</v>
      </c>
      <c r="G132" s="10">
        <v>423000000</v>
      </c>
      <c r="H132" s="10">
        <v>486450000</v>
      </c>
      <c r="I132" s="10">
        <v>423000000</v>
      </c>
    </row>
    <row r="133" spans="1:9" ht="14.25" customHeight="1" x14ac:dyDescent="0.25">
      <c r="A133" s="98">
        <f t="shared" si="2"/>
        <v>129</v>
      </c>
      <c r="B133" s="107" t="s">
        <v>1548</v>
      </c>
      <c r="C133" s="15" t="s">
        <v>1549</v>
      </c>
      <c r="D133" s="15" t="s">
        <v>75</v>
      </c>
      <c r="E133" s="108" t="s">
        <v>25</v>
      </c>
      <c r="F133" s="15">
        <v>2009</v>
      </c>
      <c r="G133" s="10">
        <v>552000000</v>
      </c>
      <c r="H133" s="10">
        <v>999120000</v>
      </c>
      <c r="I133" s="10">
        <v>552000000</v>
      </c>
    </row>
    <row r="134" spans="1:9" ht="14.25" customHeight="1" x14ac:dyDescent="0.25">
      <c r="A134" s="98">
        <f t="shared" si="2"/>
        <v>130</v>
      </c>
      <c r="B134" s="107" t="s">
        <v>1550</v>
      </c>
      <c r="C134" s="15" t="s">
        <v>1551</v>
      </c>
      <c r="D134" s="15" t="s">
        <v>78</v>
      </c>
      <c r="E134" s="108" t="s">
        <v>25</v>
      </c>
      <c r="F134" s="15">
        <v>2009</v>
      </c>
      <c r="G134" s="10">
        <v>227700000</v>
      </c>
      <c r="H134" s="10">
        <v>245916000</v>
      </c>
      <c r="I134" s="10">
        <v>227700000</v>
      </c>
    </row>
    <row r="135" spans="1:9" ht="14.25" customHeight="1" x14ac:dyDescent="0.25">
      <c r="A135" s="98">
        <f t="shared" si="2"/>
        <v>131</v>
      </c>
      <c r="B135" s="107" t="s">
        <v>1552</v>
      </c>
      <c r="C135" s="15" t="s">
        <v>1553</v>
      </c>
      <c r="D135" s="15" t="s">
        <v>1523</v>
      </c>
      <c r="E135" s="108" t="s">
        <v>25</v>
      </c>
      <c r="F135" s="15">
        <v>2009</v>
      </c>
      <c r="G135" s="10">
        <v>630800000</v>
      </c>
      <c r="H135" s="10">
        <v>825086400</v>
      </c>
      <c r="I135" s="10">
        <v>630800000</v>
      </c>
    </row>
    <row r="136" spans="1:9" ht="14.25" customHeight="1" x14ac:dyDescent="0.25">
      <c r="A136" s="98">
        <f t="shared" si="2"/>
        <v>132</v>
      </c>
      <c r="B136" s="107" t="s">
        <v>1314</v>
      </c>
      <c r="C136" s="15" t="s">
        <v>1554</v>
      </c>
      <c r="D136" s="15" t="s">
        <v>78</v>
      </c>
      <c r="E136" s="108" t="s">
        <v>25</v>
      </c>
      <c r="F136" s="15">
        <v>2009</v>
      </c>
      <c r="G136" s="10">
        <v>3989600000</v>
      </c>
      <c r="H136" s="10">
        <v>7627362895.999999</v>
      </c>
      <c r="I136" s="10">
        <v>3989600000</v>
      </c>
    </row>
    <row r="137" spans="1:9" ht="14.25" customHeight="1" x14ac:dyDescent="0.25">
      <c r="A137" s="98">
        <f t="shared" si="2"/>
        <v>133</v>
      </c>
      <c r="B137" s="107" t="s">
        <v>1555</v>
      </c>
      <c r="C137" s="15" t="s">
        <v>1556</v>
      </c>
      <c r="D137" s="15" t="s">
        <v>1523</v>
      </c>
      <c r="E137" s="108" t="s">
        <v>25</v>
      </c>
      <c r="F137" s="15">
        <v>2009</v>
      </c>
      <c r="G137" s="10">
        <v>6975200000</v>
      </c>
      <c r="H137" s="10">
        <v>6975200000</v>
      </c>
      <c r="I137" s="10">
        <v>6975200000</v>
      </c>
    </row>
    <row r="138" spans="1:9" ht="14.25" customHeight="1" x14ac:dyDescent="0.25">
      <c r="A138" s="98">
        <f t="shared" si="2"/>
        <v>134</v>
      </c>
      <c r="B138" s="107" t="s">
        <v>1557</v>
      </c>
      <c r="C138" s="15" t="s">
        <v>1558</v>
      </c>
      <c r="D138" s="15" t="s">
        <v>77</v>
      </c>
      <c r="E138" s="108" t="s">
        <v>25</v>
      </c>
      <c r="F138" s="15">
        <v>2009</v>
      </c>
      <c r="G138" s="10">
        <v>317900000</v>
      </c>
      <c r="H138" s="10">
        <v>318217900</v>
      </c>
      <c r="I138" s="10">
        <v>317900000</v>
      </c>
    </row>
    <row r="139" spans="1:9" ht="14.25" customHeight="1" x14ac:dyDescent="0.25">
      <c r="A139" s="98">
        <f t="shared" si="2"/>
        <v>135</v>
      </c>
      <c r="B139" s="107" t="s">
        <v>1559</v>
      </c>
      <c r="C139" s="15" t="s">
        <v>1560</v>
      </c>
      <c r="D139" s="15" t="s">
        <v>75</v>
      </c>
      <c r="E139" s="108" t="s">
        <v>25</v>
      </c>
      <c r="F139" s="15">
        <v>2009</v>
      </c>
      <c r="G139" s="10">
        <v>1575000000</v>
      </c>
      <c r="H139" s="10">
        <v>4441500000</v>
      </c>
      <c r="I139" s="10">
        <v>1575000000</v>
      </c>
    </row>
    <row r="140" spans="1:9" ht="14.25" customHeight="1" x14ac:dyDescent="0.25">
      <c r="A140" s="98">
        <f t="shared" si="2"/>
        <v>136</v>
      </c>
      <c r="B140" s="107" t="s">
        <v>1561</v>
      </c>
      <c r="C140" s="15" t="s">
        <v>1562</v>
      </c>
      <c r="D140" s="15" t="s">
        <v>75</v>
      </c>
      <c r="E140" s="108" t="s">
        <v>25</v>
      </c>
      <c r="F140" s="15">
        <v>2009</v>
      </c>
      <c r="G140" s="10">
        <v>29500000</v>
      </c>
      <c r="H140" s="10">
        <v>29500000</v>
      </c>
      <c r="I140" s="10">
        <v>423000000</v>
      </c>
    </row>
    <row r="141" spans="1:9" ht="14.25" customHeight="1" x14ac:dyDescent="0.25">
      <c r="A141" s="98">
        <f t="shared" si="2"/>
        <v>137</v>
      </c>
      <c r="B141" s="107" t="s">
        <v>1563</v>
      </c>
      <c r="C141" s="15" t="s">
        <v>1564</v>
      </c>
      <c r="D141" s="15" t="s">
        <v>77</v>
      </c>
      <c r="E141" s="108" t="s">
        <v>25</v>
      </c>
      <c r="F141" s="15">
        <v>2009</v>
      </c>
      <c r="G141" s="10">
        <v>24624420000</v>
      </c>
      <c r="H141" s="10">
        <v>74565206202</v>
      </c>
      <c r="I141" s="10">
        <v>24624420000</v>
      </c>
    </row>
    <row r="142" spans="1:9" ht="14.25" customHeight="1" x14ac:dyDescent="0.25">
      <c r="A142" s="98">
        <f t="shared" si="2"/>
        <v>138</v>
      </c>
      <c r="B142" s="107" t="s">
        <v>1565</v>
      </c>
      <c r="C142" s="15" t="s">
        <v>1566</v>
      </c>
      <c r="D142" s="15" t="s">
        <v>77</v>
      </c>
      <c r="E142" s="108" t="s">
        <v>25</v>
      </c>
      <c r="F142" s="15">
        <v>2009</v>
      </c>
      <c r="G142" s="10">
        <v>401360000</v>
      </c>
      <c r="H142" s="10">
        <v>429455200</v>
      </c>
      <c r="I142" s="10">
        <v>401360000</v>
      </c>
    </row>
    <row r="143" spans="1:9" ht="14.25" customHeight="1" x14ac:dyDescent="0.25">
      <c r="A143" s="98">
        <f t="shared" si="2"/>
        <v>139</v>
      </c>
      <c r="B143" s="107" t="s">
        <v>1567</v>
      </c>
      <c r="C143" s="15" t="s">
        <v>1568</v>
      </c>
      <c r="D143" s="15" t="s">
        <v>1523</v>
      </c>
      <c r="E143" s="108" t="s">
        <v>25</v>
      </c>
      <c r="F143" s="15">
        <v>2009</v>
      </c>
      <c r="G143" s="10">
        <v>171000000</v>
      </c>
      <c r="H143" s="10">
        <v>253080000</v>
      </c>
      <c r="I143" s="10">
        <v>171000000</v>
      </c>
    </row>
    <row r="144" spans="1:9" ht="14.25" customHeight="1" x14ac:dyDescent="0.25">
      <c r="A144" s="98">
        <f t="shared" si="2"/>
        <v>140</v>
      </c>
      <c r="B144" s="107" t="s">
        <v>1569</v>
      </c>
      <c r="C144" s="15" t="s">
        <v>1570</v>
      </c>
      <c r="D144" s="15" t="s">
        <v>78</v>
      </c>
      <c r="E144" s="108" t="s">
        <v>25</v>
      </c>
      <c r="F144" s="15">
        <v>2009</v>
      </c>
      <c r="G144" s="10">
        <v>4500000000</v>
      </c>
      <c r="H144" s="10">
        <v>6300000000</v>
      </c>
      <c r="I144" s="10">
        <v>4500000000</v>
      </c>
    </row>
    <row r="145" spans="1:9" ht="14.25" customHeight="1" x14ac:dyDescent="0.25">
      <c r="A145" s="98">
        <f t="shared" si="2"/>
        <v>141</v>
      </c>
      <c r="B145" s="107" t="s">
        <v>1571</v>
      </c>
      <c r="C145" s="15" t="s">
        <v>1572</v>
      </c>
      <c r="D145" s="15" t="s">
        <v>1523</v>
      </c>
      <c r="E145" s="108" t="s">
        <v>25</v>
      </c>
      <c r="F145" s="15">
        <v>2009</v>
      </c>
      <c r="G145" s="10">
        <v>1164300000</v>
      </c>
      <c r="H145" s="10">
        <v>1422774600</v>
      </c>
      <c r="I145" s="10">
        <v>1164300000</v>
      </c>
    </row>
    <row r="146" spans="1:9" ht="14.25" customHeight="1" x14ac:dyDescent="0.25">
      <c r="A146" s="98">
        <f t="shared" si="2"/>
        <v>142</v>
      </c>
      <c r="B146" s="107" t="s">
        <v>1573</v>
      </c>
      <c r="C146" s="15" t="s">
        <v>1574</v>
      </c>
      <c r="D146" s="15" t="s">
        <v>1523</v>
      </c>
      <c r="E146" s="108" t="s">
        <v>26</v>
      </c>
      <c r="F146" s="15">
        <v>2009</v>
      </c>
      <c r="G146" s="10">
        <v>1052600000</v>
      </c>
      <c r="H146" s="10">
        <v>1592583800</v>
      </c>
      <c r="I146" s="10">
        <v>1052600000</v>
      </c>
    </row>
    <row r="147" spans="1:9" ht="14.25" customHeight="1" x14ac:dyDescent="0.25">
      <c r="A147" s="98">
        <f t="shared" si="2"/>
        <v>143</v>
      </c>
      <c r="B147" s="107" t="s">
        <v>1575</v>
      </c>
      <c r="C147" s="15" t="s">
        <v>1576</v>
      </c>
      <c r="D147" s="15" t="s">
        <v>77</v>
      </c>
      <c r="E147" s="108" t="s">
        <v>25</v>
      </c>
      <c r="F147" s="15">
        <v>2009</v>
      </c>
      <c r="G147" s="10">
        <v>1607100000</v>
      </c>
      <c r="H147" s="10">
        <v>3419587380</v>
      </c>
      <c r="I147" s="10">
        <v>1607100000</v>
      </c>
    </row>
    <row r="148" spans="1:9" ht="14.25" customHeight="1" x14ac:dyDescent="0.25">
      <c r="A148" s="98">
        <f t="shared" si="2"/>
        <v>144</v>
      </c>
      <c r="B148" s="107" t="s">
        <v>1577</v>
      </c>
      <c r="C148" s="15" t="s">
        <v>1578</v>
      </c>
      <c r="D148" s="15" t="s">
        <v>77</v>
      </c>
      <c r="E148" s="108" t="s">
        <v>25</v>
      </c>
      <c r="F148" s="15">
        <v>2009</v>
      </c>
      <c r="G148" s="10">
        <v>3480000000</v>
      </c>
      <c r="H148" s="10">
        <v>8874000000</v>
      </c>
      <c r="I148" s="10">
        <v>3480000000</v>
      </c>
    </row>
    <row r="149" spans="1:9" ht="14.25" customHeight="1" x14ac:dyDescent="0.25">
      <c r="A149" s="98">
        <f t="shared" si="2"/>
        <v>145</v>
      </c>
      <c r="B149" s="107" t="s">
        <v>1579</v>
      </c>
      <c r="C149" s="15" t="s">
        <v>1580</v>
      </c>
      <c r="D149" s="15" t="s">
        <v>78</v>
      </c>
      <c r="E149" s="108" t="s">
        <v>25</v>
      </c>
      <c r="F149" s="15">
        <v>2009</v>
      </c>
      <c r="G149" s="10">
        <v>1422100000</v>
      </c>
      <c r="H149" s="10">
        <v>2943747000</v>
      </c>
      <c r="I149" s="10">
        <v>1422100000</v>
      </c>
    </row>
    <row r="150" spans="1:9" ht="14.25" customHeight="1" x14ac:dyDescent="0.25">
      <c r="A150" s="98">
        <f t="shared" si="2"/>
        <v>146</v>
      </c>
      <c r="B150" s="107" t="s">
        <v>1581</v>
      </c>
      <c r="C150" s="15" t="s">
        <v>1582</v>
      </c>
      <c r="D150" s="15" t="s">
        <v>1523</v>
      </c>
      <c r="E150" s="108" t="s">
        <v>25</v>
      </c>
      <c r="F150" s="15">
        <v>2009</v>
      </c>
      <c r="G150" s="10">
        <v>1785000000</v>
      </c>
      <c r="H150" s="10">
        <v>2983092000</v>
      </c>
      <c r="I150" s="10">
        <v>1785000000</v>
      </c>
    </row>
    <row r="151" spans="1:9" ht="14.25" customHeight="1" x14ac:dyDescent="0.25">
      <c r="A151" s="98">
        <f t="shared" si="2"/>
        <v>147</v>
      </c>
      <c r="B151" s="107" t="s">
        <v>1583</v>
      </c>
      <c r="C151" s="15" t="s">
        <v>1584</v>
      </c>
      <c r="D151" s="15" t="s">
        <v>1523</v>
      </c>
      <c r="E151" s="108" t="s">
        <v>25</v>
      </c>
      <c r="F151" s="15">
        <v>2009</v>
      </c>
      <c r="G151" s="10">
        <v>1500000000</v>
      </c>
      <c r="H151" s="10">
        <v>1880850000</v>
      </c>
      <c r="I151" s="10">
        <v>1500000000</v>
      </c>
    </row>
    <row r="152" spans="1:9" ht="14.25" customHeight="1" x14ac:dyDescent="0.25">
      <c r="A152" s="98">
        <f t="shared" si="2"/>
        <v>148</v>
      </c>
      <c r="B152" s="107" t="s">
        <v>1585</v>
      </c>
      <c r="C152" s="15" t="s">
        <v>1586</v>
      </c>
      <c r="D152" s="15" t="s">
        <v>1523</v>
      </c>
      <c r="E152" s="108" t="s">
        <v>25</v>
      </c>
      <c r="F152" s="15">
        <v>2009</v>
      </c>
      <c r="G152" s="10">
        <v>3268000000</v>
      </c>
      <c r="H152" s="10">
        <v>4663762800</v>
      </c>
      <c r="I152" s="10">
        <v>3268000000</v>
      </c>
    </row>
    <row r="153" spans="1:9" ht="14.25" customHeight="1" x14ac:dyDescent="0.25">
      <c r="A153" s="98">
        <f t="shared" si="2"/>
        <v>149</v>
      </c>
      <c r="B153" s="107" t="s">
        <v>1587</v>
      </c>
      <c r="C153" s="15" t="s">
        <v>1588</v>
      </c>
      <c r="D153" s="15" t="s">
        <v>77</v>
      </c>
      <c r="E153" s="108" t="s">
        <v>25</v>
      </c>
      <c r="F153" s="15">
        <v>2009</v>
      </c>
      <c r="G153" s="10">
        <v>845500000</v>
      </c>
      <c r="H153" s="10">
        <v>1141425000</v>
      </c>
      <c r="I153" s="10">
        <v>845500000</v>
      </c>
    </row>
    <row r="154" spans="1:9" ht="14.25" customHeight="1" x14ac:dyDescent="0.25">
      <c r="A154" s="98">
        <f t="shared" si="2"/>
        <v>150</v>
      </c>
      <c r="B154" s="107" t="s">
        <v>1589</v>
      </c>
      <c r="C154" s="15" t="s">
        <v>1590</v>
      </c>
      <c r="D154" s="15" t="s">
        <v>78</v>
      </c>
      <c r="E154" s="108" t="s">
        <v>25</v>
      </c>
      <c r="F154" s="15">
        <v>2009</v>
      </c>
      <c r="G154" s="10">
        <v>1589000000</v>
      </c>
      <c r="H154" s="10">
        <v>2711326590</v>
      </c>
      <c r="I154" s="10">
        <v>1589000000</v>
      </c>
    </row>
    <row r="155" spans="1:9" ht="14.25" customHeight="1" x14ac:dyDescent="0.25">
      <c r="A155" s="98">
        <f t="shared" si="2"/>
        <v>151</v>
      </c>
      <c r="B155" s="107" t="s">
        <v>1591</v>
      </c>
      <c r="C155" s="15" t="s">
        <v>1592</v>
      </c>
      <c r="D155" s="15" t="s">
        <v>75</v>
      </c>
      <c r="E155" s="108" t="s">
        <v>25</v>
      </c>
      <c r="F155" s="15">
        <v>2009</v>
      </c>
      <c r="G155" s="10">
        <v>513000000</v>
      </c>
      <c r="H155" s="10">
        <v>702810000</v>
      </c>
      <c r="I155" s="10">
        <v>513000000</v>
      </c>
    </row>
    <row r="156" spans="1:9" ht="14.25" customHeight="1" x14ac:dyDescent="0.25">
      <c r="A156" s="98">
        <f t="shared" si="2"/>
        <v>152</v>
      </c>
      <c r="B156" s="107" t="s">
        <v>1593</v>
      </c>
      <c r="C156" s="15" t="s">
        <v>1594</v>
      </c>
      <c r="D156" s="15" t="s">
        <v>75</v>
      </c>
      <c r="E156" s="108" t="s">
        <v>25</v>
      </c>
      <c r="F156" s="15">
        <v>2009</v>
      </c>
      <c r="G156" s="10">
        <v>1914700000</v>
      </c>
      <c r="H156" s="10">
        <v>2469963000</v>
      </c>
      <c r="I156" s="10">
        <v>1914700000</v>
      </c>
    </row>
    <row r="157" spans="1:9" ht="14.25" customHeight="1" x14ac:dyDescent="0.25">
      <c r="A157" s="98">
        <f t="shared" si="2"/>
        <v>153</v>
      </c>
      <c r="B157" s="107" t="s">
        <v>1595</v>
      </c>
      <c r="C157" s="15" t="s">
        <v>1596</v>
      </c>
      <c r="D157" s="15" t="s">
        <v>78</v>
      </c>
      <c r="E157" s="108" t="s">
        <v>25</v>
      </c>
      <c r="F157" s="15">
        <v>2009</v>
      </c>
      <c r="G157" s="10">
        <v>2408000000</v>
      </c>
      <c r="H157" s="10">
        <v>2480240000</v>
      </c>
      <c r="I157" s="10">
        <v>2408000000</v>
      </c>
    </row>
    <row r="158" spans="1:9" ht="14.25" customHeight="1" x14ac:dyDescent="0.25">
      <c r="A158" s="98">
        <f t="shared" si="2"/>
        <v>154</v>
      </c>
      <c r="B158" s="107" t="s">
        <v>1597</v>
      </c>
      <c r="C158" s="15" t="s">
        <v>1598</v>
      </c>
      <c r="D158" s="15" t="s">
        <v>78</v>
      </c>
      <c r="E158" s="108" t="s">
        <v>25</v>
      </c>
      <c r="F158" s="15">
        <v>2009</v>
      </c>
      <c r="G158" s="10">
        <v>300000000</v>
      </c>
      <c r="H158" s="10">
        <v>1053000000</v>
      </c>
      <c r="I158" s="10">
        <v>300000000</v>
      </c>
    </row>
    <row r="159" spans="1:9" ht="14.25" customHeight="1" x14ac:dyDescent="0.25">
      <c r="A159" s="98">
        <f t="shared" si="2"/>
        <v>155</v>
      </c>
      <c r="B159" s="107" t="s">
        <v>1599</v>
      </c>
      <c r="C159" s="15" t="s">
        <v>1600</v>
      </c>
      <c r="D159" s="15" t="s">
        <v>78</v>
      </c>
      <c r="E159" s="108" t="s">
        <v>25</v>
      </c>
      <c r="F159" s="15">
        <v>2009</v>
      </c>
      <c r="G159" s="10">
        <v>450000000</v>
      </c>
      <c r="H159" s="10">
        <v>495000000</v>
      </c>
      <c r="I159" s="10">
        <v>450000000</v>
      </c>
    </row>
    <row r="160" spans="1:9" ht="14.25" customHeight="1" x14ac:dyDescent="0.25">
      <c r="A160" s="98">
        <f t="shared" si="2"/>
        <v>156</v>
      </c>
      <c r="B160" s="107" t="s">
        <v>1601</v>
      </c>
      <c r="C160" s="15" t="s">
        <v>1602</v>
      </c>
      <c r="D160" s="15" t="s">
        <v>78</v>
      </c>
      <c r="E160" s="108" t="s">
        <v>25</v>
      </c>
      <c r="F160" s="15">
        <v>2009</v>
      </c>
      <c r="G160" s="10">
        <v>879800000</v>
      </c>
      <c r="H160" s="10">
        <v>3176078000</v>
      </c>
      <c r="I160" s="10">
        <v>879800000</v>
      </c>
    </row>
    <row r="161" spans="1:9" ht="14.25" customHeight="1" x14ac:dyDescent="0.25">
      <c r="A161" s="98">
        <f t="shared" si="2"/>
        <v>157</v>
      </c>
      <c r="B161" s="107" t="s">
        <v>1603</v>
      </c>
      <c r="C161" s="15" t="s">
        <v>1604</v>
      </c>
      <c r="D161" s="15" t="s">
        <v>78</v>
      </c>
      <c r="E161" s="108" t="s">
        <v>25</v>
      </c>
      <c r="F161" s="15">
        <v>2009</v>
      </c>
      <c r="G161" s="10">
        <v>428600000</v>
      </c>
      <c r="H161" s="10">
        <v>655758000</v>
      </c>
      <c r="I161" s="10">
        <v>428600000</v>
      </c>
    </row>
    <row r="162" spans="1:9" ht="14.25" customHeight="1" x14ac:dyDescent="0.25">
      <c r="A162" s="98">
        <f t="shared" si="2"/>
        <v>158</v>
      </c>
      <c r="B162" s="107" t="s">
        <v>1605</v>
      </c>
      <c r="C162" s="15" t="s">
        <v>1606</v>
      </c>
      <c r="D162" s="15" t="s">
        <v>1523</v>
      </c>
      <c r="E162" s="108" t="s">
        <v>25</v>
      </c>
      <c r="F162" s="15">
        <v>2009</v>
      </c>
      <c r="G162" s="10">
        <v>2150000000</v>
      </c>
      <c r="H162" s="10">
        <v>3293800000</v>
      </c>
      <c r="I162" s="10">
        <v>2150000000</v>
      </c>
    </row>
    <row r="163" spans="1:9" ht="14.25" customHeight="1" x14ac:dyDescent="0.25">
      <c r="A163" s="98">
        <f t="shared" si="2"/>
        <v>159</v>
      </c>
      <c r="B163" s="107" t="s">
        <v>1607</v>
      </c>
      <c r="C163" s="15" t="s">
        <v>1608</v>
      </c>
      <c r="D163" s="15" t="s">
        <v>1523</v>
      </c>
      <c r="E163" s="108" t="s">
        <v>26</v>
      </c>
      <c r="F163" s="15">
        <v>2009</v>
      </c>
      <c r="G163" s="10">
        <v>651400000</v>
      </c>
      <c r="H163" s="10">
        <v>2051910000</v>
      </c>
      <c r="I163" s="10">
        <v>837000000</v>
      </c>
    </row>
    <row r="164" spans="1:9" ht="14.25" customHeight="1" x14ac:dyDescent="0.25">
      <c r="A164" s="98">
        <f t="shared" si="2"/>
        <v>160</v>
      </c>
      <c r="B164" s="107" t="s">
        <v>1609</v>
      </c>
      <c r="C164" s="15" t="s">
        <v>1610</v>
      </c>
      <c r="D164" s="15" t="s">
        <v>1523</v>
      </c>
      <c r="E164" s="108" t="s">
        <v>25</v>
      </c>
      <c r="F164" s="15">
        <v>2009</v>
      </c>
      <c r="G164" s="10">
        <v>700000000</v>
      </c>
      <c r="H164" s="10">
        <v>1106770000</v>
      </c>
      <c r="I164" s="10">
        <v>700000000</v>
      </c>
    </row>
    <row r="165" spans="1:9" ht="14.25" customHeight="1" x14ac:dyDescent="0.25">
      <c r="A165" s="98">
        <f t="shared" si="2"/>
        <v>161</v>
      </c>
      <c r="B165" s="107" t="s">
        <v>1611</v>
      </c>
      <c r="C165" s="15" t="s">
        <v>1612</v>
      </c>
      <c r="D165" s="15" t="s">
        <v>1523</v>
      </c>
      <c r="E165" s="108" t="s">
        <v>25</v>
      </c>
      <c r="F165" s="15">
        <v>2009</v>
      </c>
      <c r="G165" s="10">
        <v>797000000</v>
      </c>
      <c r="H165" s="10">
        <v>1203470000</v>
      </c>
      <c r="I165" s="10">
        <v>797000000</v>
      </c>
    </row>
    <row r="166" spans="1:9" ht="14.25" customHeight="1" x14ac:dyDescent="0.25">
      <c r="A166" s="98">
        <f t="shared" si="2"/>
        <v>162</v>
      </c>
      <c r="B166" s="107" t="s">
        <v>1613</v>
      </c>
      <c r="C166" s="15" t="s">
        <v>1614</v>
      </c>
      <c r="D166" s="15" t="s">
        <v>75</v>
      </c>
      <c r="E166" s="108" t="s">
        <v>25</v>
      </c>
      <c r="F166" s="15">
        <v>2009</v>
      </c>
      <c r="G166" s="10">
        <v>1200000000</v>
      </c>
      <c r="H166" s="10">
        <v>1944000000</v>
      </c>
      <c r="I166" s="10">
        <v>1200000000</v>
      </c>
    </row>
    <row r="167" spans="1:9" ht="14.25" customHeight="1" x14ac:dyDescent="0.25">
      <c r="A167" s="98">
        <f t="shared" si="2"/>
        <v>163</v>
      </c>
      <c r="B167" s="107" t="s">
        <v>1615</v>
      </c>
      <c r="C167" s="15" t="s">
        <v>1616</v>
      </c>
      <c r="D167" s="15" t="s">
        <v>1523</v>
      </c>
      <c r="E167" s="108" t="s">
        <v>25</v>
      </c>
      <c r="F167" s="15">
        <v>2009</v>
      </c>
      <c r="G167" s="10">
        <v>1306800000</v>
      </c>
      <c r="H167" s="10">
        <v>1306800000</v>
      </c>
      <c r="I167" s="10">
        <v>1306800000</v>
      </c>
    </row>
    <row r="168" spans="1:9" ht="14.25" customHeight="1" x14ac:dyDescent="0.25">
      <c r="A168" s="98">
        <f t="shared" si="2"/>
        <v>164</v>
      </c>
      <c r="B168" s="107" t="s">
        <v>1617</v>
      </c>
      <c r="C168" s="15" t="s">
        <v>1618</v>
      </c>
      <c r="D168" s="15" t="s">
        <v>78</v>
      </c>
      <c r="E168" s="108" t="s">
        <v>25</v>
      </c>
      <c r="F168" s="15">
        <v>2009</v>
      </c>
      <c r="G168" s="10">
        <v>452300000</v>
      </c>
      <c r="H168" s="10">
        <v>682973000</v>
      </c>
      <c r="I168" s="10">
        <v>452300000</v>
      </c>
    </row>
    <row r="169" spans="1:9" ht="14.25" customHeight="1" x14ac:dyDescent="0.25">
      <c r="A169" s="98">
        <f t="shared" si="2"/>
        <v>165</v>
      </c>
      <c r="B169" s="107" t="s">
        <v>1619</v>
      </c>
      <c r="C169" s="15" t="s">
        <v>1620</v>
      </c>
      <c r="D169" s="15" t="s">
        <v>77</v>
      </c>
      <c r="E169" s="108" t="s">
        <v>25</v>
      </c>
      <c r="F169" s="15">
        <v>2009</v>
      </c>
      <c r="G169" s="10">
        <v>556600000</v>
      </c>
      <c r="H169" s="10">
        <v>1925836000</v>
      </c>
      <c r="I169" s="10">
        <v>556600000</v>
      </c>
    </row>
    <row r="170" spans="1:9" ht="14.25" customHeight="1" x14ac:dyDescent="0.25">
      <c r="A170" s="98">
        <f t="shared" si="2"/>
        <v>166</v>
      </c>
      <c r="B170" s="107" t="s">
        <v>1621</v>
      </c>
      <c r="C170" s="15" t="s">
        <v>1622</v>
      </c>
      <c r="D170" s="15" t="s">
        <v>77</v>
      </c>
      <c r="E170" s="108" t="s">
        <v>25</v>
      </c>
      <c r="F170" s="15">
        <v>2009</v>
      </c>
      <c r="G170" s="10">
        <v>3811000000</v>
      </c>
      <c r="H170" s="10">
        <v>11425682880</v>
      </c>
      <c r="I170" s="10">
        <v>3811000000</v>
      </c>
    </row>
    <row r="171" spans="1:9" ht="14.25" customHeight="1" x14ac:dyDescent="0.25">
      <c r="A171" s="98">
        <f t="shared" si="2"/>
        <v>167</v>
      </c>
      <c r="B171" s="107" t="s">
        <v>1623</v>
      </c>
      <c r="C171" s="15" t="s">
        <v>1624</v>
      </c>
      <c r="D171" s="15" t="s">
        <v>77</v>
      </c>
      <c r="E171" s="108" t="s">
        <v>25</v>
      </c>
      <c r="F171" s="15">
        <v>2009</v>
      </c>
      <c r="G171" s="10">
        <v>1102000000</v>
      </c>
      <c r="H171" s="10">
        <v>2148900000</v>
      </c>
      <c r="I171" s="10">
        <v>1102000000</v>
      </c>
    </row>
    <row r="172" spans="1:9" ht="14.25" customHeight="1" x14ac:dyDescent="0.25">
      <c r="A172" s="98">
        <f t="shared" si="2"/>
        <v>168</v>
      </c>
      <c r="B172" s="107" t="s">
        <v>1625</v>
      </c>
      <c r="C172" s="15" t="s">
        <v>1626</v>
      </c>
      <c r="D172" s="15" t="s">
        <v>1523</v>
      </c>
      <c r="E172" s="108" t="s">
        <v>25</v>
      </c>
      <c r="F172" s="15">
        <v>2009</v>
      </c>
      <c r="G172" s="10">
        <v>1787000000</v>
      </c>
      <c r="H172" s="10">
        <v>6951430000</v>
      </c>
      <c r="I172" s="10">
        <v>1787000000</v>
      </c>
    </row>
    <row r="173" spans="1:9" ht="14.25" customHeight="1" x14ac:dyDescent="0.25">
      <c r="A173" s="98">
        <f t="shared" si="2"/>
        <v>169</v>
      </c>
      <c r="B173" s="107" t="s">
        <v>1627</v>
      </c>
      <c r="C173" s="15" t="s">
        <v>1628</v>
      </c>
      <c r="D173" s="15" t="s">
        <v>77</v>
      </c>
      <c r="E173" s="108" t="s">
        <v>25</v>
      </c>
      <c r="F173" s="15">
        <v>2009</v>
      </c>
      <c r="G173" s="10">
        <v>282000000</v>
      </c>
      <c r="H173" s="10">
        <v>707820000</v>
      </c>
      <c r="I173" s="10">
        <v>282000000</v>
      </c>
    </row>
    <row r="174" spans="1:9" ht="14.25" customHeight="1" x14ac:dyDescent="0.25">
      <c r="A174" s="98">
        <f t="shared" si="2"/>
        <v>170</v>
      </c>
      <c r="B174" s="107" t="s">
        <v>1629</v>
      </c>
      <c r="C174" s="15" t="s">
        <v>1630</v>
      </c>
      <c r="D174" s="15" t="s">
        <v>75</v>
      </c>
      <c r="E174" s="108" t="s">
        <v>25</v>
      </c>
      <c r="F174" s="15">
        <v>2009</v>
      </c>
      <c r="G174" s="10">
        <v>420000000</v>
      </c>
      <c r="H174" s="10">
        <v>743706600</v>
      </c>
      <c r="I174" s="10">
        <v>420000000</v>
      </c>
    </row>
    <row r="175" spans="1:9" ht="14.25" customHeight="1" x14ac:dyDescent="0.25">
      <c r="A175" s="98">
        <f t="shared" si="2"/>
        <v>171</v>
      </c>
      <c r="B175" s="107" t="s">
        <v>1631</v>
      </c>
      <c r="C175" s="15" t="s">
        <v>1632</v>
      </c>
      <c r="D175" s="15" t="s">
        <v>78</v>
      </c>
      <c r="E175" s="108" t="s">
        <v>25</v>
      </c>
      <c r="F175" s="15">
        <v>2009</v>
      </c>
      <c r="G175" s="10">
        <v>707000000</v>
      </c>
      <c r="H175" s="10">
        <v>848400000</v>
      </c>
      <c r="I175" s="10">
        <v>707000000</v>
      </c>
    </row>
    <row r="176" spans="1:9" ht="14.25" customHeight="1" x14ac:dyDescent="0.25">
      <c r="A176" s="98">
        <f t="shared" si="2"/>
        <v>172</v>
      </c>
      <c r="B176" s="107" t="s">
        <v>1633</v>
      </c>
      <c r="C176" s="15" t="s">
        <v>1634</v>
      </c>
      <c r="D176" s="15" t="s">
        <v>75</v>
      </c>
      <c r="E176" s="108" t="s">
        <v>25</v>
      </c>
      <c r="F176" s="15">
        <v>2009</v>
      </c>
      <c r="G176" s="10">
        <v>2238300000</v>
      </c>
      <c r="H176" s="10">
        <v>4926498300</v>
      </c>
      <c r="I176" s="10">
        <v>2238300000</v>
      </c>
    </row>
    <row r="177" spans="1:9" ht="14.25" customHeight="1" x14ac:dyDescent="0.25">
      <c r="A177" s="98">
        <f t="shared" si="2"/>
        <v>173</v>
      </c>
      <c r="B177" s="107" t="s">
        <v>1635</v>
      </c>
      <c r="C177" s="15" t="s">
        <v>1636</v>
      </c>
      <c r="D177" s="15" t="s">
        <v>77</v>
      </c>
      <c r="E177" s="108" t="s">
        <v>25</v>
      </c>
      <c r="F177" s="15">
        <v>2009</v>
      </c>
      <c r="G177" s="10">
        <v>5406000000</v>
      </c>
      <c r="H177" s="10">
        <v>6757500000</v>
      </c>
      <c r="I177" s="10">
        <v>5406000000</v>
      </c>
    </row>
    <row r="178" spans="1:9" ht="14.25" customHeight="1" x14ac:dyDescent="0.25">
      <c r="A178" s="98">
        <f t="shared" si="2"/>
        <v>174</v>
      </c>
      <c r="B178" s="107" t="s">
        <v>1637</v>
      </c>
      <c r="C178" s="15" t="s">
        <v>1638</v>
      </c>
      <c r="D178" s="15" t="s">
        <v>75</v>
      </c>
      <c r="E178" s="108" t="s">
        <v>25</v>
      </c>
      <c r="F178" s="15">
        <v>2009</v>
      </c>
      <c r="G178" s="10">
        <v>8196000000</v>
      </c>
      <c r="H178" s="10">
        <v>8202556800</v>
      </c>
      <c r="I178" s="10">
        <v>8196000000</v>
      </c>
    </row>
    <row r="179" spans="1:9" ht="14.25" customHeight="1" x14ac:dyDescent="0.25">
      <c r="A179" s="98">
        <f t="shared" si="2"/>
        <v>175</v>
      </c>
      <c r="B179" s="107" t="s">
        <v>1639</v>
      </c>
      <c r="C179" s="15" t="s">
        <v>1640</v>
      </c>
      <c r="D179" s="15" t="s">
        <v>73</v>
      </c>
      <c r="E179" s="108" t="s">
        <v>25</v>
      </c>
      <c r="F179" s="15">
        <v>2009</v>
      </c>
      <c r="G179" s="10">
        <v>800000000</v>
      </c>
      <c r="H179" s="10">
        <v>1296000000</v>
      </c>
      <c r="I179" s="10">
        <v>800000000</v>
      </c>
    </row>
    <row r="180" spans="1:9" ht="14.25" customHeight="1" x14ac:dyDescent="0.25">
      <c r="A180" s="98">
        <f t="shared" si="2"/>
        <v>176</v>
      </c>
      <c r="B180" s="107" t="s">
        <v>1641</v>
      </c>
      <c r="C180" s="15" t="s">
        <v>1642</v>
      </c>
      <c r="D180" s="15" t="s">
        <v>73</v>
      </c>
      <c r="E180" s="108" t="s">
        <v>25</v>
      </c>
      <c r="F180" s="15">
        <v>2009</v>
      </c>
      <c r="G180" s="10">
        <v>1344560000</v>
      </c>
      <c r="H180" s="10">
        <v>1573135200</v>
      </c>
      <c r="I180" s="10">
        <v>1344560000</v>
      </c>
    </row>
    <row r="181" spans="1:9" ht="14.25" customHeight="1" x14ac:dyDescent="0.25">
      <c r="A181" s="98">
        <f t="shared" si="2"/>
        <v>177</v>
      </c>
      <c r="B181" s="107" t="s">
        <v>1643</v>
      </c>
      <c r="C181" s="15" t="s">
        <v>1644</v>
      </c>
      <c r="D181" s="15" t="s">
        <v>77</v>
      </c>
      <c r="E181" s="108" t="s">
        <v>25</v>
      </c>
      <c r="F181" s="15">
        <v>2009</v>
      </c>
      <c r="G181" s="10">
        <v>11399000000</v>
      </c>
      <c r="H181" s="10">
        <v>12538900000</v>
      </c>
      <c r="I181" s="10">
        <v>11399000000</v>
      </c>
    </row>
    <row r="182" spans="1:9" ht="14.25" customHeight="1" x14ac:dyDescent="0.25">
      <c r="A182" s="98">
        <f t="shared" si="2"/>
        <v>178</v>
      </c>
      <c r="B182" s="107" t="s">
        <v>1645</v>
      </c>
      <c r="C182" s="15" t="s">
        <v>1646</v>
      </c>
      <c r="D182" s="15" t="s">
        <v>77</v>
      </c>
      <c r="E182" s="108" t="s">
        <v>25</v>
      </c>
      <c r="F182" s="15">
        <v>2009</v>
      </c>
      <c r="G182" s="10">
        <v>608300000</v>
      </c>
      <c r="H182" s="10">
        <v>3546066601</v>
      </c>
      <c r="I182" s="10">
        <v>608300000</v>
      </c>
    </row>
    <row r="183" spans="1:9" ht="14.25" customHeight="1" x14ac:dyDescent="0.25">
      <c r="A183" s="98">
        <f t="shared" si="2"/>
        <v>179</v>
      </c>
      <c r="B183" s="107" t="s">
        <v>1647</v>
      </c>
      <c r="C183" s="15" t="s">
        <v>1648</v>
      </c>
      <c r="D183" s="15" t="s">
        <v>77</v>
      </c>
      <c r="E183" s="108" t="s">
        <v>25</v>
      </c>
      <c r="F183" s="15">
        <v>2009</v>
      </c>
      <c r="G183" s="10">
        <v>2243950000</v>
      </c>
      <c r="H183" s="10">
        <v>2692740000</v>
      </c>
      <c r="I183" s="10">
        <v>2243950000</v>
      </c>
    </row>
    <row r="184" spans="1:9" ht="14.25" customHeight="1" x14ac:dyDescent="0.25">
      <c r="A184" s="98">
        <f t="shared" si="2"/>
        <v>180</v>
      </c>
      <c r="B184" s="107" t="s">
        <v>1649</v>
      </c>
      <c r="C184" s="15" t="s">
        <v>1650</v>
      </c>
      <c r="D184" s="15" t="s">
        <v>73</v>
      </c>
      <c r="E184" s="108" t="s">
        <v>25</v>
      </c>
      <c r="F184" s="15">
        <v>2009</v>
      </c>
      <c r="G184" s="10">
        <v>480000000</v>
      </c>
      <c r="H184" s="10">
        <v>6648000000</v>
      </c>
      <c r="I184" s="10">
        <v>480000000</v>
      </c>
    </row>
    <row r="185" spans="1:9" ht="14.25" customHeight="1" x14ac:dyDescent="0.25">
      <c r="A185" s="98">
        <f t="shared" si="2"/>
        <v>181</v>
      </c>
      <c r="B185" s="107" t="s">
        <v>1651</v>
      </c>
      <c r="C185" s="15" t="s">
        <v>1652</v>
      </c>
      <c r="D185" s="15" t="s">
        <v>73</v>
      </c>
      <c r="E185" s="108" t="s">
        <v>25</v>
      </c>
      <c r="F185" s="15">
        <v>2009</v>
      </c>
      <c r="G185" s="10">
        <v>722300000</v>
      </c>
      <c r="H185" s="10">
        <v>1184572000</v>
      </c>
      <c r="I185" s="10">
        <v>722300000</v>
      </c>
    </row>
    <row r="186" spans="1:9" ht="14.25" customHeight="1" x14ac:dyDescent="0.25">
      <c r="A186" s="98">
        <f t="shared" si="2"/>
        <v>182</v>
      </c>
      <c r="B186" s="107" t="s">
        <v>1653</v>
      </c>
      <c r="C186" s="15" t="s">
        <v>1654</v>
      </c>
      <c r="D186" s="15" t="s">
        <v>73</v>
      </c>
      <c r="E186" s="108" t="s">
        <v>25</v>
      </c>
      <c r="F186" s="15">
        <v>2009</v>
      </c>
      <c r="G186" s="10">
        <v>520500000</v>
      </c>
      <c r="H186" s="10">
        <v>1526938800</v>
      </c>
      <c r="I186" s="10">
        <v>520500000</v>
      </c>
    </row>
    <row r="187" spans="1:9" ht="14.25" customHeight="1" x14ac:dyDescent="0.25">
      <c r="A187" s="98">
        <f t="shared" si="2"/>
        <v>183</v>
      </c>
      <c r="B187" s="107" t="s">
        <v>1655</v>
      </c>
      <c r="C187" s="15" t="s">
        <v>1656</v>
      </c>
      <c r="D187" s="15" t="s">
        <v>78</v>
      </c>
      <c r="E187" s="108" t="s">
        <v>25</v>
      </c>
      <c r="F187" s="15">
        <v>2009</v>
      </c>
      <c r="G187" s="10">
        <v>1303000000</v>
      </c>
      <c r="H187" s="10">
        <v>1546661000</v>
      </c>
      <c r="I187" s="10">
        <v>1303000000</v>
      </c>
    </row>
    <row r="188" spans="1:9" ht="14.25" customHeight="1" x14ac:dyDescent="0.25">
      <c r="A188" s="98">
        <f t="shared" si="2"/>
        <v>184</v>
      </c>
      <c r="B188" s="107" t="s">
        <v>1657</v>
      </c>
      <c r="C188" s="15" t="s">
        <v>1658</v>
      </c>
      <c r="D188" s="15" t="s">
        <v>73</v>
      </c>
      <c r="E188" s="108" t="s">
        <v>25</v>
      </c>
      <c r="F188" s="15">
        <v>2009</v>
      </c>
      <c r="G188" s="10">
        <v>4725000000</v>
      </c>
      <c r="H188" s="10">
        <v>10914750000</v>
      </c>
      <c r="I188" s="10">
        <v>4725000000</v>
      </c>
    </row>
    <row r="189" spans="1:9" ht="14.25" customHeight="1" x14ac:dyDescent="0.25">
      <c r="A189" s="98">
        <f t="shared" si="2"/>
        <v>185</v>
      </c>
      <c r="B189" s="107" t="s">
        <v>1659</v>
      </c>
      <c r="C189" s="15" t="s">
        <v>1660</v>
      </c>
      <c r="D189" s="15" t="s">
        <v>75</v>
      </c>
      <c r="E189" s="108" t="s">
        <v>25</v>
      </c>
      <c r="F189" s="15">
        <v>2009</v>
      </c>
      <c r="G189" s="10">
        <v>910000000</v>
      </c>
      <c r="H189" s="10">
        <v>1183000000</v>
      </c>
      <c r="I189" s="10">
        <v>910000000</v>
      </c>
    </row>
    <row r="190" spans="1:9" ht="14.25" customHeight="1" x14ac:dyDescent="0.25">
      <c r="A190" s="98">
        <f t="shared" si="2"/>
        <v>186</v>
      </c>
      <c r="B190" s="107" t="s">
        <v>1661</v>
      </c>
      <c r="C190" s="15" t="s">
        <v>1662</v>
      </c>
      <c r="D190" s="15" t="s">
        <v>77</v>
      </c>
      <c r="E190" s="108" t="s">
        <v>25</v>
      </c>
      <c r="F190" s="15">
        <v>2009</v>
      </c>
      <c r="G190" s="10">
        <v>454400000</v>
      </c>
      <c r="H190" s="10">
        <v>1999360000</v>
      </c>
      <c r="I190" s="10">
        <v>454400000</v>
      </c>
    </row>
    <row r="191" spans="1:9" ht="14.25" customHeight="1" x14ac:dyDescent="0.25">
      <c r="A191" s="98">
        <f t="shared" si="2"/>
        <v>187</v>
      </c>
      <c r="B191" s="107" t="s">
        <v>1663</v>
      </c>
      <c r="C191" s="15" t="s">
        <v>1664</v>
      </c>
      <c r="D191" s="15" t="s">
        <v>75</v>
      </c>
      <c r="E191" s="108" t="s">
        <v>25</v>
      </c>
      <c r="F191" s="15">
        <v>2009</v>
      </c>
      <c r="G191" s="10">
        <v>1680000000</v>
      </c>
      <c r="H191" s="10">
        <v>4200000000</v>
      </c>
      <c r="I191" s="10">
        <v>1680000000</v>
      </c>
    </row>
    <row r="192" spans="1:9" ht="14.25" customHeight="1" x14ac:dyDescent="0.25">
      <c r="A192" s="98">
        <f t="shared" si="2"/>
        <v>188</v>
      </c>
      <c r="B192" s="107" t="s">
        <v>1665</v>
      </c>
      <c r="C192" s="15" t="s">
        <v>1666</v>
      </c>
      <c r="D192" s="15" t="s">
        <v>78</v>
      </c>
      <c r="E192" s="108" t="s">
        <v>25</v>
      </c>
      <c r="F192" s="15">
        <v>2009</v>
      </c>
      <c r="G192" s="10">
        <v>440000000</v>
      </c>
      <c r="H192" s="10">
        <v>1100000000</v>
      </c>
      <c r="I192" s="10">
        <v>440000000</v>
      </c>
    </row>
    <row r="193" spans="1:9" ht="14.25" customHeight="1" x14ac:dyDescent="0.25">
      <c r="A193" s="98">
        <f t="shared" si="2"/>
        <v>189</v>
      </c>
      <c r="B193" s="107" t="s">
        <v>1667</v>
      </c>
      <c r="C193" s="15" t="s">
        <v>1668</v>
      </c>
      <c r="D193" s="15" t="s">
        <v>78</v>
      </c>
      <c r="E193" s="108" t="s">
        <v>25</v>
      </c>
      <c r="F193" s="15">
        <v>2009</v>
      </c>
      <c r="G193" s="10">
        <v>100000000</v>
      </c>
      <c r="H193" s="10">
        <v>100000000</v>
      </c>
      <c r="I193" s="10">
        <v>100000000</v>
      </c>
    </row>
    <row r="194" spans="1:9" ht="14.25" customHeight="1" x14ac:dyDescent="0.25">
      <c r="A194" s="98">
        <f t="shared" si="2"/>
        <v>190</v>
      </c>
      <c r="B194" s="107" t="s">
        <v>1669</v>
      </c>
      <c r="C194" s="15" t="s">
        <v>1670</v>
      </c>
      <c r="D194" s="15" t="s">
        <v>77</v>
      </c>
      <c r="E194" s="108" t="s">
        <v>25</v>
      </c>
      <c r="F194" s="15">
        <v>2009</v>
      </c>
      <c r="G194" s="10">
        <v>983170000</v>
      </c>
      <c r="H194" s="10">
        <v>1543576900</v>
      </c>
      <c r="I194" s="10">
        <v>983170000</v>
      </c>
    </row>
    <row r="195" spans="1:9" ht="14.25" customHeight="1" x14ac:dyDescent="0.25">
      <c r="A195" s="98">
        <f t="shared" si="2"/>
        <v>191</v>
      </c>
      <c r="B195" s="107" t="s">
        <v>1671</v>
      </c>
      <c r="C195" s="15" t="s">
        <v>1672</v>
      </c>
      <c r="D195" s="15" t="s">
        <v>77</v>
      </c>
      <c r="E195" s="108" t="s">
        <v>25</v>
      </c>
      <c r="F195" s="15">
        <v>2009</v>
      </c>
      <c r="G195" s="10">
        <v>2255130000</v>
      </c>
      <c r="H195" s="10">
        <v>3415236525.9000001</v>
      </c>
      <c r="I195" s="10">
        <v>2255130000</v>
      </c>
    </row>
    <row r="196" spans="1:9" ht="14.25" customHeight="1" x14ac:dyDescent="0.25">
      <c r="A196" s="98">
        <f t="shared" si="2"/>
        <v>192</v>
      </c>
      <c r="B196" s="107" t="s">
        <v>1673</v>
      </c>
      <c r="C196" s="15" t="s">
        <v>1674</v>
      </c>
      <c r="D196" s="15" t="s">
        <v>1523</v>
      </c>
      <c r="E196" s="108" t="s">
        <v>26</v>
      </c>
      <c r="F196" s="15">
        <v>2009</v>
      </c>
      <c r="G196" s="10">
        <v>210000000</v>
      </c>
      <c r="H196" s="10">
        <v>581700000</v>
      </c>
      <c r="I196" s="10">
        <v>400000000</v>
      </c>
    </row>
    <row r="197" spans="1:9" ht="14.25" customHeight="1" x14ac:dyDescent="0.25">
      <c r="A197" s="98">
        <f t="shared" si="2"/>
        <v>193</v>
      </c>
      <c r="B197" s="107" t="s">
        <v>1675</v>
      </c>
      <c r="C197" s="15" t="s">
        <v>1676</v>
      </c>
      <c r="D197" s="15" t="s">
        <v>77</v>
      </c>
      <c r="E197" s="108" t="s">
        <v>25</v>
      </c>
      <c r="F197" s="15">
        <v>2009</v>
      </c>
      <c r="G197" s="10">
        <v>346500000</v>
      </c>
      <c r="H197" s="10">
        <v>367290000</v>
      </c>
      <c r="I197" s="10">
        <v>346500000</v>
      </c>
    </row>
    <row r="198" spans="1:9" ht="14.25" customHeight="1" x14ac:dyDescent="0.25">
      <c r="A198" s="98">
        <f t="shared" si="2"/>
        <v>194</v>
      </c>
      <c r="B198" s="107" t="s">
        <v>1677</v>
      </c>
      <c r="C198" s="15" t="s">
        <v>1678</v>
      </c>
      <c r="D198" s="15" t="s">
        <v>78</v>
      </c>
      <c r="E198" s="108" t="s">
        <v>26</v>
      </c>
      <c r="F198" s="15">
        <v>2009</v>
      </c>
      <c r="G198" s="10">
        <v>72000000</v>
      </c>
      <c r="H198" s="10">
        <v>116640000</v>
      </c>
      <c r="I198" s="10">
        <v>259500000</v>
      </c>
    </row>
    <row r="199" spans="1:9" ht="14.25" customHeight="1" x14ac:dyDescent="0.25">
      <c r="A199" s="98">
        <f t="shared" si="2"/>
        <v>195</v>
      </c>
      <c r="B199" s="107" t="s">
        <v>1679</v>
      </c>
      <c r="C199" s="15" t="s">
        <v>1680</v>
      </c>
      <c r="D199" s="15" t="s">
        <v>77</v>
      </c>
      <c r="E199" s="108" t="s">
        <v>25</v>
      </c>
      <c r="F199" s="15">
        <v>2009</v>
      </c>
      <c r="G199" s="10">
        <v>5155500000</v>
      </c>
      <c r="H199" s="10">
        <v>9840405960</v>
      </c>
      <c r="I199" s="10">
        <v>5155500000</v>
      </c>
    </row>
    <row r="200" spans="1:9" ht="14.25" customHeight="1" x14ac:dyDescent="0.25">
      <c r="A200" s="98">
        <f t="shared" si="2"/>
        <v>196</v>
      </c>
      <c r="B200" s="107" t="s">
        <v>1681</v>
      </c>
      <c r="C200" s="15" t="s">
        <v>1682</v>
      </c>
      <c r="D200" s="15" t="s">
        <v>75</v>
      </c>
      <c r="E200" s="108" t="s">
        <v>25</v>
      </c>
      <c r="F200" s="15">
        <v>2009</v>
      </c>
      <c r="G200" s="10">
        <v>500000000</v>
      </c>
      <c r="H200" s="10">
        <v>780000000</v>
      </c>
      <c r="I200" s="10">
        <v>500000000</v>
      </c>
    </row>
    <row r="201" spans="1:9" ht="14.25" customHeight="1" x14ac:dyDescent="0.25">
      <c r="A201" s="98">
        <f t="shared" si="2"/>
        <v>197</v>
      </c>
      <c r="B201" s="107" t="s">
        <v>1683</v>
      </c>
      <c r="C201" s="15" t="s">
        <v>1684</v>
      </c>
      <c r="D201" s="15" t="s">
        <v>77</v>
      </c>
      <c r="E201" s="108" t="s">
        <v>25</v>
      </c>
      <c r="F201" s="15">
        <v>2009</v>
      </c>
      <c r="G201" s="10">
        <v>1574600000</v>
      </c>
      <c r="H201" s="10">
        <v>3697507212</v>
      </c>
      <c r="I201" s="10">
        <v>1574600000</v>
      </c>
    </row>
    <row r="202" spans="1:9" ht="14.25" customHeight="1" x14ac:dyDescent="0.25">
      <c r="A202" s="98">
        <f t="shared" si="2"/>
        <v>198</v>
      </c>
      <c r="B202" s="107" t="s">
        <v>1685</v>
      </c>
      <c r="C202" s="15" t="s">
        <v>1686</v>
      </c>
      <c r="D202" s="15" t="s">
        <v>77</v>
      </c>
      <c r="E202" s="108" t="s">
        <v>25</v>
      </c>
      <c r="F202" s="15">
        <v>2009</v>
      </c>
      <c r="G202" s="10">
        <v>710800000</v>
      </c>
      <c r="H202" s="10">
        <v>2628645020</v>
      </c>
      <c r="I202" s="10">
        <v>710800000</v>
      </c>
    </row>
    <row r="203" spans="1:9" ht="14.25" customHeight="1" x14ac:dyDescent="0.25">
      <c r="A203" s="98">
        <f t="shared" si="2"/>
        <v>199</v>
      </c>
      <c r="B203" s="107" t="s">
        <v>1687</v>
      </c>
      <c r="C203" s="15" t="s">
        <v>1688</v>
      </c>
      <c r="D203" s="15" t="s">
        <v>78</v>
      </c>
      <c r="E203" s="108" t="s">
        <v>25</v>
      </c>
      <c r="F203" s="15">
        <v>2009</v>
      </c>
      <c r="G203" s="10">
        <v>552000000</v>
      </c>
      <c r="H203" s="10">
        <v>1512480000</v>
      </c>
      <c r="I203" s="10">
        <v>552000000</v>
      </c>
    </row>
    <row r="204" spans="1:9" ht="14.25" customHeight="1" x14ac:dyDescent="0.25">
      <c r="A204" s="98">
        <f t="shared" si="2"/>
        <v>200</v>
      </c>
      <c r="B204" s="107" t="s">
        <v>1689</v>
      </c>
      <c r="C204" s="15" t="s">
        <v>1690</v>
      </c>
      <c r="D204" s="15" t="s">
        <v>78</v>
      </c>
      <c r="E204" s="108" t="s">
        <v>25</v>
      </c>
      <c r="F204" s="15">
        <v>2009</v>
      </c>
      <c r="G204" s="10">
        <v>1145500000</v>
      </c>
      <c r="H204" s="10">
        <v>1345962500</v>
      </c>
      <c r="I204" s="10">
        <v>1145500000</v>
      </c>
    </row>
    <row r="205" spans="1:9" ht="14.25" customHeight="1" x14ac:dyDescent="0.25">
      <c r="A205" s="98">
        <f t="shared" si="2"/>
        <v>201</v>
      </c>
      <c r="B205" s="107" t="s">
        <v>1691</v>
      </c>
      <c r="C205" s="15" t="s">
        <v>1692</v>
      </c>
      <c r="D205" s="15" t="s">
        <v>77</v>
      </c>
      <c r="E205" s="108" t="s">
        <v>25</v>
      </c>
      <c r="F205" s="15">
        <v>2009</v>
      </c>
      <c r="G205" s="10">
        <v>13557800000</v>
      </c>
      <c r="H205" s="10">
        <v>27115600000</v>
      </c>
      <c r="I205" s="10">
        <v>13557800000</v>
      </c>
    </row>
    <row r="206" spans="1:9" ht="14.25" customHeight="1" x14ac:dyDescent="0.25">
      <c r="A206" s="98">
        <f t="shared" si="2"/>
        <v>202</v>
      </c>
      <c r="B206" s="107" t="s">
        <v>1326</v>
      </c>
      <c r="C206" s="15" t="s">
        <v>1693</v>
      </c>
      <c r="D206" s="15" t="s">
        <v>77</v>
      </c>
      <c r="E206" s="108" t="s">
        <v>25</v>
      </c>
      <c r="F206" s="15">
        <v>2009</v>
      </c>
      <c r="G206" s="10">
        <v>652000000</v>
      </c>
      <c r="H206" s="10">
        <v>1010600000</v>
      </c>
      <c r="I206" s="10">
        <v>652000000</v>
      </c>
    </row>
    <row r="207" spans="1:9" ht="14.25" customHeight="1" x14ac:dyDescent="0.25">
      <c r="A207" s="98">
        <f t="shared" si="2"/>
        <v>203</v>
      </c>
      <c r="B207" s="107" t="s">
        <v>1694</v>
      </c>
      <c r="C207" s="15" t="s">
        <v>1695</v>
      </c>
      <c r="D207" s="15" t="s">
        <v>75</v>
      </c>
      <c r="E207" s="108" t="s">
        <v>25</v>
      </c>
      <c r="F207" s="15">
        <v>2009</v>
      </c>
      <c r="G207" s="10">
        <v>262910000</v>
      </c>
      <c r="H207" s="10">
        <v>3109778353</v>
      </c>
      <c r="I207" s="10">
        <v>262910000</v>
      </c>
    </row>
    <row r="208" spans="1:9" ht="14.25" customHeight="1" x14ac:dyDescent="0.25">
      <c r="A208" s="98">
        <f t="shared" si="2"/>
        <v>204</v>
      </c>
      <c r="B208" s="107" t="s">
        <v>1696</v>
      </c>
      <c r="C208" s="15" t="s">
        <v>1697</v>
      </c>
      <c r="D208" s="15" t="s">
        <v>78</v>
      </c>
      <c r="E208" s="108" t="s">
        <v>26</v>
      </c>
      <c r="F208" s="15">
        <v>2009</v>
      </c>
      <c r="G208" s="10">
        <v>1100000000</v>
      </c>
      <c r="H208" s="10">
        <v>1155000000</v>
      </c>
      <c r="I208" s="10">
        <v>2137840000</v>
      </c>
    </row>
    <row r="209" spans="1:9" ht="14.25" customHeight="1" x14ac:dyDescent="0.25">
      <c r="A209" s="98">
        <f t="shared" si="2"/>
        <v>205</v>
      </c>
      <c r="B209" s="107" t="s">
        <v>1698</v>
      </c>
      <c r="C209" s="15" t="s">
        <v>1699</v>
      </c>
      <c r="D209" s="15" t="s">
        <v>1523</v>
      </c>
      <c r="E209" s="108" t="s">
        <v>26</v>
      </c>
      <c r="F209" s="15">
        <v>2009</v>
      </c>
      <c r="G209" s="10">
        <v>1573500000</v>
      </c>
      <c r="H209" s="10">
        <v>1573500000</v>
      </c>
      <c r="I209" s="10">
        <v>3340500000</v>
      </c>
    </row>
    <row r="210" spans="1:9" ht="14.25" customHeight="1" x14ac:dyDescent="0.25">
      <c r="A210" s="98">
        <f t="shared" si="2"/>
        <v>206</v>
      </c>
      <c r="B210" s="107" t="s">
        <v>1700</v>
      </c>
      <c r="C210" s="15" t="s">
        <v>1701</v>
      </c>
      <c r="D210" s="15" t="s">
        <v>75</v>
      </c>
      <c r="E210" s="108" t="s">
        <v>25</v>
      </c>
      <c r="F210" s="15">
        <v>2009</v>
      </c>
      <c r="G210" s="10">
        <v>1109500000</v>
      </c>
      <c r="H210" s="10">
        <v>1777419000</v>
      </c>
      <c r="I210" s="10">
        <v>1109500000</v>
      </c>
    </row>
    <row r="211" spans="1:9" ht="14.25" customHeight="1" x14ac:dyDescent="0.25">
      <c r="A211" s="98">
        <f t="shared" si="2"/>
        <v>207</v>
      </c>
      <c r="B211" s="107" t="s">
        <v>1702</v>
      </c>
      <c r="C211" s="15" t="s">
        <v>1703</v>
      </c>
      <c r="D211" s="15" t="s">
        <v>78</v>
      </c>
      <c r="E211" s="108" t="s">
        <v>25</v>
      </c>
      <c r="F211" s="15">
        <v>2009</v>
      </c>
      <c r="G211" s="10">
        <v>1066000000</v>
      </c>
      <c r="H211" s="10">
        <v>1547832000</v>
      </c>
      <c r="I211" s="10">
        <v>1066000000</v>
      </c>
    </row>
    <row r="212" spans="1:9" ht="14.25" customHeight="1" x14ac:dyDescent="0.25">
      <c r="A212" s="98">
        <f t="shared" si="2"/>
        <v>208</v>
      </c>
      <c r="B212" s="107" t="s">
        <v>1704</v>
      </c>
      <c r="C212" s="15" t="s">
        <v>1705</v>
      </c>
      <c r="D212" s="15" t="s">
        <v>1523</v>
      </c>
      <c r="E212" s="108" t="s">
        <v>25</v>
      </c>
      <c r="F212" s="15">
        <v>2009</v>
      </c>
      <c r="G212" s="10">
        <v>382500000</v>
      </c>
      <c r="H212" s="10">
        <v>441596250</v>
      </c>
      <c r="I212" s="10">
        <v>382500000</v>
      </c>
    </row>
    <row r="213" spans="1:9" ht="14.25" customHeight="1" x14ac:dyDescent="0.25">
      <c r="A213" s="98">
        <f t="shared" si="2"/>
        <v>209</v>
      </c>
      <c r="B213" s="107" t="s">
        <v>1706</v>
      </c>
      <c r="C213" s="15" t="s">
        <v>1707</v>
      </c>
      <c r="D213" s="15" t="s">
        <v>75</v>
      </c>
      <c r="E213" s="108" t="s">
        <v>25</v>
      </c>
      <c r="F213" s="15">
        <v>2009</v>
      </c>
      <c r="G213" s="10">
        <v>3060000000</v>
      </c>
      <c r="H213" s="10">
        <v>4896000000</v>
      </c>
      <c r="I213" s="10">
        <v>3060000000</v>
      </c>
    </row>
    <row r="214" spans="1:9" ht="14.25" customHeight="1" x14ac:dyDescent="0.25">
      <c r="A214" s="98">
        <f t="shared" si="2"/>
        <v>210</v>
      </c>
      <c r="B214" s="107" t="s">
        <v>1708</v>
      </c>
      <c r="C214" s="15" t="s">
        <v>1709</v>
      </c>
      <c r="D214" s="15" t="s">
        <v>77</v>
      </c>
      <c r="E214" s="108" t="s">
        <v>25</v>
      </c>
      <c r="F214" s="15">
        <v>2009</v>
      </c>
      <c r="G214" s="10">
        <v>842000000</v>
      </c>
      <c r="H214" s="10">
        <v>1869240000</v>
      </c>
      <c r="I214" s="10">
        <v>842000000</v>
      </c>
    </row>
    <row r="215" spans="1:9" ht="14.25" customHeight="1" x14ac:dyDescent="0.25">
      <c r="A215" s="98">
        <f t="shared" si="2"/>
        <v>211</v>
      </c>
      <c r="B215" s="107" t="s">
        <v>1710</v>
      </c>
      <c r="C215" s="15" t="s">
        <v>1711</v>
      </c>
      <c r="D215" s="15" t="s">
        <v>75</v>
      </c>
      <c r="E215" s="108" t="s">
        <v>25</v>
      </c>
      <c r="F215" s="15">
        <v>2009</v>
      </c>
      <c r="G215" s="10">
        <v>4369300000</v>
      </c>
      <c r="H215" s="10">
        <v>5680090000</v>
      </c>
      <c r="I215" s="10">
        <v>4369300000</v>
      </c>
    </row>
    <row r="216" spans="1:9" ht="14.25" customHeight="1" x14ac:dyDescent="0.25">
      <c r="A216" s="98">
        <f t="shared" si="2"/>
        <v>212</v>
      </c>
      <c r="B216" s="107" t="s">
        <v>1712</v>
      </c>
      <c r="C216" s="15" t="s">
        <v>1713</v>
      </c>
      <c r="D216" s="15" t="s">
        <v>75</v>
      </c>
      <c r="E216" s="108" t="s">
        <v>26</v>
      </c>
      <c r="F216" s="15">
        <v>2009</v>
      </c>
      <c r="G216" s="10">
        <v>760000000</v>
      </c>
      <c r="H216" s="10">
        <v>8137677200</v>
      </c>
      <c r="I216" s="10">
        <v>2104500000</v>
      </c>
    </row>
    <row r="217" spans="1:9" ht="14.25" customHeight="1" x14ac:dyDescent="0.25">
      <c r="A217" s="98">
        <f t="shared" si="2"/>
        <v>213</v>
      </c>
      <c r="B217" s="107" t="s">
        <v>1714</v>
      </c>
      <c r="C217" s="15" t="s">
        <v>1715</v>
      </c>
      <c r="D217" s="15" t="s">
        <v>75</v>
      </c>
      <c r="E217" s="108" t="s">
        <v>25</v>
      </c>
      <c r="F217" s="15">
        <v>2009</v>
      </c>
      <c r="G217" s="10">
        <v>31247600000</v>
      </c>
      <c r="H217" s="10">
        <v>31247600000</v>
      </c>
      <c r="I217" s="10">
        <v>31247600000</v>
      </c>
    </row>
    <row r="218" spans="1:9" ht="14.25" customHeight="1" x14ac:dyDescent="0.25">
      <c r="A218" s="98">
        <f t="shared" si="2"/>
        <v>214</v>
      </c>
      <c r="B218" s="107" t="s">
        <v>1716</v>
      </c>
      <c r="C218" s="15" t="s">
        <v>1717</v>
      </c>
      <c r="D218" s="15" t="s">
        <v>73</v>
      </c>
      <c r="E218" s="108" t="s">
        <v>25</v>
      </c>
      <c r="F218" s="15">
        <v>2009</v>
      </c>
      <c r="G218" s="10">
        <v>987640000</v>
      </c>
      <c r="H218" s="10">
        <v>1185168000</v>
      </c>
      <c r="I218" s="10">
        <v>987640000</v>
      </c>
    </row>
    <row r="219" spans="1:9" ht="14.25" customHeight="1" x14ac:dyDescent="0.25">
      <c r="A219" s="98">
        <f t="shared" si="2"/>
        <v>215</v>
      </c>
      <c r="B219" s="107" t="s">
        <v>1718</v>
      </c>
      <c r="C219" s="15" t="s">
        <v>1719</v>
      </c>
      <c r="D219" s="15" t="s">
        <v>75</v>
      </c>
      <c r="E219" s="108" t="s">
        <v>25</v>
      </c>
      <c r="F219" s="15">
        <v>2009</v>
      </c>
      <c r="G219" s="10">
        <v>1597000000</v>
      </c>
      <c r="H219" s="10">
        <v>3122135000</v>
      </c>
      <c r="I219" s="10">
        <v>1597000000</v>
      </c>
    </row>
    <row r="220" spans="1:9" ht="14.25" customHeight="1" x14ac:dyDescent="0.25">
      <c r="A220" s="98">
        <f t="shared" si="2"/>
        <v>216</v>
      </c>
      <c r="B220" s="107" t="s">
        <v>1720</v>
      </c>
      <c r="C220" s="15" t="s">
        <v>1721</v>
      </c>
      <c r="D220" s="15" t="s">
        <v>78</v>
      </c>
      <c r="E220" s="108" t="s">
        <v>25</v>
      </c>
      <c r="F220" s="15">
        <v>2009</v>
      </c>
      <c r="G220" s="10">
        <v>1716000000</v>
      </c>
      <c r="H220" s="10">
        <v>1921920000</v>
      </c>
      <c r="I220" s="10">
        <v>1716000000</v>
      </c>
    </row>
    <row r="221" spans="1:9" ht="14.25" customHeight="1" x14ac:dyDescent="0.25">
      <c r="A221" s="98">
        <f t="shared" si="2"/>
        <v>217</v>
      </c>
      <c r="B221" s="107" t="s">
        <v>1722</v>
      </c>
      <c r="C221" s="15" t="s">
        <v>1723</v>
      </c>
      <c r="D221" s="15" t="s">
        <v>75</v>
      </c>
      <c r="E221" s="108" t="s">
        <v>25</v>
      </c>
      <c r="F221" s="15">
        <v>2009</v>
      </c>
      <c r="G221" s="10">
        <v>1151240000</v>
      </c>
      <c r="H221" s="10">
        <v>2302940496</v>
      </c>
      <c r="I221" s="10">
        <v>1151240000</v>
      </c>
    </row>
    <row r="222" spans="1:9" ht="14.25" customHeight="1" x14ac:dyDescent="0.25">
      <c r="A222" s="98">
        <f t="shared" si="2"/>
        <v>218</v>
      </c>
      <c r="B222" s="107" t="s">
        <v>1724</v>
      </c>
      <c r="C222" s="15" t="s">
        <v>1725</v>
      </c>
      <c r="D222" s="15" t="s">
        <v>78</v>
      </c>
      <c r="E222" s="108" t="s">
        <v>25</v>
      </c>
      <c r="F222" s="15">
        <v>2009</v>
      </c>
      <c r="G222" s="10">
        <v>1797470000</v>
      </c>
      <c r="H222" s="10">
        <v>1905318200</v>
      </c>
      <c r="I222" s="10">
        <v>1797470000</v>
      </c>
    </row>
    <row r="223" spans="1:9" ht="14.25" customHeight="1" x14ac:dyDescent="0.25">
      <c r="A223" s="98">
        <f t="shared" si="2"/>
        <v>219</v>
      </c>
      <c r="B223" s="107" t="s">
        <v>1726</v>
      </c>
      <c r="C223" s="15" t="s">
        <v>1727</v>
      </c>
      <c r="D223" s="15" t="s">
        <v>75</v>
      </c>
      <c r="E223" s="108" t="s">
        <v>25</v>
      </c>
      <c r="F223" s="15">
        <v>2009</v>
      </c>
      <c r="G223" s="10">
        <v>334930000</v>
      </c>
      <c r="H223" s="10">
        <v>924942688</v>
      </c>
      <c r="I223" s="10">
        <v>334930000</v>
      </c>
    </row>
    <row r="224" spans="1:9" ht="14.25" customHeight="1" x14ac:dyDescent="0.25">
      <c r="A224" s="98">
        <f t="shared" si="2"/>
        <v>220</v>
      </c>
      <c r="B224" s="107" t="s">
        <v>1728</v>
      </c>
      <c r="C224" s="15" t="s">
        <v>1729</v>
      </c>
      <c r="D224" s="15" t="s">
        <v>77</v>
      </c>
      <c r="E224" s="108" t="s">
        <v>25</v>
      </c>
      <c r="F224" s="15">
        <v>2009</v>
      </c>
      <c r="G224" s="10">
        <v>102000000</v>
      </c>
      <c r="H224" s="10">
        <v>103020000</v>
      </c>
      <c r="I224" s="10">
        <v>102000000</v>
      </c>
    </row>
    <row r="225" spans="1:9" ht="14.25" customHeight="1" x14ac:dyDescent="0.25">
      <c r="A225" s="98">
        <f t="shared" si="2"/>
        <v>221</v>
      </c>
      <c r="B225" s="107" t="s">
        <v>1730</v>
      </c>
      <c r="C225" s="15" t="s">
        <v>1731</v>
      </c>
      <c r="D225" s="15" t="s">
        <v>78</v>
      </c>
      <c r="E225" s="108" t="s">
        <v>25</v>
      </c>
      <c r="F225" s="15">
        <v>2009</v>
      </c>
      <c r="G225" s="10">
        <v>4025700000</v>
      </c>
      <c r="H225" s="10">
        <v>5635980000</v>
      </c>
      <c r="I225" s="10">
        <v>4025700000</v>
      </c>
    </row>
    <row r="226" spans="1:9" ht="14.25" customHeight="1" x14ac:dyDescent="0.25">
      <c r="A226" s="98">
        <f t="shared" si="2"/>
        <v>222</v>
      </c>
      <c r="B226" s="107" t="s">
        <v>1732</v>
      </c>
      <c r="C226" s="15" t="s">
        <v>1733</v>
      </c>
      <c r="D226" s="15" t="s">
        <v>77</v>
      </c>
      <c r="E226" s="108" t="s">
        <v>25</v>
      </c>
      <c r="F226" s="15">
        <v>2009</v>
      </c>
      <c r="G226" s="10">
        <v>240000000</v>
      </c>
      <c r="H226" s="10">
        <v>325800000</v>
      </c>
      <c r="I226" s="10">
        <v>240000000</v>
      </c>
    </row>
    <row r="227" spans="1:9" ht="14.25" customHeight="1" x14ac:dyDescent="0.25">
      <c r="A227" s="98">
        <f t="shared" si="2"/>
        <v>223</v>
      </c>
      <c r="B227" s="107" t="s">
        <v>1734</v>
      </c>
      <c r="C227" s="15" t="s">
        <v>1735</v>
      </c>
      <c r="D227" s="15" t="s">
        <v>77</v>
      </c>
      <c r="E227" s="108" t="s">
        <v>25</v>
      </c>
      <c r="F227" s="15">
        <v>2009</v>
      </c>
      <c r="G227" s="10">
        <v>185000000</v>
      </c>
      <c r="H227" s="10">
        <v>196100000</v>
      </c>
      <c r="I227" s="10">
        <v>185000000</v>
      </c>
    </row>
    <row r="228" spans="1:9" ht="14.25" customHeight="1" x14ac:dyDescent="0.25">
      <c r="A228" s="98">
        <f t="shared" si="2"/>
        <v>224</v>
      </c>
      <c r="B228" s="107" t="s">
        <v>1736</v>
      </c>
      <c r="C228" s="15" t="s">
        <v>1737</v>
      </c>
      <c r="D228" s="15" t="s">
        <v>77</v>
      </c>
      <c r="E228" s="108" t="s">
        <v>25</v>
      </c>
      <c r="F228" s="15">
        <v>2009</v>
      </c>
      <c r="G228" s="10">
        <v>735000000</v>
      </c>
      <c r="H228" s="10">
        <v>746025000</v>
      </c>
      <c r="I228" s="10">
        <v>735000000</v>
      </c>
    </row>
    <row r="229" spans="1:9" ht="14.25" customHeight="1" x14ac:dyDescent="0.25">
      <c r="A229" s="98">
        <f t="shared" si="2"/>
        <v>225</v>
      </c>
      <c r="B229" s="107" t="s">
        <v>1738</v>
      </c>
      <c r="C229" s="15" t="s">
        <v>1739</v>
      </c>
      <c r="D229" s="15" t="s">
        <v>73</v>
      </c>
      <c r="E229" s="108" t="s">
        <v>25</v>
      </c>
      <c r="F229" s="15">
        <v>2009</v>
      </c>
      <c r="G229" s="10">
        <v>400000000</v>
      </c>
      <c r="H229" s="10">
        <v>428000000</v>
      </c>
      <c r="I229" s="10">
        <v>400000000</v>
      </c>
    </row>
    <row r="230" spans="1:9" ht="14.25" customHeight="1" x14ac:dyDescent="0.25">
      <c r="A230" s="98">
        <f t="shared" si="2"/>
        <v>226</v>
      </c>
      <c r="B230" s="107" t="s">
        <v>1740</v>
      </c>
      <c r="C230" s="15" t="s">
        <v>1741</v>
      </c>
      <c r="D230" s="15" t="s">
        <v>73</v>
      </c>
      <c r="E230" s="108" t="s">
        <v>25</v>
      </c>
      <c r="F230" s="15">
        <v>2009</v>
      </c>
      <c r="G230" s="10">
        <v>1515200000</v>
      </c>
      <c r="H230" s="10">
        <v>3060704000</v>
      </c>
      <c r="I230" s="10">
        <v>1515200000</v>
      </c>
    </row>
    <row r="231" spans="1:9" ht="14.25" customHeight="1" x14ac:dyDescent="0.25">
      <c r="A231" s="98">
        <f t="shared" si="2"/>
        <v>227</v>
      </c>
      <c r="B231" s="107" t="s">
        <v>1742</v>
      </c>
      <c r="C231" s="15" t="s">
        <v>1743</v>
      </c>
      <c r="D231" s="15" t="s">
        <v>78</v>
      </c>
      <c r="E231" s="108" t="s">
        <v>25</v>
      </c>
      <c r="F231" s="15">
        <v>2009</v>
      </c>
      <c r="G231" s="10">
        <v>90000000</v>
      </c>
      <c r="H231" s="10">
        <v>92700000</v>
      </c>
      <c r="I231" s="10">
        <v>90000000</v>
      </c>
    </row>
    <row r="232" spans="1:9" ht="14.25" customHeight="1" x14ac:dyDescent="0.25">
      <c r="A232" s="98">
        <f t="shared" si="2"/>
        <v>228</v>
      </c>
      <c r="B232" s="107" t="s">
        <v>1509</v>
      </c>
      <c r="C232" s="15" t="s">
        <v>1744</v>
      </c>
      <c r="D232" s="15" t="s">
        <v>77</v>
      </c>
      <c r="E232" s="108" t="s">
        <v>26</v>
      </c>
      <c r="F232" s="15">
        <v>2009</v>
      </c>
      <c r="G232" s="10">
        <v>15893000000</v>
      </c>
      <c r="H232" s="10">
        <v>24042930400</v>
      </c>
      <c r="I232" s="10">
        <v>15893000000</v>
      </c>
    </row>
    <row r="233" spans="1:9" ht="14.25" customHeight="1" x14ac:dyDescent="0.25">
      <c r="A233" s="98">
        <f t="shared" si="2"/>
        <v>229</v>
      </c>
      <c r="B233" s="107" t="s">
        <v>1745</v>
      </c>
      <c r="C233" s="15" t="s">
        <v>1746</v>
      </c>
      <c r="D233" s="15" t="s">
        <v>1523</v>
      </c>
      <c r="E233" s="108" t="s">
        <v>25</v>
      </c>
      <c r="F233" s="15">
        <v>2009</v>
      </c>
      <c r="G233" s="10">
        <v>869200000</v>
      </c>
      <c r="H233" s="10">
        <v>2445641964</v>
      </c>
      <c r="I233" s="10">
        <v>869200000</v>
      </c>
    </row>
    <row r="234" spans="1:9" ht="14.25" customHeight="1" x14ac:dyDescent="0.25">
      <c r="A234" s="98">
        <f t="shared" si="2"/>
        <v>230</v>
      </c>
      <c r="B234" s="107" t="s">
        <v>1499</v>
      </c>
      <c r="C234" s="15" t="s">
        <v>1747</v>
      </c>
      <c r="D234" s="15" t="s">
        <v>1523</v>
      </c>
      <c r="E234" s="108" t="s">
        <v>25</v>
      </c>
      <c r="F234" s="15">
        <v>2009</v>
      </c>
      <c r="G234" s="10">
        <v>980180000</v>
      </c>
      <c r="H234" s="10">
        <v>1176216000</v>
      </c>
      <c r="I234" s="10">
        <v>980180000</v>
      </c>
    </row>
    <row r="235" spans="1:9" ht="14.25" customHeight="1" x14ac:dyDescent="0.25">
      <c r="A235" s="98">
        <f t="shared" si="2"/>
        <v>231</v>
      </c>
      <c r="B235" s="107" t="s">
        <v>1748</v>
      </c>
      <c r="C235" s="15" t="s">
        <v>1749</v>
      </c>
      <c r="D235" s="15" t="s">
        <v>77</v>
      </c>
      <c r="E235" s="108" t="s">
        <v>25</v>
      </c>
      <c r="F235" s="15">
        <v>2009</v>
      </c>
      <c r="G235" s="10">
        <v>421000000</v>
      </c>
      <c r="H235" s="10">
        <v>635710000</v>
      </c>
      <c r="I235" s="10">
        <v>421000000</v>
      </c>
    </row>
    <row r="236" spans="1:9" ht="14.25" customHeight="1" x14ac:dyDescent="0.25">
      <c r="A236" s="98">
        <f t="shared" si="2"/>
        <v>232</v>
      </c>
      <c r="B236" s="107" t="s">
        <v>1750</v>
      </c>
      <c r="C236" s="15" t="s">
        <v>1751</v>
      </c>
      <c r="D236" s="15" t="s">
        <v>77</v>
      </c>
      <c r="E236" s="108" t="s">
        <v>25</v>
      </c>
      <c r="F236" s="15">
        <v>2009</v>
      </c>
      <c r="G236" s="10">
        <v>1479000000</v>
      </c>
      <c r="H236" s="10">
        <v>3253800000</v>
      </c>
      <c r="I236" s="10">
        <v>1479000000</v>
      </c>
    </row>
    <row r="237" spans="1:9" ht="14.25" customHeight="1" x14ac:dyDescent="0.25">
      <c r="A237" s="98">
        <f t="shared" si="2"/>
        <v>233</v>
      </c>
      <c r="B237" s="107" t="s">
        <v>1752</v>
      </c>
      <c r="C237" s="15" t="s">
        <v>1753</v>
      </c>
      <c r="D237" s="15" t="s">
        <v>77</v>
      </c>
      <c r="E237" s="108" t="s">
        <v>25</v>
      </c>
      <c r="F237" s="15">
        <v>2009</v>
      </c>
      <c r="G237" s="10">
        <v>1050000000</v>
      </c>
      <c r="H237" s="10">
        <v>1312500000</v>
      </c>
      <c r="I237" s="10">
        <v>1050000000</v>
      </c>
    </row>
    <row r="238" spans="1:9" ht="14.25" customHeight="1" x14ac:dyDescent="0.25">
      <c r="A238" s="98">
        <f t="shared" si="2"/>
        <v>234</v>
      </c>
      <c r="B238" s="107" t="s">
        <v>1754</v>
      </c>
      <c r="C238" s="15" t="s">
        <v>1755</v>
      </c>
      <c r="D238" s="15" t="s">
        <v>77</v>
      </c>
      <c r="E238" s="108" t="s">
        <v>25</v>
      </c>
      <c r="F238" s="15">
        <v>2009</v>
      </c>
      <c r="G238" s="10">
        <v>1100000000</v>
      </c>
      <c r="H238" s="10">
        <v>1102486000</v>
      </c>
      <c r="I238" s="10">
        <v>1100000000</v>
      </c>
    </row>
    <row r="239" spans="1:9" ht="14.25" customHeight="1" x14ac:dyDescent="0.25">
      <c r="A239" s="98">
        <f t="shared" si="2"/>
        <v>235</v>
      </c>
      <c r="B239" s="107" t="s">
        <v>1756</v>
      </c>
      <c r="C239" s="15" t="s">
        <v>1757</v>
      </c>
      <c r="D239" s="15" t="s">
        <v>78</v>
      </c>
      <c r="E239" s="108" t="s">
        <v>25</v>
      </c>
      <c r="F239" s="15">
        <v>2009</v>
      </c>
      <c r="G239" s="10">
        <v>700000000</v>
      </c>
      <c r="H239" s="10">
        <v>896000000</v>
      </c>
      <c r="I239" s="10">
        <v>700000000</v>
      </c>
    </row>
    <row r="240" spans="1:9" ht="14.25" customHeight="1" x14ac:dyDescent="0.25">
      <c r="A240" s="98">
        <f t="shared" si="2"/>
        <v>236</v>
      </c>
      <c r="B240" s="107" t="s">
        <v>1758</v>
      </c>
      <c r="C240" s="15" t="s">
        <v>1759</v>
      </c>
      <c r="D240" s="15" t="s">
        <v>77</v>
      </c>
      <c r="E240" s="108" t="s">
        <v>25</v>
      </c>
      <c r="F240" s="15">
        <v>2009</v>
      </c>
      <c r="G240" s="10">
        <v>470000000</v>
      </c>
      <c r="H240" s="10">
        <v>1419400000</v>
      </c>
      <c r="I240" s="10">
        <v>470000000</v>
      </c>
    </row>
    <row r="241" spans="1:9" ht="14.25" customHeight="1" x14ac:dyDescent="0.25">
      <c r="A241" s="98">
        <f t="shared" si="2"/>
        <v>237</v>
      </c>
      <c r="B241" s="107" t="s">
        <v>1760</v>
      </c>
      <c r="C241" s="15" t="s">
        <v>1761</v>
      </c>
      <c r="D241" s="15" t="s">
        <v>78</v>
      </c>
      <c r="E241" s="108" t="s">
        <v>25</v>
      </c>
      <c r="F241" s="15">
        <v>2009</v>
      </c>
      <c r="G241" s="10">
        <v>750000000</v>
      </c>
      <c r="H241" s="10">
        <v>832500000</v>
      </c>
      <c r="I241" s="10">
        <v>750000000</v>
      </c>
    </row>
    <row r="242" spans="1:9" ht="14.25" customHeight="1" x14ac:dyDescent="0.25">
      <c r="A242" s="98">
        <f t="shared" si="2"/>
        <v>238</v>
      </c>
      <c r="B242" s="107" t="s">
        <v>1762</v>
      </c>
      <c r="C242" s="15" t="s">
        <v>1763</v>
      </c>
      <c r="D242" s="15" t="s">
        <v>77</v>
      </c>
      <c r="E242" s="108" t="s">
        <v>25</v>
      </c>
      <c r="F242" s="15">
        <v>2009</v>
      </c>
      <c r="G242" s="10">
        <v>1500000000</v>
      </c>
      <c r="H242" s="10">
        <v>2025000000</v>
      </c>
      <c r="I242" s="10">
        <v>1500000000</v>
      </c>
    </row>
    <row r="243" spans="1:9" ht="14.25" customHeight="1" x14ac:dyDescent="0.25">
      <c r="A243" s="98">
        <f t="shared" si="2"/>
        <v>239</v>
      </c>
      <c r="B243" s="107" t="s">
        <v>1764</v>
      </c>
      <c r="C243" s="15" t="s">
        <v>1765</v>
      </c>
      <c r="D243" s="15" t="s">
        <v>78</v>
      </c>
      <c r="E243" s="108" t="s">
        <v>25</v>
      </c>
      <c r="F243" s="15">
        <v>2009</v>
      </c>
      <c r="G243" s="10">
        <v>521100000</v>
      </c>
      <c r="H243" s="10">
        <v>1042721100</v>
      </c>
      <c r="I243" s="10">
        <v>521100000</v>
      </c>
    </row>
    <row r="244" spans="1:9" ht="14.25" customHeight="1" x14ac:dyDescent="0.25">
      <c r="A244" s="98">
        <f t="shared" si="2"/>
        <v>240</v>
      </c>
      <c r="B244" s="107" t="s">
        <v>1766</v>
      </c>
      <c r="C244" s="15" t="s">
        <v>1767</v>
      </c>
      <c r="D244" s="15" t="s">
        <v>78</v>
      </c>
      <c r="E244" s="108" t="s">
        <v>25</v>
      </c>
      <c r="F244" s="15">
        <v>2009</v>
      </c>
      <c r="G244" s="10">
        <v>2458600000</v>
      </c>
      <c r="H244" s="10">
        <v>2483186000</v>
      </c>
      <c r="I244" s="10">
        <v>2458600000</v>
      </c>
    </row>
    <row r="245" spans="1:9" ht="14.25" customHeight="1" x14ac:dyDescent="0.25">
      <c r="A245" s="98">
        <f t="shared" si="2"/>
        <v>241</v>
      </c>
      <c r="B245" s="107" t="s">
        <v>1768</v>
      </c>
      <c r="C245" s="15" t="s">
        <v>1769</v>
      </c>
      <c r="D245" s="15" t="s">
        <v>1523</v>
      </c>
      <c r="E245" s="108" t="s">
        <v>25</v>
      </c>
      <c r="F245" s="15">
        <v>2009</v>
      </c>
      <c r="G245" s="10">
        <v>1564000000</v>
      </c>
      <c r="H245" s="10">
        <v>2815200000</v>
      </c>
      <c r="I245" s="10">
        <v>1564000000</v>
      </c>
    </row>
    <row r="246" spans="1:9" ht="14.25" customHeight="1" x14ac:dyDescent="0.25">
      <c r="A246" s="98">
        <f t="shared" si="2"/>
        <v>242</v>
      </c>
      <c r="B246" s="107" t="s">
        <v>1770</v>
      </c>
      <c r="C246" s="15" t="s">
        <v>1771</v>
      </c>
      <c r="D246" s="15" t="s">
        <v>1523</v>
      </c>
      <c r="E246" s="108" t="s">
        <v>25</v>
      </c>
      <c r="F246" s="15">
        <v>2009</v>
      </c>
      <c r="G246" s="10">
        <v>1000000000</v>
      </c>
      <c r="H246" s="10">
        <v>1550000000</v>
      </c>
      <c r="I246" s="10">
        <v>1000000000</v>
      </c>
    </row>
    <row r="247" spans="1:9" ht="14.25" customHeight="1" x14ac:dyDescent="0.25">
      <c r="A247" s="98">
        <f t="shared" si="2"/>
        <v>243</v>
      </c>
      <c r="B247" s="107" t="s">
        <v>1772</v>
      </c>
      <c r="C247" s="15" t="s">
        <v>1773</v>
      </c>
      <c r="D247" s="15" t="s">
        <v>1523</v>
      </c>
      <c r="E247" s="108" t="s">
        <v>25</v>
      </c>
      <c r="F247" s="15">
        <v>2009</v>
      </c>
      <c r="G247" s="10">
        <v>1200000000</v>
      </c>
      <c r="H247" s="10">
        <v>2964000000</v>
      </c>
      <c r="I247" s="10">
        <v>1200000000</v>
      </c>
    </row>
    <row r="248" spans="1:9" ht="14.25" customHeight="1" x14ac:dyDescent="0.25">
      <c r="A248" s="98">
        <f t="shared" si="2"/>
        <v>244</v>
      </c>
      <c r="B248" s="107" t="s">
        <v>1774</v>
      </c>
      <c r="C248" s="15" t="s">
        <v>1775</v>
      </c>
      <c r="D248" s="15" t="s">
        <v>73</v>
      </c>
      <c r="E248" s="108" t="s">
        <v>25</v>
      </c>
      <c r="F248" s="15">
        <v>2009</v>
      </c>
      <c r="G248" s="10">
        <v>1862000000</v>
      </c>
      <c r="H248" s="10">
        <v>5321646000</v>
      </c>
      <c r="I248" s="10">
        <v>31620000000</v>
      </c>
    </row>
    <row r="249" spans="1:9" ht="14.25" customHeight="1" x14ac:dyDescent="0.25">
      <c r="A249" s="98">
        <f t="shared" si="2"/>
        <v>245</v>
      </c>
      <c r="B249" s="107" t="s">
        <v>1776</v>
      </c>
      <c r="C249" s="15" t="s">
        <v>1777</v>
      </c>
      <c r="D249" s="15" t="s">
        <v>1523</v>
      </c>
      <c r="E249" s="108" t="s">
        <v>25</v>
      </c>
      <c r="F249" s="15">
        <v>2009</v>
      </c>
      <c r="G249" s="10">
        <v>2800000000</v>
      </c>
      <c r="H249" s="10">
        <v>3220000000</v>
      </c>
      <c r="I249" s="10">
        <v>2800000000</v>
      </c>
    </row>
    <row r="250" spans="1:9" ht="14.25" customHeight="1" x14ac:dyDescent="0.25">
      <c r="A250" s="98">
        <f t="shared" si="2"/>
        <v>246</v>
      </c>
      <c r="B250" s="107" t="s">
        <v>1778</v>
      </c>
      <c r="C250" s="15" t="s">
        <v>1779</v>
      </c>
      <c r="D250" s="15" t="s">
        <v>1523</v>
      </c>
      <c r="E250" s="108" t="s">
        <v>25</v>
      </c>
      <c r="F250" s="15">
        <v>2009</v>
      </c>
      <c r="G250" s="10">
        <v>877000000</v>
      </c>
      <c r="H250" s="10">
        <v>982240000</v>
      </c>
      <c r="I250" s="10">
        <v>877000000</v>
      </c>
    </row>
    <row r="251" spans="1:9" ht="14.25" customHeight="1" x14ac:dyDescent="0.25">
      <c r="A251" s="98">
        <f t="shared" si="2"/>
        <v>247</v>
      </c>
      <c r="B251" s="107" t="s">
        <v>1780</v>
      </c>
      <c r="C251" s="15" t="s">
        <v>1781</v>
      </c>
      <c r="D251" s="15" t="s">
        <v>1523</v>
      </c>
      <c r="E251" s="108" t="s">
        <v>25</v>
      </c>
      <c r="F251" s="15">
        <v>2009</v>
      </c>
      <c r="G251" s="10">
        <v>2100000000</v>
      </c>
      <c r="H251" s="10">
        <v>7560000000</v>
      </c>
      <c r="I251" s="10">
        <v>2100000000</v>
      </c>
    </row>
    <row r="252" spans="1:9" ht="14.25" customHeight="1" x14ac:dyDescent="0.25">
      <c r="A252" s="98">
        <f t="shared" si="2"/>
        <v>248</v>
      </c>
      <c r="B252" s="107" t="s">
        <v>1782</v>
      </c>
      <c r="C252" s="15" t="s">
        <v>1783</v>
      </c>
      <c r="D252" s="15" t="s">
        <v>1523</v>
      </c>
      <c r="E252" s="108" t="s">
        <v>25</v>
      </c>
      <c r="F252" s="15">
        <v>2009</v>
      </c>
      <c r="G252" s="10">
        <v>4080000000</v>
      </c>
      <c r="H252" s="10">
        <v>6650400000</v>
      </c>
      <c r="I252" s="10">
        <v>4080000000</v>
      </c>
    </row>
    <row r="253" spans="1:9" ht="14.25" customHeight="1" x14ac:dyDescent="0.25">
      <c r="A253" s="98">
        <f t="shared" si="2"/>
        <v>249</v>
      </c>
      <c r="B253" s="107" t="s">
        <v>1784</v>
      </c>
      <c r="C253" s="15" t="s">
        <v>1785</v>
      </c>
      <c r="D253" s="15" t="s">
        <v>75</v>
      </c>
      <c r="E253" s="108" t="s">
        <v>25</v>
      </c>
      <c r="F253" s="15">
        <v>2009</v>
      </c>
      <c r="G253" s="10">
        <v>1647400000</v>
      </c>
      <c r="H253" s="10">
        <v>1812140000</v>
      </c>
      <c r="I253" s="10">
        <v>1647400000</v>
      </c>
    </row>
    <row r="254" spans="1:9" ht="14.25" customHeight="1" x14ac:dyDescent="0.25">
      <c r="A254" s="98">
        <f t="shared" si="2"/>
        <v>250</v>
      </c>
      <c r="B254" s="107" t="s">
        <v>1786</v>
      </c>
      <c r="C254" s="15" t="s">
        <v>1787</v>
      </c>
      <c r="D254" s="15" t="s">
        <v>75</v>
      </c>
      <c r="E254" s="108" t="s">
        <v>25</v>
      </c>
      <c r="F254" s="15">
        <v>2009</v>
      </c>
      <c r="G254" s="10">
        <v>919153000.00000012</v>
      </c>
      <c r="H254" s="10">
        <v>1199040000</v>
      </c>
      <c r="I254" s="10">
        <v>919153000.00000012</v>
      </c>
    </row>
    <row r="255" spans="1:9" ht="14.25" customHeight="1" x14ac:dyDescent="0.25">
      <c r="A255" s="98">
        <f t="shared" si="2"/>
        <v>251</v>
      </c>
      <c r="B255" s="107" t="s">
        <v>1519</v>
      </c>
      <c r="C255" s="15" t="s">
        <v>1788</v>
      </c>
      <c r="D255" s="15" t="s">
        <v>75</v>
      </c>
      <c r="E255" s="108" t="s">
        <v>25</v>
      </c>
      <c r="F255" s="15">
        <v>2009</v>
      </c>
      <c r="G255" s="10">
        <v>400000000</v>
      </c>
      <c r="H255" s="10">
        <v>1500000000</v>
      </c>
      <c r="I255" s="10">
        <v>400000000</v>
      </c>
    </row>
    <row r="256" spans="1:9" ht="14.25" customHeight="1" x14ac:dyDescent="0.25">
      <c r="A256" s="98">
        <f t="shared" si="2"/>
        <v>252</v>
      </c>
      <c r="B256" s="107" t="s">
        <v>1789</v>
      </c>
      <c r="C256" s="15" t="s">
        <v>1790</v>
      </c>
      <c r="D256" s="15" t="s">
        <v>1523</v>
      </c>
      <c r="E256" s="108" t="s">
        <v>25</v>
      </c>
      <c r="F256" s="15">
        <v>2009</v>
      </c>
      <c r="G256" s="10">
        <v>2222400000</v>
      </c>
      <c r="H256" s="10">
        <v>2222400000</v>
      </c>
      <c r="I256" s="10">
        <v>2222400000</v>
      </c>
    </row>
    <row r="257" spans="1:9" ht="14.25" customHeight="1" x14ac:dyDescent="0.25">
      <c r="A257" s="98">
        <f t="shared" si="2"/>
        <v>253</v>
      </c>
      <c r="B257" s="107" t="s">
        <v>1791</v>
      </c>
      <c r="C257" s="15" t="s">
        <v>1792</v>
      </c>
      <c r="D257" s="15" t="s">
        <v>1523</v>
      </c>
      <c r="E257" s="108" t="s">
        <v>25</v>
      </c>
      <c r="F257" s="15">
        <v>2009</v>
      </c>
      <c r="G257" s="10">
        <v>1176000000</v>
      </c>
      <c r="H257" s="10">
        <v>1675800000</v>
      </c>
      <c r="I257" s="10">
        <v>1176000000</v>
      </c>
    </row>
    <row r="258" spans="1:9" ht="14.25" customHeight="1" x14ac:dyDescent="0.25">
      <c r="A258" s="98">
        <f t="shared" si="2"/>
        <v>254</v>
      </c>
      <c r="B258" s="107" t="s">
        <v>1793</v>
      </c>
      <c r="C258" s="15" t="s">
        <v>1794</v>
      </c>
      <c r="D258" s="15" t="s">
        <v>1523</v>
      </c>
      <c r="E258" s="108" t="s">
        <v>25</v>
      </c>
      <c r="F258" s="15">
        <v>2009</v>
      </c>
      <c r="G258" s="10">
        <v>1097800000</v>
      </c>
      <c r="H258" s="10">
        <v>1547898000</v>
      </c>
      <c r="I258" s="10">
        <v>1097800000</v>
      </c>
    </row>
    <row r="259" spans="1:9" ht="14.25" customHeight="1" x14ac:dyDescent="0.25">
      <c r="A259" s="98">
        <f t="shared" si="2"/>
        <v>255</v>
      </c>
      <c r="B259" s="107" t="s">
        <v>1507</v>
      </c>
      <c r="C259" s="15" t="s">
        <v>1795</v>
      </c>
      <c r="D259" s="15" t="s">
        <v>1523</v>
      </c>
      <c r="E259" s="108" t="s">
        <v>25</v>
      </c>
      <c r="F259" s="15">
        <v>2009</v>
      </c>
      <c r="G259" s="10">
        <v>1914000000</v>
      </c>
      <c r="H259" s="10">
        <v>3547024800</v>
      </c>
      <c r="I259" s="10">
        <v>1914000000</v>
      </c>
    </row>
    <row r="260" spans="1:9" ht="14.25" customHeight="1" x14ac:dyDescent="0.25">
      <c r="A260" s="98">
        <f t="shared" si="2"/>
        <v>256</v>
      </c>
      <c r="B260" s="107" t="s">
        <v>1511</v>
      </c>
      <c r="C260" s="15" t="s">
        <v>1796</v>
      </c>
      <c r="D260" s="15" t="s">
        <v>1523</v>
      </c>
      <c r="E260" s="108" t="s">
        <v>25</v>
      </c>
      <c r="F260" s="15">
        <v>2009</v>
      </c>
      <c r="G260" s="10">
        <v>1077900000</v>
      </c>
      <c r="H260" s="10">
        <v>1380789900</v>
      </c>
      <c r="I260" s="10">
        <v>1077900000</v>
      </c>
    </row>
    <row r="261" spans="1:9" ht="14.25" customHeight="1" x14ac:dyDescent="0.25">
      <c r="A261" s="98">
        <f t="shared" si="2"/>
        <v>257</v>
      </c>
      <c r="B261" s="107" t="s">
        <v>1797</v>
      </c>
      <c r="C261" s="15" t="s">
        <v>1798</v>
      </c>
      <c r="D261" s="15" t="s">
        <v>75</v>
      </c>
      <c r="E261" s="108" t="s">
        <v>26</v>
      </c>
      <c r="F261" s="15">
        <v>2009</v>
      </c>
      <c r="G261" s="10">
        <v>200000000</v>
      </c>
      <c r="H261" s="10">
        <v>312256000</v>
      </c>
      <c r="I261" s="10">
        <v>576000000</v>
      </c>
    </row>
    <row r="262" spans="1:9" ht="14.25" customHeight="1" x14ac:dyDescent="0.25">
      <c r="A262" s="98">
        <f t="shared" si="2"/>
        <v>258</v>
      </c>
      <c r="B262" s="107" t="s">
        <v>1799</v>
      </c>
      <c r="C262" s="15" t="s">
        <v>1800</v>
      </c>
      <c r="D262" s="15" t="s">
        <v>78</v>
      </c>
      <c r="E262" s="108" t="s">
        <v>25</v>
      </c>
      <c r="F262" s="15">
        <v>2009</v>
      </c>
      <c r="G262" s="10">
        <v>401000000</v>
      </c>
      <c r="H262" s="10">
        <v>1243100000</v>
      </c>
      <c r="I262" s="10">
        <v>401000000</v>
      </c>
    </row>
    <row r="263" spans="1:9" ht="14.25" customHeight="1" x14ac:dyDescent="0.25">
      <c r="A263" s="98">
        <f t="shared" si="2"/>
        <v>259</v>
      </c>
      <c r="B263" s="107" t="s">
        <v>1801</v>
      </c>
      <c r="C263" s="15" t="s">
        <v>1802</v>
      </c>
      <c r="D263" s="15" t="s">
        <v>78</v>
      </c>
      <c r="E263" s="108" t="s">
        <v>25</v>
      </c>
      <c r="F263" s="15">
        <v>2009</v>
      </c>
      <c r="G263" s="10">
        <v>474200000</v>
      </c>
      <c r="H263" s="10">
        <v>505497200</v>
      </c>
      <c r="I263" s="10">
        <v>474200000</v>
      </c>
    </row>
    <row r="264" spans="1:9" ht="14.25" customHeight="1" x14ac:dyDescent="0.25">
      <c r="A264" s="98">
        <f t="shared" si="2"/>
        <v>260</v>
      </c>
      <c r="B264" s="107" t="s">
        <v>1803</v>
      </c>
      <c r="C264" s="15" t="s">
        <v>1804</v>
      </c>
      <c r="D264" s="15" t="s">
        <v>75</v>
      </c>
      <c r="E264" s="108" t="s">
        <v>25</v>
      </c>
      <c r="F264" s="15">
        <v>2009</v>
      </c>
      <c r="G264" s="10">
        <v>1254900000</v>
      </c>
      <c r="H264" s="10">
        <v>2955289500</v>
      </c>
      <c r="I264" s="10">
        <v>1254900000</v>
      </c>
    </row>
    <row r="265" spans="1:9" ht="14.25" customHeight="1" x14ac:dyDescent="0.25">
      <c r="A265" s="98">
        <f t="shared" si="2"/>
        <v>261</v>
      </c>
      <c r="B265" s="107" t="s">
        <v>1805</v>
      </c>
      <c r="C265" s="15" t="s">
        <v>1806</v>
      </c>
      <c r="D265" s="15" t="s">
        <v>1523</v>
      </c>
      <c r="E265" s="108" t="s">
        <v>26</v>
      </c>
      <c r="F265" s="15">
        <v>2009</v>
      </c>
      <c r="G265" s="10">
        <v>1999000000</v>
      </c>
      <c r="H265" s="10">
        <v>2138930000</v>
      </c>
      <c r="I265" s="10">
        <v>5816440000</v>
      </c>
    </row>
    <row r="266" spans="1:9" ht="14.25" customHeight="1" x14ac:dyDescent="0.25">
      <c r="A266" s="98">
        <f t="shared" si="2"/>
        <v>262</v>
      </c>
      <c r="B266" s="107" t="s">
        <v>1807</v>
      </c>
      <c r="C266" s="15" t="s">
        <v>1808</v>
      </c>
      <c r="D266" s="15" t="s">
        <v>75</v>
      </c>
      <c r="E266" s="108" t="s">
        <v>25</v>
      </c>
      <c r="F266" s="15">
        <v>2009</v>
      </c>
      <c r="G266" s="10">
        <v>1503900000</v>
      </c>
      <c r="H266" s="10">
        <v>1624212000</v>
      </c>
      <c r="I266" s="10">
        <v>1503900000</v>
      </c>
    </row>
    <row r="267" spans="1:9" ht="14.25" customHeight="1" x14ac:dyDescent="0.25">
      <c r="A267" s="98">
        <f t="shared" si="2"/>
        <v>263</v>
      </c>
      <c r="B267" s="107" t="s">
        <v>1809</v>
      </c>
      <c r="C267" s="15" t="s">
        <v>1810</v>
      </c>
      <c r="D267" s="15" t="s">
        <v>75</v>
      </c>
      <c r="E267" s="108" t="s">
        <v>25</v>
      </c>
      <c r="F267" s="15">
        <v>2009</v>
      </c>
      <c r="G267" s="10">
        <v>1529400000</v>
      </c>
      <c r="H267" s="10">
        <v>2859978000</v>
      </c>
      <c r="I267" s="10">
        <v>1529400000</v>
      </c>
    </row>
    <row r="268" spans="1:9" ht="14.25" customHeight="1" x14ac:dyDescent="0.25">
      <c r="A268" s="98">
        <f t="shared" si="2"/>
        <v>264</v>
      </c>
      <c r="B268" s="107" t="s">
        <v>1811</v>
      </c>
      <c r="C268" s="15" t="s">
        <v>1812</v>
      </c>
      <c r="D268" s="15" t="s">
        <v>73</v>
      </c>
      <c r="E268" s="108" t="s">
        <v>25</v>
      </c>
      <c r="F268" s="15">
        <v>2009</v>
      </c>
      <c r="G268" s="10">
        <v>440000000</v>
      </c>
      <c r="H268" s="10">
        <v>577500000</v>
      </c>
      <c r="I268" s="10">
        <v>440000000</v>
      </c>
    </row>
    <row r="269" spans="1:9" ht="14.25" customHeight="1" x14ac:dyDescent="0.25">
      <c r="A269" s="98">
        <f t="shared" si="2"/>
        <v>265</v>
      </c>
      <c r="B269" s="107" t="s">
        <v>1813</v>
      </c>
      <c r="C269" s="15" t="s">
        <v>1814</v>
      </c>
      <c r="D269" s="15" t="s">
        <v>75</v>
      </c>
      <c r="E269" s="108" t="s">
        <v>25</v>
      </c>
      <c r="F269" s="15">
        <v>2009</v>
      </c>
      <c r="G269" s="10">
        <v>780000000</v>
      </c>
      <c r="H269" s="10">
        <v>843180000</v>
      </c>
      <c r="I269" s="10">
        <v>780000000</v>
      </c>
    </row>
    <row r="270" spans="1:9" ht="14.25" customHeight="1" x14ac:dyDescent="0.25">
      <c r="A270" s="98">
        <f t="shared" si="2"/>
        <v>266</v>
      </c>
      <c r="B270" s="107" t="s">
        <v>1815</v>
      </c>
      <c r="C270" s="15" t="s">
        <v>1816</v>
      </c>
      <c r="D270" s="15" t="s">
        <v>75</v>
      </c>
      <c r="E270" s="108" t="s">
        <v>25</v>
      </c>
      <c r="F270" s="15">
        <v>2009</v>
      </c>
      <c r="G270" s="10">
        <v>2475700000</v>
      </c>
      <c r="H270" s="10">
        <v>3069868000</v>
      </c>
      <c r="I270" s="10">
        <v>2475700000</v>
      </c>
    </row>
    <row r="271" spans="1:9" ht="14.25" customHeight="1" x14ac:dyDescent="0.25">
      <c r="A271" s="98">
        <f t="shared" si="2"/>
        <v>267</v>
      </c>
      <c r="B271" s="107" t="s">
        <v>1817</v>
      </c>
      <c r="C271" s="15" t="s">
        <v>1818</v>
      </c>
      <c r="D271" s="15" t="s">
        <v>73</v>
      </c>
      <c r="E271" s="108" t="s">
        <v>25</v>
      </c>
      <c r="F271" s="15">
        <v>2009</v>
      </c>
      <c r="G271" s="10">
        <v>1100000000</v>
      </c>
      <c r="H271" s="10">
        <v>1738000000</v>
      </c>
      <c r="I271" s="10">
        <v>1100000000</v>
      </c>
    </row>
    <row r="272" spans="1:9" ht="14.25" customHeight="1" x14ac:dyDescent="0.25">
      <c r="A272" s="98">
        <f t="shared" si="2"/>
        <v>268</v>
      </c>
      <c r="B272" s="107" t="s">
        <v>1819</v>
      </c>
      <c r="C272" s="15" t="s">
        <v>1820</v>
      </c>
      <c r="D272" s="15" t="s">
        <v>75</v>
      </c>
      <c r="E272" s="108" t="s">
        <v>25</v>
      </c>
      <c r="F272" s="15">
        <v>2009</v>
      </c>
      <c r="G272" s="10">
        <v>3570000000</v>
      </c>
      <c r="H272" s="10">
        <v>6426000000</v>
      </c>
      <c r="I272" s="10">
        <v>3570000000</v>
      </c>
    </row>
    <row r="273" spans="1:9" ht="14.25" customHeight="1" x14ac:dyDescent="0.25">
      <c r="A273" s="98">
        <f t="shared" si="2"/>
        <v>269</v>
      </c>
      <c r="B273" s="107" t="s">
        <v>1821</v>
      </c>
      <c r="C273" s="15" t="s">
        <v>1822</v>
      </c>
      <c r="D273" s="15" t="s">
        <v>75</v>
      </c>
      <c r="E273" s="108" t="s">
        <v>25</v>
      </c>
      <c r="F273" s="15">
        <v>2009</v>
      </c>
      <c r="G273" s="10">
        <v>1398300000</v>
      </c>
      <c r="H273" s="10">
        <v>8921154000</v>
      </c>
      <c r="I273" s="10">
        <v>1398300000</v>
      </c>
    </row>
    <row r="274" spans="1:9" ht="14.25" customHeight="1" x14ac:dyDescent="0.25">
      <c r="A274" s="98">
        <f t="shared" si="2"/>
        <v>270</v>
      </c>
      <c r="B274" s="107" t="s">
        <v>1823</v>
      </c>
      <c r="C274" s="15" t="s">
        <v>1824</v>
      </c>
      <c r="D274" s="15" t="s">
        <v>75</v>
      </c>
      <c r="E274" s="108" t="s">
        <v>25</v>
      </c>
      <c r="F274" s="15">
        <v>2009</v>
      </c>
      <c r="G274" s="10">
        <v>599300000</v>
      </c>
      <c r="H274" s="10">
        <v>779104000</v>
      </c>
      <c r="I274" s="10">
        <v>599300000</v>
      </c>
    </row>
    <row r="275" spans="1:9" ht="14.25" customHeight="1" x14ac:dyDescent="0.25">
      <c r="A275" s="98">
        <f t="shared" si="2"/>
        <v>271</v>
      </c>
      <c r="B275" s="107" t="s">
        <v>1320</v>
      </c>
      <c r="C275" s="15" t="s">
        <v>1825</v>
      </c>
      <c r="D275" s="15" t="s">
        <v>75</v>
      </c>
      <c r="E275" s="108" t="s">
        <v>25</v>
      </c>
      <c r="F275" s="15">
        <v>2009</v>
      </c>
      <c r="G275" s="10">
        <v>1765700000</v>
      </c>
      <c r="H275" s="10">
        <v>2260096000</v>
      </c>
      <c r="I275" s="10">
        <v>1765700000</v>
      </c>
    </row>
    <row r="276" spans="1:9" ht="14.25" customHeight="1" x14ac:dyDescent="0.25">
      <c r="A276" s="98">
        <f t="shared" si="2"/>
        <v>272</v>
      </c>
      <c r="B276" s="107" t="s">
        <v>1826</v>
      </c>
      <c r="C276" s="15" t="s">
        <v>1827</v>
      </c>
      <c r="D276" s="15" t="s">
        <v>1523</v>
      </c>
      <c r="E276" s="108" t="s">
        <v>25</v>
      </c>
      <c r="F276" s="15">
        <v>2009</v>
      </c>
      <c r="G276" s="10">
        <v>5255370000</v>
      </c>
      <c r="H276" s="10">
        <v>6043675500</v>
      </c>
      <c r="I276" s="10">
        <v>5255370000</v>
      </c>
    </row>
    <row r="277" spans="1:9" ht="14.25" customHeight="1" x14ac:dyDescent="0.25">
      <c r="A277" s="98">
        <f t="shared" si="2"/>
        <v>273</v>
      </c>
      <c r="B277" s="107" t="s">
        <v>1828</v>
      </c>
      <c r="C277" s="15" t="s">
        <v>1829</v>
      </c>
      <c r="D277" s="15" t="s">
        <v>75</v>
      </c>
      <c r="E277" s="108" t="s">
        <v>25</v>
      </c>
      <c r="F277" s="15">
        <v>2009</v>
      </c>
      <c r="G277" s="10">
        <v>1185140000</v>
      </c>
      <c r="H277" s="10">
        <v>4349463800</v>
      </c>
      <c r="I277" s="10">
        <v>1185140000</v>
      </c>
    </row>
    <row r="278" spans="1:9" ht="14.25" customHeight="1" x14ac:dyDescent="0.25">
      <c r="A278" s="98">
        <f t="shared" si="2"/>
        <v>274</v>
      </c>
      <c r="B278" s="107" t="s">
        <v>1830</v>
      </c>
      <c r="C278" s="15" t="s">
        <v>1831</v>
      </c>
      <c r="D278" s="15" t="s">
        <v>73</v>
      </c>
      <c r="E278" s="108" t="s">
        <v>26</v>
      </c>
      <c r="F278" s="15">
        <v>2009</v>
      </c>
      <c r="G278" s="10">
        <v>1850300000</v>
      </c>
      <c r="H278" s="10">
        <v>7342286448</v>
      </c>
      <c r="I278" s="10">
        <v>2009300000</v>
      </c>
    </row>
    <row r="279" spans="1:9" ht="14.25" customHeight="1" x14ac:dyDescent="0.25">
      <c r="A279" s="98">
        <f t="shared" si="2"/>
        <v>275</v>
      </c>
      <c r="B279" s="107" t="s">
        <v>1832</v>
      </c>
      <c r="C279" s="15" t="s">
        <v>1833</v>
      </c>
      <c r="D279" s="15" t="s">
        <v>73</v>
      </c>
      <c r="E279" s="108" t="s">
        <v>25</v>
      </c>
      <c r="F279" s="15">
        <v>2009</v>
      </c>
      <c r="G279" s="10">
        <v>158000000</v>
      </c>
      <c r="H279" s="10">
        <v>347247660</v>
      </c>
      <c r="I279" s="10">
        <v>158000000</v>
      </c>
    </row>
    <row r="280" spans="1:9" ht="14.25" customHeight="1" x14ac:dyDescent="0.25">
      <c r="A280" s="98">
        <f t="shared" si="2"/>
        <v>276</v>
      </c>
      <c r="B280" s="107" t="s">
        <v>1834</v>
      </c>
      <c r="C280" s="15" t="s">
        <v>1835</v>
      </c>
      <c r="D280" s="15" t="s">
        <v>1523</v>
      </c>
      <c r="E280" s="108" t="s">
        <v>26</v>
      </c>
      <c r="F280" s="15">
        <v>2009</v>
      </c>
      <c r="G280" s="10">
        <v>18798700000</v>
      </c>
      <c r="H280" s="10">
        <v>2500227100</v>
      </c>
      <c r="I280" s="10">
        <v>69216000000</v>
      </c>
    </row>
    <row r="281" spans="1:9" ht="14.25" customHeight="1" x14ac:dyDescent="0.25">
      <c r="A281" s="98">
        <f t="shared" si="2"/>
        <v>277</v>
      </c>
      <c r="B281" s="107" t="s">
        <v>1836</v>
      </c>
      <c r="C281" s="15" t="s">
        <v>1837</v>
      </c>
      <c r="D281" s="15" t="s">
        <v>1523</v>
      </c>
      <c r="E281" s="108" t="s">
        <v>25</v>
      </c>
      <c r="F281" s="15">
        <v>2009</v>
      </c>
      <c r="G281" s="10">
        <v>1815000000</v>
      </c>
      <c r="H281" s="10">
        <v>2686200000</v>
      </c>
      <c r="I281" s="10">
        <v>1815000000</v>
      </c>
    </row>
    <row r="282" spans="1:9" ht="14.25" customHeight="1" x14ac:dyDescent="0.25">
      <c r="A282" s="98">
        <f t="shared" si="2"/>
        <v>278</v>
      </c>
      <c r="B282" s="107" t="s">
        <v>1838</v>
      </c>
      <c r="C282" s="15" t="s">
        <v>1839</v>
      </c>
      <c r="D282" s="15" t="s">
        <v>1523</v>
      </c>
      <c r="E282" s="108" t="s">
        <v>25</v>
      </c>
      <c r="F282" s="15">
        <v>2009</v>
      </c>
      <c r="G282" s="10">
        <v>11356500000</v>
      </c>
      <c r="H282" s="10">
        <v>11674482000</v>
      </c>
      <c r="I282" s="10">
        <v>11356500000</v>
      </c>
    </row>
    <row r="283" spans="1:9" ht="14.25" customHeight="1" x14ac:dyDescent="0.25">
      <c r="A283" s="98">
        <f t="shared" si="2"/>
        <v>279</v>
      </c>
      <c r="B283" s="107" t="s">
        <v>1840</v>
      </c>
      <c r="C283" s="15" t="s">
        <v>1841</v>
      </c>
      <c r="D283" s="15" t="s">
        <v>1523</v>
      </c>
      <c r="E283" s="108" t="s">
        <v>25</v>
      </c>
      <c r="F283" s="15">
        <v>2009</v>
      </c>
      <c r="G283" s="10">
        <v>4800000000</v>
      </c>
      <c r="H283" s="10">
        <v>10080000000</v>
      </c>
      <c r="I283" s="10">
        <v>6000000000</v>
      </c>
    </row>
    <row r="284" spans="1:9" ht="14.25" customHeight="1" x14ac:dyDescent="0.25">
      <c r="A284" s="98">
        <f t="shared" si="2"/>
        <v>280</v>
      </c>
      <c r="B284" s="107" t="s">
        <v>1842</v>
      </c>
      <c r="C284" s="15" t="s">
        <v>1843</v>
      </c>
      <c r="D284" s="15" t="s">
        <v>1523</v>
      </c>
      <c r="E284" s="108" t="s">
        <v>26</v>
      </c>
      <c r="F284" s="15">
        <v>2009</v>
      </c>
      <c r="G284" s="10">
        <v>400000000</v>
      </c>
      <c r="H284" s="10">
        <v>2511140000</v>
      </c>
      <c r="I284" s="10">
        <v>1724000000</v>
      </c>
    </row>
    <row r="285" spans="1:9" ht="14.25" customHeight="1" x14ac:dyDescent="0.25">
      <c r="A285" s="98">
        <f t="shared" si="2"/>
        <v>281</v>
      </c>
      <c r="B285" s="107" t="s">
        <v>1844</v>
      </c>
      <c r="C285" s="15" t="s">
        <v>1845</v>
      </c>
      <c r="D285" s="15" t="s">
        <v>75</v>
      </c>
      <c r="E285" s="108" t="s">
        <v>25</v>
      </c>
      <c r="F285" s="15">
        <v>2009</v>
      </c>
      <c r="G285" s="10">
        <v>327900000</v>
      </c>
      <c r="H285" s="10">
        <v>2164140000</v>
      </c>
      <c r="I285" s="10">
        <v>327900000</v>
      </c>
    </row>
    <row r="286" spans="1:9" ht="14.25" customHeight="1" x14ac:dyDescent="0.25">
      <c r="A286" s="98">
        <f t="shared" si="2"/>
        <v>282</v>
      </c>
      <c r="B286" s="107" t="s">
        <v>1846</v>
      </c>
      <c r="C286" s="15" t="s">
        <v>1847</v>
      </c>
      <c r="D286" s="15" t="s">
        <v>75</v>
      </c>
      <c r="E286" s="108" t="s">
        <v>25</v>
      </c>
      <c r="F286" s="15">
        <v>2009</v>
      </c>
      <c r="G286" s="10">
        <v>1185700000</v>
      </c>
      <c r="H286" s="10">
        <v>1956405000</v>
      </c>
      <c r="I286" s="10">
        <v>1185700000</v>
      </c>
    </row>
    <row r="287" spans="1:9" ht="14.25" customHeight="1" x14ac:dyDescent="0.25">
      <c r="A287" s="98">
        <f t="shared" si="2"/>
        <v>283</v>
      </c>
      <c r="B287" s="107" t="s">
        <v>1848</v>
      </c>
      <c r="C287" s="15" t="s">
        <v>1849</v>
      </c>
      <c r="D287" s="15" t="s">
        <v>75</v>
      </c>
      <c r="E287" s="108" t="s">
        <v>25</v>
      </c>
      <c r="F287" s="15">
        <v>2009</v>
      </c>
      <c r="G287" s="10">
        <v>200000000</v>
      </c>
      <c r="H287" s="10">
        <v>236000000</v>
      </c>
      <c r="I287" s="10">
        <v>200000000</v>
      </c>
    </row>
    <row r="288" spans="1:9" ht="14.25" customHeight="1" x14ac:dyDescent="0.25">
      <c r="A288" s="98">
        <f t="shared" si="2"/>
        <v>284</v>
      </c>
      <c r="B288" s="107" t="s">
        <v>1850</v>
      </c>
      <c r="C288" s="15" t="s">
        <v>1851</v>
      </c>
      <c r="D288" s="15" t="s">
        <v>75</v>
      </c>
      <c r="E288" s="108" t="s">
        <v>25</v>
      </c>
      <c r="F288" s="15">
        <v>2009</v>
      </c>
      <c r="G288" s="10">
        <v>924900000</v>
      </c>
      <c r="H288" s="10">
        <v>1341105000</v>
      </c>
      <c r="I288" s="10">
        <v>924900000</v>
      </c>
    </row>
    <row r="289" spans="1:9" ht="14.25" customHeight="1" x14ac:dyDescent="0.25">
      <c r="A289" s="98">
        <f t="shared" si="2"/>
        <v>285</v>
      </c>
      <c r="B289" s="107" t="s">
        <v>1852</v>
      </c>
      <c r="C289" s="15" t="s">
        <v>1853</v>
      </c>
      <c r="D289" s="15" t="s">
        <v>75</v>
      </c>
      <c r="E289" s="108" t="s">
        <v>25</v>
      </c>
      <c r="F289" s="15">
        <v>2009</v>
      </c>
      <c r="G289" s="10">
        <v>288000000</v>
      </c>
      <c r="H289" s="10">
        <v>881280000</v>
      </c>
      <c r="I289" s="10">
        <v>288000000</v>
      </c>
    </row>
    <row r="290" spans="1:9" ht="14.25" customHeight="1" x14ac:dyDescent="0.25">
      <c r="A290" s="98">
        <f t="shared" si="2"/>
        <v>286</v>
      </c>
      <c r="B290" s="107" t="s">
        <v>1854</v>
      </c>
      <c r="C290" s="15" t="s">
        <v>1855</v>
      </c>
      <c r="D290" s="15" t="s">
        <v>73</v>
      </c>
      <c r="E290" s="108" t="s">
        <v>25</v>
      </c>
      <c r="F290" s="15">
        <v>2009</v>
      </c>
      <c r="G290" s="10">
        <v>2678230000</v>
      </c>
      <c r="H290" s="10">
        <v>4847596300</v>
      </c>
      <c r="I290" s="10">
        <v>2678230000</v>
      </c>
    </row>
    <row r="291" spans="1:9" ht="14.25" customHeight="1" x14ac:dyDescent="0.25">
      <c r="A291" s="98">
        <f t="shared" si="2"/>
        <v>287</v>
      </c>
      <c r="B291" s="107" t="s">
        <v>1856</v>
      </c>
      <c r="C291" s="15" t="s">
        <v>1857</v>
      </c>
      <c r="D291" s="15" t="s">
        <v>73</v>
      </c>
      <c r="E291" s="108" t="s">
        <v>25</v>
      </c>
      <c r="F291" s="15">
        <v>2009</v>
      </c>
      <c r="G291" s="10">
        <v>2172500000</v>
      </c>
      <c r="H291" s="10">
        <v>3041500000</v>
      </c>
      <c r="I291" s="10">
        <v>2172500000</v>
      </c>
    </row>
    <row r="292" spans="1:9" ht="14.25" customHeight="1" x14ac:dyDescent="0.25">
      <c r="A292" s="98">
        <f t="shared" si="2"/>
        <v>288</v>
      </c>
      <c r="B292" s="107" t="s">
        <v>1858</v>
      </c>
      <c r="C292" s="15" t="s">
        <v>1859</v>
      </c>
      <c r="D292" s="15" t="s">
        <v>77</v>
      </c>
      <c r="E292" s="108" t="s">
        <v>25</v>
      </c>
      <c r="F292" s="15">
        <v>2009</v>
      </c>
      <c r="G292" s="10">
        <v>2106800000</v>
      </c>
      <c r="H292" s="10">
        <v>2359616000</v>
      </c>
      <c r="I292" s="10">
        <v>2106800000</v>
      </c>
    </row>
    <row r="293" spans="1:9" ht="14.25" customHeight="1" x14ac:dyDescent="0.25">
      <c r="A293" s="98">
        <f t="shared" si="2"/>
        <v>289</v>
      </c>
      <c r="B293" s="107" t="s">
        <v>1860</v>
      </c>
      <c r="C293" s="15" t="s">
        <v>1861</v>
      </c>
      <c r="D293" s="15" t="s">
        <v>77</v>
      </c>
      <c r="E293" s="108" t="s">
        <v>25</v>
      </c>
      <c r="F293" s="15">
        <v>2009</v>
      </c>
      <c r="G293" s="10">
        <v>1040000000</v>
      </c>
      <c r="H293" s="10">
        <v>1227200000</v>
      </c>
      <c r="I293" s="10">
        <v>1040000000</v>
      </c>
    </row>
    <row r="294" spans="1:9" ht="14.25" customHeight="1" x14ac:dyDescent="0.25">
      <c r="A294" s="98">
        <f t="shared" si="2"/>
        <v>290</v>
      </c>
      <c r="B294" s="107" t="s">
        <v>1862</v>
      </c>
      <c r="C294" s="15" t="s">
        <v>1863</v>
      </c>
      <c r="D294" s="15" t="s">
        <v>77</v>
      </c>
      <c r="E294" s="108" t="s">
        <v>25</v>
      </c>
      <c r="F294" s="15">
        <v>2009</v>
      </c>
      <c r="G294" s="10">
        <v>1787900000</v>
      </c>
      <c r="H294" s="10">
        <v>1251530000</v>
      </c>
      <c r="I294" s="10">
        <v>1787900000</v>
      </c>
    </row>
    <row r="295" spans="1:9" ht="14.25" customHeight="1" x14ac:dyDescent="0.25">
      <c r="A295" s="98">
        <f t="shared" si="2"/>
        <v>291</v>
      </c>
      <c r="B295" s="107" t="s">
        <v>1864</v>
      </c>
      <c r="C295" s="15" t="s">
        <v>1865</v>
      </c>
      <c r="D295" s="15" t="s">
        <v>78</v>
      </c>
      <c r="E295" s="108" t="s">
        <v>25</v>
      </c>
      <c r="F295" s="15">
        <v>2009</v>
      </c>
      <c r="G295" s="10">
        <v>867000000</v>
      </c>
      <c r="H295" s="10">
        <v>1812030000</v>
      </c>
      <c r="I295" s="10">
        <v>867000000</v>
      </c>
    </row>
    <row r="296" spans="1:9" ht="14.25" customHeight="1" x14ac:dyDescent="0.25">
      <c r="A296" s="98">
        <f t="shared" si="2"/>
        <v>292</v>
      </c>
      <c r="B296" s="107" t="s">
        <v>1866</v>
      </c>
      <c r="C296" s="15" t="s">
        <v>1867</v>
      </c>
      <c r="D296" s="15" t="s">
        <v>78</v>
      </c>
      <c r="E296" s="108" t="s">
        <v>25</v>
      </c>
      <c r="F296" s="15">
        <v>2009</v>
      </c>
      <c r="G296" s="10">
        <v>500000000</v>
      </c>
      <c r="H296" s="10">
        <v>1760000000</v>
      </c>
      <c r="I296" s="10">
        <v>500000000</v>
      </c>
    </row>
    <row r="297" spans="1:9" ht="14.25" customHeight="1" x14ac:dyDescent="0.25">
      <c r="A297" s="98">
        <f t="shared" si="2"/>
        <v>293</v>
      </c>
      <c r="B297" s="107" t="s">
        <v>1868</v>
      </c>
      <c r="C297" s="15" t="s">
        <v>1869</v>
      </c>
      <c r="D297" s="15" t="s">
        <v>78</v>
      </c>
      <c r="E297" s="108" t="s">
        <v>25</v>
      </c>
      <c r="F297" s="15">
        <v>2009</v>
      </c>
      <c r="G297" s="10">
        <v>1450100000</v>
      </c>
      <c r="H297" s="10">
        <v>1528405400</v>
      </c>
      <c r="I297" s="10">
        <v>1450100000</v>
      </c>
    </row>
    <row r="298" spans="1:9" ht="14.25" customHeight="1" x14ac:dyDescent="0.25">
      <c r="A298" s="98">
        <f t="shared" si="2"/>
        <v>294</v>
      </c>
      <c r="B298" s="107" t="s">
        <v>1870</v>
      </c>
      <c r="C298" s="15" t="s">
        <v>1871</v>
      </c>
      <c r="D298" s="15" t="s">
        <v>75</v>
      </c>
      <c r="E298" s="108" t="s">
        <v>25</v>
      </c>
      <c r="F298" s="15">
        <v>2009</v>
      </c>
      <c r="G298" s="10">
        <v>117120000</v>
      </c>
      <c r="H298" s="10">
        <v>363072000</v>
      </c>
      <c r="I298" s="10">
        <v>117120000</v>
      </c>
    </row>
    <row r="299" spans="1:9" ht="14.25" customHeight="1" x14ac:dyDescent="0.25">
      <c r="A299" s="98">
        <f t="shared" si="2"/>
        <v>295</v>
      </c>
      <c r="B299" s="107" t="s">
        <v>1872</v>
      </c>
      <c r="C299" s="15" t="s">
        <v>1873</v>
      </c>
      <c r="D299" s="15" t="s">
        <v>75</v>
      </c>
      <c r="E299" s="108" t="s">
        <v>25</v>
      </c>
      <c r="F299" s="15">
        <v>2009</v>
      </c>
      <c r="G299" s="10">
        <v>8588210000</v>
      </c>
      <c r="H299" s="10">
        <v>12488974982</v>
      </c>
      <c r="I299" s="10">
        <v>8588210000</v>
      </c>
    </row>
    <row r="300" spans="1:9" ht="14.25" customHeight="1" x14ac:dyDescent="0.25">
      <c r="A300" s="98">
        <f t="shared" si="2"/>
        <v>296</v>
      </c>
      <c r="B300" s="107" t="s">
        <v>1874</v>
      </c>
      <c r="C300" s="15" t="s">
        <v>1875</v>
      </c>
      <c r="D300" s="15" t="s">
        <v>75</v>
      </c>
      <c r="E300" s="108" t="s">
        <v>25</v>
      </c>
      <c r="F300" s="15">
        <v>2009</v>
      </c>
      <c r="G300" s="10">
        <v>800000000</v>
      </c>
      <c r="H300" s="10">
        <v>992000000</v>
      </c>
      <c r="I300" s="10">
        <v>800000000</v>
      </c>
    </row>
    <row r="301" spans="1:9" ht="14.25" customHeight="1" x14ac:dyDescent="0.25">
      <c r="A301" s="98">
        <f t="shared" si="2"/>
        <v>297</v>
      </c>
      <c r="B301" s="107" t="s">
        <v>1876</v>
      </c>
      <c r="C301" s="15" t="s">
        <v>1877</v>
      </c>
      <c r="D301" s="15" t="s">
        <v>78</v>
      </c>
      <c r="E301" s="108" t="s">
        <v>25</v>
      </c>
      <c r="F301" s="15">
        <v>2009</v>
      </c>
      <c r="G301" s="10">
        <v>4775100000</v>
      </c>
      <c r="H301" s="10">
        <v>6589638000</v>
      </c>
      <c r="I301" s="10">
        <v>1600000000</v>
      </c>
    </row>
    <row r="302" spans="1:9" ht="14.25" customHeight="1" x14ac:dyDescent="0.25">
      <c r="A302" s="98">
        <f t="shared" si="2"/>
        <v>298</v>
      </c>
      <c r="B302" s="107" t="s">
        <v>1878</v>
      </c>
      <c r="C302" s="15" t="s">
        <v>1879</v>
      </c>
      <c r="D302" s="15" t="s">
        <v>77</v>
      </c>
      <c r="E302" s="108" t="s">
        <v>25</v>
      </c>
      <c r="F302" s="15">
        <v>2009</v>
      </c>
      <c r="G302" s="10">
        <v>150000000</v>
      </c>
      <c r="H302" s="10">
        <v>250500000</v>
      </c>
      <c r="I302" s="10">
        <v>150000000</v>
      </c>
    </row>
    <row r="303" spans="1:9" ht="14.25" customHeight="1" x14ac:dyDescent="0.25">
      <c r="A303" s="98">
        <f t="shared" si="2"/>
        <v>299</v>
      </c>
      <c r="B303" s="107" t="s">
        <v>1880</v>
      </c>
      <c r="C303" s="15" t="s">
        <v>1881</v>
      </c>
      <c r="D303" s="15" t="s">
        <v>1523</v>
      </c>
      <c r="E303" s="108" t="s">
        <v>25</v>
      </c>
      <c r="F303" s="15">
        <v>2009</v>
      </c>
      <c r="G303" s="10">
        <v>3570000000</v>
      </c>
      <c r="H303" s="10">
        <v>5908350000</v>
      </c>
      <c r="I303" s="10">
        <v>3570000000</v>
      </c>
    </row>
    <row r="304" spans="1:9" ht="14.25" customHeight="1" x14ac:dyDescent="0.25">
      <c r="A304" s="98">
        <f t="shared" si="2"/>
        <v>300</v>
      </c>
      <c r="B304" s="107" t="s">
        <v>1882</v>
      </c>
      <c r="C304" s="15" t="s">
        <v>1883</v>
      </c>
      <c r="D304" s="15" t="s">
        <v>1523</v>
      </c>
      <c r="E304" s="108" t="s">
        <v>25</v>
      </c>
      <c r="F304" s="15">
        <v>2009</v>
      </c>
      <c r="G304" s="10">
        <v>882350000</v>
      </c>
      <c r="H304" s="10">
        <v>1347348450</v>
      </c>
      <c r="I304" s="10">
        <v>882350000</v>
      </c>
    </row>
    <row r="305" spans="1:9" ht="14.25" customHeight="1" x14ac:dyDescent="0.25">
      <c r="A305" s="98">
        <f t="shared" si="2"/>
        <v>301</v>
      </c>
      <c r="B305" s="107" t="s">
        <v>1884</v>
      </c>
      <c r="C305" s="15" t="s">
        <v>1885</v>
      </c>
      <c r="D305" s="15" t="s">
        <v>1523</v>
      </c>
      <c r="E305" s="108" t="s">
        <v>25</v>
      </c>
      <c r="F305" s="15">
        <v>2009</v>
      </c>
      <c r="G305" s="10">
        <v>938490000</v>
      </c>
      <c r="H305" s="10">
        <v>1501584000</v>
      </c>
      <c r="I305" s="10">
        <v>938490000</v>
      </c>
    </row>
    <row r="306" spans="1:9" ht="14.25" customHeight="1" x14ac:dyDescent="0.25">
      <c r="A306" s="98">
        <f t="shared" si="2"/>
        <v>302</v>
      </c>
      <c r="B306" s="107" t="s">
        <v>1886</v>
      </c>
      <c r="C306" s="15" t="s">
        <v>1887</v>
      </c>
      <c r="D306" s="15" t="s">
        <v>78</v>
      </c>
      <c r="E306" s="108" t="s">
        <v>25</v>
      </c>
      <c r="F306" s="15">
        <v>2009</v>
      </c>
      <c r="G306" s="10">
        <v>911310000</v>
      </c>
      <c r="H306" s="10">
        <v>1183609428</v>
      </c>
      <c r="I306" s="10">
        <v>911310000</v>
      </c>
    </row>
    <row r="307" spans="1:9" ht="14.25" customHeight="1" x14ac:dyDescent="0.25">
      <c r="A307" s="98">
        <f t="shared" si="2"/>
        <v>303</v>
      </c>
      <c r="B307" s="107" t="s">
        <v>1888</v>
      </c>
      <c r="C307" s="15" t="s">
        <v>1889</v>
      </c>
      <c r="D307" s="15" t="s">
        <v>73</v>
      </c>
      <c r="E307" s="108" t="s">
        <v>25</v>
      </c>
      <c r="F307" s="15">
        <v>2009</v>
      </c>
      <c r="G307" s="10">
        <v>260000000</v>
      </c>
      <c r="H307" s="10">
        <v>262600000</v>
      </c>
      <c r="I307" s="10">
        <v>260000000</v>
      </c>
    </row>
    <row r="308" spans="1:9" ht="14.25" customHeight="1" x14ac:dyDescent="0.25">
      <c r="A308" s="98">
        <f t="shared" si="2"/>
        <v>304</v>
      </c>
      <c r="B308" s="107" t="s">
        <v>1890</v>
      </c>
      <c r="C308" s="15" t="s">
        <v>1891</v>
      </c>
      <c r="D308" s="15" t="s">
        <v>78</v>
      </c>
      <c r="E308" s="108" t="s">
        <v>25</v>
      </c>
      <c r="F308" s="15">
        <v>2009</v>
      </c>
      <c r="G308" s="10">
        <v>612460000</v>
      </c>
      <c r="H308" s="10">
        <v>805078670</v>
      </c>
      <c r="I308" s="10">
        <v>612460000</v>
      </c>
    </row>
    <row r="309" spans="1:9" ht="14.25" customHeight="1" x14ac:dyDescent="0.25">
      <c r="A309" s="98">
        <f t="shared" si="2"/>
        <v>305</v>
      </c>
      <c r="B309" s="107" t="s">
        <v>1892</v>
      </c>
      <c r="C309" s="15" t="s">
        <v>1893</v>
      </c>
      <c r="D309" s="15" t="s">
        <v>1523</v>
      </c>
      <c r="E309" s="108" t="s">
        <v>25</v>
      </c>
      <c r="F309" s="15">
        <v>2009</v>
      </c>
      <c r="G309" s="10">
        <v>1383600000</v>
      </c>
      <c r="H309" s="10">
        <v>3932191200</v>
      </c>
      <c r="I309" s="10">
        <v>1383600000</v>
      </c>
    </row>
    <row r="310" spans="1:9" ht="14.25" customHeight="1" x14ac:dyDescent="0.25">
      <c r="A310" s="98">
        <f t="shared" si="2"/>
        <v>306</v>
      </c>
      <c r="B310" s="107" t="s">
        <v>1894</v>
      </c>
      <c r="C310" s="15" t="s">
        <v>1895</v>
      </c>
      <c r="D310" s="15" t="s">
        <v>1523</v>
      </c>
      <c r="E310" s="108" t="s">
        <v>25</v>
      </c>
      <c r="F310" s="15">
        <v>2009</v>
      </c>
      <c r="G310" s="10">
        <v>756000000</v>
      </c>
      <c r="H310" s="10">
        <v>1025098200</v>
      </c>
      <c r="I310" s="10">
        <v>756000000</v>
      </c>
    </row>
    <row r="311" spans="1:9" ht="14.25" customHeight="1" x14ac:dyDescent="0.25">
      <c r="A311" s="98">
        <f t="shared" si="2"/>
        <v>307</v>
      </c>
      <c r="B311" s="107" t="s">
        <v>1496</v>
      </c>
      <c r="C311" s="15" t="s">
        <v>1896</v>
      </c>
      <c r="D311" s="15" t="s">
        <v>1523</v>
      </c>
      <c r="E311" s="108" t="s">
        <v>26</v>
      </c>
      <c r="F311" s="15">
        <v>2009</v>
      </c>
      <c r="G311" s="10">
        <v>3540000000</v>
      </c>
      <c r="H311" s="10">
        <v>7257000000</v>
      </c>
      <c r="I311" s="10">
        <v>3540000000</v>
      </c>
    </row>
    <row r="312" spans="1:9" ht="14.25" customHeight="1" x14ac:dyDescent="0.25">
      <c r="A312" s="98">
        <f t="shared" si="2"/>
        <v>308</v>
      </c>
      <c r="B312" s="107" t="s">
        <v>1897</v>
      </c>
      <c r="C312" s="15" t="s">
        <v>1898</v>
      </c>
      <c r="D312" s="15" t="s">
        <v>75</v>
      </c>
      <c r="E312" s="108" t="s">
        <v>25</v>
      </c>
      <c r="F312" s="15">
        <v>2009</v>
      </c>
      <c r="G312" s="10">
        <v>391200000</v>
      </c>
      <c r="H312" s="10">
        <v>747501048</v>
      </c>
      <c r="I312" s="10">
        <v>391200000</v>
      </c>
    </row>
    <row r="313" spans="1:9" ht="14.25" customHeight="1" x14ac:dyDescent="0.25">
      <c r="A313" s="98">
        <f t="shared" si="2"/>
        <v>309</v>
      </c>
      <c r="B313" s="107" t="s">
        <v>1899</v>
      </c>
      <c r="C313" s="15" t="s">
        <v>1900</v>
      </c>
      <c r="D313" s="15" t="s">
        <v>1523</v>
      </c>
      <c r="E313" s="108" t="s">
        <v>25</v>
      </c>
      <c r="F313" s="15">
        <v>2009</v>
      </c>
      <c r="G313" s="10">
        <v>7700000000</v>
      </c>
      <c r="H313" s="10">
        <v>26257000000</v>
      </c>
      <c r="I313" s="10">
        <v>7700000000</v>
      </c>
    </row>
    <row r="314" spans="1:9" ht="14.25" customHeight="1" x14ac:dyDescent="0.25">
      <c r="A314" s="98">
        <f t="shared" si="2"/>
        <v>310</v>
      </c>
      <c r="B314" s="107" t="s">
        <v>1901</v>
      </c>
      <c r="C314" s="15" t="s">
        <v>1902</v>
      </c>
      <c r="D314" s="15" t="s">
        <v>1523</v>
      </c>
      <c r="E314" s="108" t="s">
        <v>25</v>
      </c>
      <c r="F314" s="15">
        <v>2009</v>
      </c>
      <c r="G314" s="10">
        <v>6405960000</v>
      </c>
      <c r="H314" s="10">
        <v>12587711400</v>
      </c>
      <c r="I314" s="10">
        <v>6405960000</v>
      </c>
    </row>
    <row r="315" spans="1:9" ht="14.25" customHeight="1" x14ac:dyDescent="0.25">
      <c r="A315" s="98">
        <f t="shared" si="2"/>
        <v>311</v>
      </c>
      <c r="B315" s="107" t="s">
        <v>1903</v>
      </c>
      <c r="C315" s="15" t="s">
        <v>1904</v>
      </c>
      <c r="D315" s="15" t="s">
        <v>75</v>
      </c>
      <c r="E315" s="108" t="s">
        <v>25</v>
      </c>
      <c r="F315" s="15">
        <v>2009</v>
      </c>
      <c r="G315" s="10">
        <v>688000000</v>
      </c>
      <c r="H315" s="10">
        <v>833168000</v>
      </c>
      <c r="I315" s="10">
        <v>688000000</v>
      </c>
    </row>
    <row r="316" spans="1:9" ht="14.25" customHeight="1" x14ac:dyDescent="0.25">
      <c r="A316" s="98">
        <f t="shared" si="2"/>
        <v>312</v>
      </c>
      <c r="B316" s="107" t="s">
        <v>1905</v>
      </c>
      <c r="C316" s="15" t="s">
        <v>1906</v>
      </c>
      <c r="D316" s="15" t="s">
        <v>75</v>
      </c>
      <c r="E316" s="108" t="s">
        <v>25</v>
      </c>
      <c r="F316" s="15">
        <v>2009</v>
      </c>
      <c r="G316" s="10">
        <v>360000000</v>
      </c>
      <c r="H316" s="10">
        <v>439200000</v>
      </c>
      <c r="I316" s="10">
        <v>360000000</v>
      </c>
    </row>
    <row r="317" spans="1:9" ht="14.25" customHeight="1" x14ac:dyDescent="0.25">
      <c r="A317" s="98">
        <f t="shared" si="2"/>
        <v>313</v>
      </c>
      <c r="B317" s="107" t="s">
        <v>1907</v>
      </c>
      <c r="C317" s="15" t="s">
        <v>1908</v>
      </c>
      <c r="D317" s="15" t="s">
        <v>78</v>
      </c>
      <c r="E317" s="108" t="s">
        <v>25</v>
      </c>
      <c r="F317" s="15">
        <v>2009</v>
      </c>
      <c r="G317" s="10">
        <v>3000000000</v>
      </c>
      <c r="H317" s="10">
        <v>9990000000</v>
      </c>
      <c r="I317" s="10">
        <v>3000000000</v>
      </c>
    </row>
    <row r="318" spans="1:9" ht="14.25" customHeight="1" x14ac:dyDescent="0.25">
      <c r="A318" s="98">
        <f t="shared" si="2"/>
        <v>314</v>
      </c>
      <c r="B318" s="107" t="s">
        <v>1299</v>
      </c>
      <c r="C318" s="15" t="s">
        <v>1909</v>
      </c>
      <c r="D318" s="15" t="s">
        <v>78</v>
      </c>
      <c r="E318" s="108" t="s">
        <v>25</v>
      </c>
      <c r="F318" s="15">
        <v>2009</v>
      </c>
      <c r="G318" s="10">
        <v>882000000</v>
      </c>
      <c r="H318" s="10">
        <v>2469600000</v>
      </c>
      <c r="I318" s="10">
        <v>882000000</v>
      </c>
    </row>
    <row r="319" spans="1:9" ht="14.25" customHeight="1" x14ac:dyDescent="0.25">
      <c r="A319" s="98">
        <f t="shared" si="2"/>
        <v>315</v>
      </c>
      <c r="B319" s="107" t="s">
        <v>1910</v>
      </c>
      <c r="C319" s="15" t="s">
        <v>1911</v>
      </c>
      <c r="D319" s="15" t="s">
        <v>77</v>
      </c>
      <c r="E319" s="108" t="s">
        <v>25</v>
      </c>
      <c r="F319" s="15">
        <v>2009</v>
      </c>
      <c r="G319" s="10">
        <v>290000000</v>
      </c>
      <c r="H319" s="10">
        <v>419099300</v>
      </c>
      <c r="I319" s="10">
        <v>290000000</v>
      </c>
    </row>
    <row r="320" spans="1:9" ht="14.25" customHeight="1" x14ac:dyDescent="0.25">
      <c r="A320" s="98">
        <f t="shared" si="2"/>
        <v>316</v>
      </c>
      <c r="B320" s="107" t="s">
        <v>1912</v>
      </c>
      <c r="C320" s="15" t="s">
        <v>1913</v>
      </c>
      <c r="D320" s="15" t="s">
        <v>73</v>
      </c>
      <c r="E320" s="108" t="s">
        <v>25</v>
      </c>
      <c r="F320" s="15">
        <v>2009</v>
      </c>
      <c r="G320" s="10">
        <v>1300000000</v>
      </c>
      <c r="H320" s="10">
        <v>2665000000</v>
      </c>
      <c r="I320" s="10">
        <v>1300000000</v>
      </c>
    </row>
    <row r="321" spans="1:9" ht="14.25" customHeight="1" x14ac:dyDescent="0.25">
      <c r="A321" s="98">
        <f t="shared" si="2"/>
        <v>317</v>
      </c>
      <c r="B321" s="107" t="s">
        <v>1914</v>
      </c>
      <c r="C321" s="15" t="s">
        <v>1915</v>
      </c>
      <c r="D321" s="15" t="s">
        <v>73</v>
      </c>
      <c r="E321" s="108" t="s">
        <v>25</v>
      </c>
      <c r="F321" s="15">
        <v>2009</v>
      </c>
      <c r="G321" s="10">
        <v>520000000</v>
      </c>
      <c r="H321" s="10">
        <v>634400000</v>
      </c>
      <c r="I321" s="10">
        <v>520000000</v>
      </c>
    </row>
    <row r="322" spans="1:9" ht="14.25" customHeight="1" x14ac:dyDescent="0.25">
      <c r="A322" s="98">
        <f t="shared" si="2"/>
        <v>318</v>
      </c>
      <c r="B322" s="107" t="s">
        <v>1916</v>
      </c>
      <c r="C322" s="15" t="s">
        <v>1917</v>
      </c>
      <c r="D322" s="15" t="s">
        <v>75</v>
      </c>
      <c r="E322" s="108" t="s">
        <v>25</v>
      </c>
      <c r="F322" s="15">
        <v>2009</v>
      </c>
      <c r="G322" s="10">
        <v>452300000</v>
      </c>
      <c r="H322" s="10">
        <v>682973000</v>
      </c>
      <c r="I322" s="10"/>
    </row>
    <row r="323" spans="1:9" ht="14.25" customHeight="1" x14ac:dyDescent="0.25">
      <c r="A323" s="98">
        <f t="shared" si="2"/>
        <v>319</v>
      </c>
      <c r="B323" s="107" t="s">
        <v>1918</v>
      </c>
      <c r="C323" s="15" t="s">
        <v>1919</v>
      </c>
      <c r="D323" s="15" t="s">
        <v>77</v>
      </c>
      <c r="E323" s="108" t="s">
        <v>25</v>
      </c>
      <c r="F323" s="15">
        <v>2009</v>
      </c>
      <c r="G323" s="10">
        <v>237000000</v>
      </c>
      <c r="H323" s="10">
        <v>265440000</v>
      </c>
      <c r="I323" s="10">
        <v>237000000</v>
      </c>
    </row>
    <row r="324" spans="1:9" ht="14.25" customHeight="1" x14ac:dyDescent="0.25">
      <c r="A324" s="98">
        <f t="shared" si="2"/>
        <v>320</v>
      </c>
      <c r="B324" s="107" t="s">
        <v>1920</v>
      </c>
      <c r="C324" s="15" t="s">
        <v>1921</v>
      </c>
      <c r="D324" s="15" t="s">
        <v>77</v>
      </c>
      <c r="E324" s="108" t="s">
        <v>25</v>
      </c>
      <c r="F324" s="15">
        <v>2009</v>
      </c>
      <c r="G324" s="10">
        <v>346500000</v>
      </c>
      <c r="H324" s="10">
        <v>1004850000</v>
      </c>
      <c r="I324" s="10">
        <v>346500000</v>
      </c>
    </row>
    <row r="325" spans="1:9" ht="14.25" customHeight="1" x14ac:dyDescent="0.25">
      <c r="A325" s="98">
        <f t="shared" si="2"/>
        <v>321</v>
      </c>
      <c r="B325" s="107" t="s">
        <v>1922</v>
      </c>
      <c r="C325" s="15" t="s">
        <v>1923</v>
      </c>
      <c r="D325" s="15" t="s">
        <v>1523</v>
      </c>
      <c r="E325" s="108" t="s">
        <v>25</v>
      </c>
      <c r="F325" s="15">
        <v>2009</v>
      </c>
      <c r="G325" s="10">
        <v>1688040000</v>
      </c>
      <c r="H325" s="10">
        <v>2228212800</v>
      </c>
      <c r="I325" s="10">
        <v>1688040000</v>
      </c>
    </row>
    <row r="326" spans="1:9" ht="14.25" customHeight="1" x14ac:dyDescent="0.25">
      <c r="A326" s="98">
        <f t="shared" si="2"/>
        <v>322</v>
      </c>
      <c r="B326" s="107" t="s">
        <v>1505</v>
      </c>
      <c r="C326" s="15" t="s">
        <v>1924</v>
      </c>
      <c r="D326" s="15" t="s">
        <v>1523</v>
      </c>
      <c r="E326" s="108" t="s">
        <v>25</v>
      </c>
      <c r="F326" s="15">
        <v>2009</v>
      </c>
      <c r="G326" s="10">
        <v>715160000</v>
      </c>
      <c r="H326" s="10">
        <v>1108498000</v>
      </c>
      <c r="I326" s="10">
        <v>715160000</v>
      </c>
    </row>
    <row r="327" spans="1:9" ht="14.25" customHeight="1" x14ac:dyDescent="0.25">
      <c r="A327" s="98">
        <f t="shared" si="2"/>
        <v>323</v>
      </c>
      <c r="B327" s="107" t="s">
        <v>1304</v>
      </c>
      <c r="C327" s="15" t="s">
        <v>1925</v>
      </c>
      <c r="D327" s="15" t="s">
        <v>73</v>
      </c>
      <c r="E327" s="108" t="s">
        <v>25</v>
      </c>
      <c r="F327" s="15">
        <v>2009</v>
      </c>
      <c r="G327" s="10">
        <v>2157000000</v>
      </c>
      <c r="H327" s="10">
        <v>6589638000</v>
      </c>
      <c r="I327" s="10">
        <v>2157000000</v>
      </c>
    </row>
    <row r="328" spans="1:9" ht="14.25" customHeight="1" x14ac:dyDescent="0.25">
      <c r="A328" s="98">
        <f t="shared" si="2"/>
        <v>324</v>
      </c>
      <c r="B328" s="107" t="s">
        <v>1926</v>
      </c>
      <c r="C328" s="15" t="s">
        <v>1927</v>
      </c>
      <c r="D328" s="15" t="s">
        <v>75</v>
      </c>
      <c r="E328" s="108" t="s">
        <v>25</v>
      </c>
      <c r="F328" s="15">
        <v>2009</v>
      </c>
      <c r="G328" s="10">
        <v>439900000</v>
      </c>
      <c r="H328" s="10">
        <v>1385685000</v>
      </c>
      <c r="I328" s="10">
        <v>439900000</v>
      </c>
    </row>
    <row r="329" spans="1:9" ht="14.25" customHeight="1" x14ac:dyDescent="0.25">
      <c r="A329" s="98">
        <f t="shared" si="2"/>
        <v>325</v>
      </c>
      <c r="B329" s="107" t="s">
        <v>1928</v>
      </c>
      <c r="C329" s="15" t="s">
        <v>1929</v>
      </c>
      <c r="D329" s="15" t="s">
        <v>75</v>
      </c>
      <c r="E329" s="108" t="s">
        <v>25</v>
      </c>
      <c r="F329" s="15">
        <v>2009</v>
      </c>
      <c r="G329" s="10">
        <v>1200000000</v>
      </c>
      <c r="H329" s="10">
        <v>1932000000</v>
      </c>
      <c r="I329" s="10">
        <v>1200000000</v>
      </c>
    </row>
    <row r="330" spans="1:9" ht="14.25" customHeight="1" x14ac:dyDescent="0.25">
      <c r="A330" s="98">
        <f t="shared" si="2"/>
        <v>326</v>
      </c>
      <c r="B330" s="107" t="s">
        <v>1930</v>
      </c>
      <c r="C330" s="15" t="s">
        <v>1931</v>
      </c>
      <c r="D330" s="15" t="s">
        <v>1523</v>
      </c>
      <c r="E330" s="108" t="s">
        <v>26</v>
      </c>
      <c r="F330" s="15">
        <v>2009</v>
      </c>
      <c r="G330" s="10">
        <v>1060000000</v>
      </c>
      <c r="H330" s="10">
        <v>1480502000</v>
      </c>
      <c r="I330" s="10">
        <v>1060000000</v>
      </c>
    </row>
    <row r="331" spans="1:9" ht="14.25" customHeight="1" x14ac:dyDescent="0.25">
      <c r="A331" s="98">
        <f t="shared" si="2"/>
        <v>327</v>
      </c>
      <c r="B331" s="107" t="s">
        <v>1932</v>
      </c>
      <c r="C331" s="15" t="s">
        <v>1933</v>
      </c>
      <c r="D331" s="15"/>
      <c r="E331" s="108" t="s">
        <v>25</v>
      </c>
      <c r="F331" s="15">
        <v>2009</v>
      </c>
      <c r="G331" s="10">
        <v>980000000</v>
      </c>
      <c r="H331" s="10">
        <v>1058400000</v>
      </c>
      <c r="I331" s="10">
        <v>980000000</v>
      </c>
    </row>
    <row r="332" spans="1:9" ht="14.25" customHeight="1" x14ac:dyDescent="0.25">
      <c r="A332" s="98">
        <f t="shared" si="2"/>
        <v>328</v>
      </c>
      <c r="B332" s="107" t="s">
        <v>1934</v>
      </c>
      <c r="C332" s="15" t="s">
        <v>1935</v>
      </c>
      <c r="D332" s="15" t="s">
        <v>78</v>
      </c>
      <c r="E332" s="108" t="s">
        <v>26</v>
      </c>
      <c r="F332" s="15">
        <v>2009</v>
      </c>
      <c r="G332" s="10">
        <v>800000000</v>
      </c>
      <c r="H332" s="10">
        <v>1080000000</v>
      </c>
      <c r="I332" s="10">
        <v>1182900000</v>
      </c>
    </row>
    <row r="333" spans="1:9" ht="14.25" customHeight="1" x14ac:dyDescent="0.25">
      <c r="A333" s="98">
        <f t="shared" si="2"/>
        <v>329</v>
      </c>
      <c r="B333" s="107" t="s">
        <v>1936</v>
      </c>
      <c r="C333" s="15" t="s">
        <v>1937</v>
      </c>
      <c r="D333" s="15" t="s">
        <v>78</v>
      </c>
      <c r="E333" s="108" t="s">
        <v>25</v>
      </c>
      <c r="F333" s="15">
        <v>2009</v>
      </c>
      <c r="G333" s="10">
        <v>567600000</v>
      </c>
      <c r="H333" s="10">
        <v>998976000</v>
      </c>
      <c r="I333" s="10">
        <v>567600000</v>
      </c>
    </row>
    <row r="334" spans="1:9" ht="14.25" customHeight="1" x14ac:dyDescent="0.25">
      <c r="A334" s="98">
        <f t="shared" si="2"/>
        <v>330</v>
      </c>
      <c r="B334" s="107" t="s">
        <v>1938</v>
      </c>
      <c r="C334" s="15" t="s">
        <v>1939</v>
      </c>
      <c r="D334" s="15"/>
      <c r="E334" s="108" t="s">
        <v>25</v>
      </c>
      <c r="F334" s="15">
        <v>2009</v>
      </c>
      <c r="G334" s="10">
        <v>71100000</v>
      </c>
      <c r="H334" s="10">
        <v>84395700</v>
      </c>
      <c r="I334" s="10">
        <v>71100000</v>
      </c>
    </row>
    <row r="335" spans="1:9" ht="14.25" customHeight="1" x14ac:dyDescent="0.25">
      <c r="A335" s="98">
        <f t="shared" si="2"/>
        <v>331</v>
      </c>
      <c r="B335" s="107" t="s">
        <v>1940</v>
      </c>
      <c r="C335" s="15" t="s">
        <v>1941</v>
      </c>
      <c r="D335" s="15"/>
      <c r="E335" s="108" t="s">
        <v>26</v>
      </c>
      <c r="F335" s="15">
        <v>2009</v>
      </c>
      <c r="G335" s="10">
        <v>20000000</v>
      </c>
      <c r="H335" s="10">
        <v>27800000</v>
      </c>
      <c r="I335" s="10">
        <v>160000000</v>
      </c>
    </row>
    <row r="336" spans="1:9" ht="14.25" customHeight="1" x14ac:dyDescent="0.25">
      <c r="A336" s="98">
        <f t="shared" si="2"/>
        <v>332</v>
      </c>
      <c r="B336" s="107" t="s">
        <v>1942</v>
      </c>
      <c r="C336" s="15" t="s">
        <v>1943</v>
      </c>
      <c r="D336" s="15"/>
      <c r="E336" s="108" t="s">
        <v>25</v>
      </c>
      <c r="F336" s="15">
        <v>2009</v>
      </c>
      <c r="G336" s="10">
        <v>922700000</v>
      </c>
      <c r="H336" s="10">
        <v>1273326000</v>
      </c>
      <c r="I336" s="10">
        <v>922700000</v>
      </c>
    </row>
    <row r="337" spans="1:9" ht="14.25" customHeight="1" x14ac:dyDescent="0.25">
      <c r="A337" s="98">
        <f t="shared" si="2"/>
        <v>333</v>
      </c>
      <c r="B337" s="107" t="s">
        <v>1944</v>
      </c>
      <c r="C337" s="15" t="s">
        <v>1945</v>
      </c>
      <c r="D337" s="15"/>
      <c r="E337" s="108" t="s">
        <v>25</v>
      </c>
      <c r="F337" s="15">
        <v>2009</v>
      </c>
      <c r="G337" s="10">
        <v>2397400000</v>
      </c>
      <c r="H337" s="10">
        <v>3620074000</v>
      </c>
      <c r="I337" s="10">
        <v>2397400000</v>
      </c>
    </row>
    <row r="338" spans="1:9" ht="14.25" customHeight="1" x14ac:dyDescent="0.25">
      <c r="A338" s="98">
        <f t="shared" si="2"/>
        <v>334</v>
      </c>
      <c r="B338" s="107" t="s">
        <v>1946</v>
      </c>
      <c r="C338" s="15" t="s">
        <v>1947</v>
      </c>
      <c r="D338" s="15"/>
      <c r="E338" s="108" t="s">
        <v>26</v>
      </c>
      <c r="F338" s="15">
        <v>2009</v>
      </c>
      <c r="G338" s="10">
        <v>150000000</v>
      </c>
      <c r="H338" s="10">
        <v>172500000</v>
      </c>
      <c r="I338" s="10">
        <v>713000000</v>
      </c>
    </row>
    <row r="339" spans="1:9" ht="14.25" customHeight="1" x14ac:dyDescent="0.25">
      <c r="A339" s="98">
        <f t="shared" si="2"/>
        <v>335</v>
      </c>
      <c r="B339" s="107" t="s">
        <v>1948</v>
      </c>
      <c r="C339" s="15" t="s">
        <v>1949</v>
      </c>
      <c r="D339" s="15"/>
      <c r="E339" s="108" t="s">
        <v>26</v>
      </c>
      <c r="F339" s="15">
        <v>2009</v>
      </c>
      <c r="G339" s="10">
        <v>378000000</v>
      </c>
      <c r="H339" s="10">
        <v>1436400000</v>
      </c>
      <c r="I339" s="10">
        <v>1260500000</v>
      </c>
    </row>
    <row r="340" spans="1:9" ht="14.25" customHeight="1" x14ac:dyDescent="0.25">
      <c r="A340" s="98">
        <f t="shared" si="2"/>
        <v>336</v>
      </c>
      <c r="B340" s="107" t="s">
        <v>1950</v>
      </c>
      <c r="C340" s="15" t="s">
        <v>1951</v>
      </c>
      <c r="D340" s="15"/>
      <c r="E340" s="108" t="s">
        <v>25</v>
      </c>
      <c r="F340" s="15">
        <v>2009</v>
      </c>
      <c r="G340" s="10">
        <v>2250000000</v>
      </c>
      <c r="H340" s="10">
        <v>3271500000</v>
      </c>
      <c r="I340" s="10">
        <v>2250000000</v>
      </c>
    </row>
    <row r="341" spans="1:9" ht="14.25" customHeight="1" x14ac:dyDescent="0.25">
      <c r="A341" s="98">
        <f t="shared" si="2"/>
        <v>337</v>
      </c>
      <c r="B341" s="107" t="s">
        <v>1952</v>
      </c>
      <c r="C341" s="15" t="s">
        <v>1953</v>
      </c>
      <c r="D341" s="15"/>
      <c r="E341" s="108" t="s">
        <v>25</v>
      </c>
      <c r="F341" s="15">
        <v>2009</v>
      </c>
      <c r="G341" s="10">
        <v>927200000</v>
      </c>
      <c r="H341" s="10">
        <v>1588951912</v>
      </c>
      <c r="I341" s="10">
        <v>927200000</v>
      </c>
    </row>
    <row r="342" spans="1:9" ht="14.25" customHeight="1" x14ac:dyDescent="0.25">
      <c r="A342" s="98">
        <f t="shared" si="2"/>
        <v>338</v>
      </c>
      <c r="B342" s="107" t="s">
        <v>1954</v>
      </c>
      <c r="C342" s="15" t="s">
        <v>1955</v>
      </c>
      <c r="D342" s="15"/>
      <c r="E342" s="108" t="s">
        <v>25</v>
      </c>
      <c r="F342" s="15">
        <v>2009</v>
      </c>
      <c r="G342" s="10">
        <v>459900000</v>
      </c>
      <c r="H342" s="10">
        <v>645239700</v>
      </c>
      <c r="I342" s="10">
        <v>459900000</v>
      </c>
    </row>
    <row r="343" spans="1:9" ht="14.25" customHeight="1" x14ac:dyDescent="0.25">
      <c r="A343" s="98">
        <f t="shared" si="2"/>
        <v>339</v>
      </c>
      <c r="B343" s="107" t="s">
        <v>1956</v>
      </c>
      <c r="C343" s="15" t="s">
        <v>1957</v>
      </c>
      <c r="D343" s="15"/>
      <c r="E343" s="108" t="s">
        <v>25</v>
      </c>
      <c r="F343" s="15">
        <v>2009</v>
      </c>
      <c r="G343" s="10">
        <v>684300000</v>
      </c>
      <c r="H343" s="10">
        <v>814317000</v>
      </c>
      <c r="I343" s="10">
        <v>684300000</v>
      </c>
    </row>
    <row r="344" spans="1:9" ht="14.25" customHeight="1" x14ac:dyDescent="0.25">
      <c r="A344" s="98">
        <f t="shared" si="2"/>
        <v>340</v>
      </c>
      <c r="B344" s="107" t="s">
        <v>1958</v>
      </c>
      <c r="C344" s="15" t="s">
        <v>1959</v>
      </c>
      <c r="D344" s="15"/>
      <c r="E344" s="108" t="s">
        <v>25</v>
      </c>
      <c r="F344" s="15">
        <v>2009</v>
      </c>
      <c r="G344" s="10">
        <v>300000000</v>
      </c>
      <c r="H344" s="10">
        <v>750000000</v>
      </c>
      <c r="I344" s="10">
        <v>300000000</v>
      </c>
    </row>
    <row r="345" spans="1:9" ht="14.25" customHeight="1" x14ac:dyDescent="0.25">
      <c r="A345" s="98">
        <f t="shared" si="2"/>
        <v>341</v>
      </c>
      <c r="B345" s="107" t="s">
        <v>1960</v>
      </c>
      <c r="C345" s="15" t="s">
        <v>1961</v>
      </c>
      <c r="D345" s="15"/>
      <c r="E345" s="108" t="s">
        <v>25</v>
      </c>
      <c r="F345" s="15">
        <v>2009</v>
      </c>
      <c r="G345" s="10">
        <v>2108000000</v>
      </c>
      <c r="H345" s="10">
        <v>2484256920</v>
      </c>
      <c r="I345" s="10">
        <v>2108000000</v>
      </c>
    </row>
    <row r="346" spans="1:9" ht="14.25" customHeight="1" x14ac:dyDescent="0.25">
      <c r="A346" s="98">
        <f t="shared" si="2"/>
        <v>342</v>
      </c>
      <c r="B346" s="107" t="s">
        <v>1962</v>
      </c>
      <c r="C346" s="15" t="s">
        <v>1963</v>
      </c>
      <c r="D346" s="15"/>
      <c r="E346" s="108" t="s">
        <v>25</v>
      </c>
      <c r="F346" s="15">
        <v>2009</v>
      </c>
      <c r="G346" s="10">
        <v>1300000000</v>
      </c>
      <c r="H346" s="10">
        <v>2420250000</v>
      </c>
      <c r="I346" s="10">
        <v>1300000000</v>
      </c>
    </row>
    <row r="347" spans="1:9" ht="14.25" customHeight="1" x14ac:dyDescent="0.25">
      <c r="A347" s="98">
        <f t="shared" si="2"/>
        <v>343</v>
      </c>
      <c r="B347" s="107" t="s">
        <v>1964</v>
      </c>
      <c r="C347" s="15" t="s">
        <v>1965</v>
      </c>
      <c r="D347" s="15"/>
      <c r="E347" s="108" t="s">
        <v>25</v>
      </c>
      <c r="F347" s="15">
        <v>2009</v>
      </c>
      <c r="G347" s="10">
        <v>1584200000</v>
      </c>
      <c r="H347" s="10">
        <v>2724824000</v>
      </c>
      <c r="I347" s="10">
        <v>1584200000</v>
      </c>
    </row>
    <row r="348" spans="1:9" ht="14.25" customHeight="1" x14ac:dyDescent="0.25">
      <c r="A348" s="98">
        <f t="shared" si="2"/>
        <v>344</v>
      </c>
      <c r="B348" s="107" t="s">
        <v>1966</v>
      </c>
      <c r="C348" s="15" t="s">
        <v>1967</v>
      </c>
      <c r="D348" s="15"/>
      <c r="E348" s="108" t="s">
        <v>25</v>
      </c>
      <c r="F348" s="15">
        <v>2009</v>
      </c>
      <c r="G348" s="10">
        <v>1020000000</v>
      </c>
      <c r="H348" s="10">
        <v>1499400000</v>
      </c>
      <c r="I348" s="10">
        <v>1020000000</v>
      </c>
    </row>
    <row r="349" spans="1:9" ht="14.25" customHeight="1" x14ac:dyDescent="0.25">
      <c r="A349" s="98">
        <f t="shared" si="2"/>
        <v>345</v>
      </c>
      <c r="B349" s="107" t="s">
        <v>1517</v>
      </c>
      <c r="C349" s="15" t="s">
        <v>1968</v>
      </c>
      <c r="D349" s="15"/>
      <c r="E349" s="108" t="s">
        <v>25</v>
      </c>
      <c r="F349" s="15">
        <v>2009</v>
      </c>
      <c r="G349" s="10">
        <v>940000000</v>
      </c>
      <c r="H349" s="10">
        <v>1269000000</v>
      </c>
      <c r="I349" s="10">
        <v>940000000</v>
      </c>
    </row>
    <row r="350" spans="1:9" ht="14.25" customHeight="1" x14ac:dyDescent="0.25">
      <c r="A350" s="98">
        <f t="shared" si="2"/>
        <v>346</v>
      </c>
      <c r="B350" s="107" t="s">
        <v>1969</v>
      </c>
      <c r="C350" s="15" t="s">
        <v>1970</v>
      </c>
      <c r="D350" s="15"/>
      <c r="E350" s="108" t="s">
        <v>25</v>
      </c>
      <c r="F350" s="15">
        <v>2009</v>
      </c>
      <c r="G350" s="10">
        <v>550000000</v>
      </c>
      <c r="H350" s="10">
        <v>610500000</v>
      </c>
      <c r="I350" s="10">
        <v>550000000</v>
      </c>
    </row>
    <row r="351" spans="1:9" ht="14.25" customHeight="1" x14ac:dyDescent="0.25">
      <c r="A351" s="98">
        <f t="shared" si="2"/>
        <v>347</v>
      </c>
      <c r="B351" s="107" t="s">
        <v>1971</v>
      </c>
      <c r="C351" s="15" t="s">
        <v>1972</v>
      </c>
      <c r="D351" s="15"/>
      <c r="E351" s="108" t="s">
        <v>25</v>
      </c>
      <c r="F351" s="15">
        <v>2009</v>
      </c>
      <c r="G351" s="10">
        <v>945000000</v>
      </c>
      <c r="H351" s="10">
        <v>1909391400</v>
      </c>
      <c r="I351" s="10">
        <v>945000000</v>
      </c>
    </row>
    <row r="352" spans="1:9" ht="14.25" customHeight="1" x14ac:dyDescent="0.25">
      <c r="A352" s="98">
        <f t="shared" si="2"/>
        <v>348</v>
      </c>
      <c r="B352" s="107" t="s">
        <v>1973</v>
      </c>
      <c r="C352" s="15" t="s">
        <v>1974</v>
      </c>
      <c r="D352" s="15"/>
      <c r="E352" s="108" t="s">
        <v>25</v>
      </c>
      <c r="F352" s="15">
        <v>2009</v>
      </c>
      <c r="G352" s="10">
        <v>893000000</v>
      </c>
      <c r="H352" s="10">
        <v>4911500000</v>
      </c>
      <c r="I352" s="10">
        <v>893000000</v>
      </c>
    </row>
    <row r="353" spans="1:10" ht="14.25" customHeight="1" x14ac:dyDescent="0.25">
      <c r="A353" s="98">
        <f t="shared" si="2"/>
        <v>349</v>
      </c>
      <c r="B353" s="107" t="s">
        <v>1975</v>
      </c>
      <c r="C353" s="15" t="s">
        <v>1976</v>
      </c>
      <c r="D353" s="15" t="s">
        <v>723</v>
      </c>
      <c r="E353" s="108" t="s">
        <v>25</v>
      </c>
      <c r="F353" s="15">
        <v>2009</v>
      </c>
      <c r="G353" s="10">
        <v>17340000000</v>
      </c>
      <c r="H353" s="10">
        <v>110660650000</v>
      </c>
      <c r="I353" s="10">
        <v>17340000000</v>
      </c>
    </row>
    <row r="354" spans="1:10" ht="14.25" customHeight="1" x14ac:dyDescent="0.25">
      <c r="A354" s="98">
        <f t="shared" si="2"/>
        <v>350</v>
      </c>
      <c r="B354" s="107" t="s">
        <v>1977</v>
      </c>
      <c r="C354" s="15" t="s">
        <v>1978</v>
      </c>
      <c r="D354" s="15" t="s">
        <v>1979</v>
      </c>
      <c r="E354" s="108" t="s">
        <v>26</v>
      </c>
      <c r="F354" s="15">
        <v>2009</v>
      </c>
      <c r="G354" s="10">
        <v>1618000000</v>
      </c>
      <c r="H354" s="10">
        <v>4631180000</v>
      </c>
      <c r="I354" s="10">
        <v>1618000000</v>
      </c>
    </row>
    <row r="355" spans="1:10" ht="14.25" customHeight="1" x14ac:dyDescent="0.25">
      <c r="A355" s="98">
        <f t="shared" si="2"/>
        <v>351</v>
      </c>
      <c r="B355" s="107" t="s">
        <v>1501</v>
      </c>
      <c r="C355" s="15" t="s">
        <v>1980</v>
      </c>
      <c r="D355" s="15" t="s">
        <v>1979</v>
      </c>
      <c r="E355" s="108" t="s">
        <v>26</v>
      </c>
      <c r="F355" s="15">
        <v>2009</v>
      </c>
      <c r="G355" s="10">
        <v>5000000000</v>
      </c>
      <c r="H355" s="10">
        <v>19461705000</v>
      </c>
      <c r="I355" s="10">
        <v>5000000000</v>
      </c>
    </row>
    <row r="356" spans="1:10" ht="14.25" customHeight="1" x14ac:dyDescent="0.25">
      <c r="A356" s="98">
        <f t="shared" si="2"/>
        <v>352</v>
      </c>
      <c r="B356" s="107" t="s">
        <v>1981</v>
      </c>
      <c r="C356" s="15" t="s">
        <v>1982</v>
      </c>
      <c r="D356" s="15" t="s">
        <v>1523</v>
      </c>
      <c r="E356" s="108" t="s">
        <v>25</v>
      </c>
      <c r="F356" s="15">
        <v>2009</v>
      </c>
      <c r="G356" s="10">
        <v>1424000000</v>
      </c>
      <c r="H356" s="10">
        <v>3411800000</v>
      </c>
      <c r="I356" s="10">
        <v>1424000000</v>
      </c>
    </row>
    <row r="357" spans="1:10" ht="14.25" customHeight="1" x14ac:dyDescent="0.25">
      <c r="A357" s="98">
        <f t="shared" si="2"/>
        <v>353</v>
      </c>
      <c r="B357" s="107" t="s">
        <v>1494</v>
      </c>
      <c r="C357" s="15" t="s">
        <v>1983</v>
      </c>
      <c r="D357" s="15" t="s">
        <v>77</v>
      </c>
      <c r="E357" s="108" t="s">
        <v>26</v>
      </c>
      <c r="F357" s="15">
        <v>2009</v>
      </c>
      <c r="G357" s="10">
        <v>8169900000</v>
      </c>
      <c r="H357" s="10">
        <v>24180000000</v>
      </c>
      <c r="I357" s="10">
        <v>8169900000</v>
      </c>
    </row>
    <row r="358" spans="1:10" ht="14.25" customHeight="1" x14ac:dyDescent="0.25">
      <c r="A358" s="98">
        <f t="shared" si="2"/>
        <v>354</v>
      </c>
      <c r="B358" s="107" t="s">
        <v>1496</v>
      </c>
      <c r="C358" s="15" t="s">
        <v>1896</v>
      </c>
      <c r="D358" s="15"/>
      <c r="E358" s="108" t="s">
        <v>25</v>
      </c>
      <c r="F358" s="15">
        <v>2009</v>
      </c>
      <c r="G358" s="10">
        <v>3540000000</v>
      </c>
      <c r="H358" s="10">
        <v>7257000000</v>
      </c>
      <c r="I358" s="10">
        <v>3540000000</v>
      </c>
    </row>
    <row r="359" spans="1:10" ht="14.25" customHeight="1" x14ac:dyDescent="0.25">
      <c r="A359" s="98">
        <f t="shared" si="2"/>
        <v>355</v>
      </c>
      <c r="B359" s="107" t="s">
        <v>1573</v>
      </c>
      <c r="C359" s="15" t="s">
        <v>1984</v>
      </c>
      <c r="D359" s="15"/>
      <c r="E359" s="108" t="s">
        <v>25</v>
      </c>
      <c r="F359" s="15">
        <v>2009</v>
      </c>
      <c r="G359" s="10">
        <v>1052600000</v>
      </c>
      <c r="H359" s="10">
        <v>1592583800</v>
      </c>
      <c r="I359" s="10">
        <v>1052600000</v>
      </c>
    </row>
    <row r="360" spans="1:10" ht="14.25" customHeight="1" x14ac:dyDescent="0.25">
      <c r="A360" s="98">
        <f t="shared" si="2"/>
        <v>356</v>
      </c>
      <c r="B360" s="107" t="s">
        <v>1985</v>
      </c>
      <c r="C360" s="15" t="s">
        <v>1986</v>
      </c>
      <c r="D360" s="15" t="s">
        <v>77</v>
      </c>
      <c r="E360" s="108" t="s">
        <v>25</v>
      </c>
      <c r="F360" s="15">
        <v>2009</v>
      </c>
      <c r="G360" s="10">
        <v>6900000000</v>
      </c>
      <c r="H360" s="10">
        <v>17158000000</v>
      </c>
      <c r="I360" s="10">
        <v>6900000000</v>
      </c>
    </row>
    <row r="361" spans="1:10" ht="14.25" customHeight="1" x14ac:dyDescent="0.25">
      <c r="A361" s="98">
        <f t="shared" si="2"/>
        <v>357</v>
      </c>
      <c r="B361" s="107" t="s">
        <v>1987</v>
      </c>
      <c r="C361" s="15" t="s">
        <v>1988</v>
      </c>
      <c r="D361" s="15" t="s">
        <v>1523</v>
      </c>
      <c r="E361" s="108" t="s">
        <v>25</v>
      </c>
      <c r="F361" s="15">
        <v>2010</v>
      </c>
      <c r="G361" s="10">
        <v>8457500000</v>
      </c>
      <c r="H361" s="10">
        <v>17591600000</v>
      </c>
      <c r="I361" s="10">
        <v>8457500000</v>
      </c>
    </row>
    <row r="362" spans="1:10" ht="14.25" customHeight="1" x14ac:dyDescent="0.25">
      <c r="A362" s="98">
        <f t="shared" si="2"/>
        <v>358</v>
      </c>
      <c r="B362" s="107" t="s">
        <v>1842</v>
      </c>
      <c r="C362" s="15" t="s">
        <v>1989</v>
      </c>
      <c r="D362" s="15" t="s">
        <v>1523</v>
      </c>
      <c r="E362" s="108" t="s">
        <v>25</v>
      </c>
      <c r="F362" s="15">
        <v>2010</v>
      </c>
      <c r="G362" s="10">
        <v>1324000000</v>
      </c>
      <c r="H362" s="10">
        <v>4634000000</v>
      </c>
      <c r="I362" s="10">
        <v>1324000000</v>
      </c>
    </row>
    <row r="363" spans="1:10" ht="14.25" customHeight="1" x14ac:dyDescent="0.25">
      <c r="A363" s="98">
        <f t="shared" si="2"/>
        <v>359</v>
      </c>
      <c r="B363" s="107" t="s">
        <v>1990</v>
      </c>
      <c r="C363" s="15" t="s">
        <v>1991</v>
      </c>
      <c r="D363" s="15" t="s">
        <v>1523</v>
      </c>
      <c r="E363" s="108" t="s">
        <v>25</v>
      </c>
      <c r="F363" s="15">
        <v>2010</v>
      </c>
      <c r="G363" s="10">
        <v>11070600000</v>
      </c>
      <c r="H363" s="10">
        <v>41071926000</v>
      </c>
      <c r="I363" s="10">
        <v>11070600000</v>
      </c>
    </row>
    <row r="364" spans="1:10" ht="14.25" customHeight="1" x14ac:dyDescent="0.25">
      <c r="A364" s="98">
        <f t="shared" si="2"/>
        <v>360</v>
      </c>
      <c r="B364" s="107" t="s">
        <v>1992</v>
      </c>
      <c r="C364" s="15" t="s">
        <v>1993</v>
      </c>
      <c r="D364" s="15" t="s">
        <v>1523</v>
      </c>
      <c r="E364" s="108" t="s">
        <v>26</v>
      </c>
      <c r="F364" s="15">
        <v>2010</v>
      </c>
      <c r="G364" s="10">
        <v>2040000000</v>
      </c>
      <c r="H364" s="10">
        <v>4082040000</v>
      </c>
      <c r="I364" s="10">
        <v>2040000000</v>
      </c>
    </row>
    <row r="365" spans="1:10" ht="14.25" customHeight="1" x14ac:dyDescent="0.25">
      <c r="A365" s="98">
        <f t="shared" si="2"/>
        <v>361</v>
      </c>
      <c r="B365" s="107" t="s">
        <v>1994</v>
      </c>
      <c r="C365" s="15" t="s">
        <v>1995</v>
      </c>
      <c r="D365" s="15" t="s">
        <v>1523</v>
      </c>
      <c r="E365" s="108" t="s">
        <v>25</v>
      </c>
      <c r="F365" s="15">
        <v>2010</v>
      </c>
      <c r="G365" s="10">
        <v>900000000</v>
      </c>
      <c r="H365" s="10">
        <v>900000000</v>
      </c>
      <c r="I365" s="10">
        <v>900000000</v>
      </c>
    </row>
    <row r="366" spans="1:10" ht="14.25" customHeight="1" x14ac:dyDescent="0.25">
      <c r="A366" s="98">
        <f t="shared" si="2"/>
        <v>362</v>
      </c>
      <c r="B366" s="107" t="s">
        <v>1328</v>
      </c>
      <c r="C366" s="15" t="s">
        <v>1996</v>
      </c>
      <c r="D366" s="15"/>
      <c r="E366" s="108" t="s">
        <v>25</v>
      </c>
      <c r="F366" s="15">
        <v>2010</v>
      </c>
      <c r="G366" s="10">
        <v>440800000</v>
      </c>
      <c r="H366" s="10">
        <v>597080000</v>
      </c>
      <c r="I366" s="10"/>
    </row>
    <row r="367" spans="1:10" ht="14.25" customHeight="1" x14ac:dyDescent="0.25">
      <c r="A367" s="98">
        <f t="shared" si="2"/>
        <v>363</v>
      </c>
      <c r="B367" s="107" t="s">
        <v>1997</v>
      </c>
      <c r="C367" s="15" t="s">
        <v>1998</v>
      </c>
      <c r="D367" s="15"/>
      <c r="E367" s="108" t="s">
        <v>25</v>
      </c>
      <c r="F367" s="15">
        <v>2010</v>
      </c>
      <c r="G367" s="10">
        <v>3392000000</v>
      </c>
      <c r="H367" s="10">
        <f>2870822719</f>
        <v>2870822719</v>
      </c>
      <c r="I367" s="10"/>
      <c r="J367" s="1" t="s">
        <v>1999</v>
      </c>
    </row>
    <row r="368" spans="1:10" ht="14.25" customHeight="1" x14ac:dyDescent="0.25">
      <c r="A368" s="98">
        <f t="shared" si="2"/>
        <v>364</v>
      </c>
      <c r="B368" s="107" t="s">
        <v>2000</v>
      </c>
      <c r="C368" s="15" t="s">
        <v>2001</v>
      </c>
      <c r="D368" s="15" t="s">
        <v>1523</v>
      </c>
      <c r="E368" s="108" t="s">
        <v>25</v>
      </c>
      <c r="F368" s="15">
        <v>2010</v>
      </c>
      <c r="G368" s="10">
        <v>3600000000</v>
      </c>
      <c r="H368" s="10">
        <v>6310800000</v>
      </c>
      <c r="I368" s="10">
        <v>3600000000</v>
      </c>
    </row>
    <row r="369" spans="1:9" ht="14.25" customHeight="1" x14ac:dyDescent="0.25">
      <c r="A369" s="98">
        <f t="shared" si="2"/>
        <v>365</v>
      </c>
      <c r="B369" s="107" t="s">
        <v>2002</v>
      </c>
      <c r="C369" s="15" t="s">
        <v>2003</v>
      </c>
      <c r="D369" s="15" t="s">
        <v>1523</v>
      </c>
      <c r="E369" s="108" t="s">
        <v>25</v>
      </c>
      <c r="F369" s="15">
        <v>2010</v>
      </c>
      <c r="G369" s="10">
        <v>1530000000</v>
      </c>
      <c r="H369" s="10">
        <v>3991464000</v>
      </c>
      <c r="I369" s="10">
        <v>1530000000</v>
      </c>
    </row>
    <row r="370" spans="1:9" ht="14.25" customHeight="1" x14ac:dyDescent="0.25">
      <c r="A370" s="98">
        <f t="shared" si="2"/>
        <v>366</v>
      </c>
      <c r="B370" s="107" t="s">
        <v>2004</v>
      </c>
      <c r="C370" s="15" t="s">
        <v>2005</v>
      </c>
      <c r="D370" s="15" t="s">
        <v>1523</v>
      </c>
      <c r="E370" s="108" t="s">
        <v>25</v>
      </c>
      <c r="F370" s="15">
        <v>2010</v>
      </c>
      <c r="G370" s="10">
        <v>1312300000</v>
      </c>
      <c r="H370" s="10">
        <v>3346365000</v>
      </c>
      <c r="I370" s="10">
        <v>1312300000</v>
      </c>
    </row>
    <row r="371" spans="1:9" ht="14.25" customHeight="1" x14ac:dyDescent="0.25">
      <c r="A371" s="98">
        <f t="shared" si="2"/>
        <v>367</v>
      </c>
      <c r="B371" s="107" t="s">
        <v>2006</v>
      </c>
      <c r="C371" s="15" t="s">
        <v>2007</v>
      </c>
      <c r="D371" s="15" t="s">
        <v>1523</v>
      </c>
      <c r="E371" s="108" t="s">
        <v>25</v>
      </c>
      <c r="F371" s="15">
        <v>2010</v>
      </c>
      <c r="G371" s="10">
        <v>1200000000</v>
      </c>
      <c r="H371" s="10">
        <v>3024000000</v>
      </c>
      <c r="I371" s="10">
        <v>120000000</v>
      </c>
    </row>
    <row r="372" spans="1:9" ht="14.25" customHeight="1" x14ac:dyDescent="0.25">
      <c r="A372" s="98">
        <f t="shared" si="2"/>
        <v>368</v>
      </c>
      <c r="B372" s="107" t="s">
        <v>2008</v>
      </c>
      <c r="C372" s="15" t="s">
        <v>2009</v>
      </c>
      <c r="D372" s="15" t="s">
        <v>1523</v>
      </c>
      <c r="E372" s="108" t="s">
        <v>25</v>
      </c>
      <c r="F372" s="15">
        <v>2010</v>
      </c>
      <c r="G372" s="10">
        <v>1400000000</v>
      </c>
      <c r="H372" s="10">
        <v>1400000000</v>
      </c>
      <c r="I372" s="10">
        <v>1400000000</v>
      </c>
    </row>
    <row r="373" spans="1:9" ht="14.25" customHeight="1" x14ac:dyDescent="0.25">
      <c r="A373" s="98">
        <f t="shared" si="2"/>
        <v>369</v>
      </c>
      <c r="B373" s="107" t="s">
        <v>2010</v>
      </c>
      <c r="C373" s="15" t="s">
        <v>2011</v>
      </c>
      <c r="D373" s="15" t="s">
        <v>73</v>
      </c>
      <c r="E373" s="108" t="s">
        <v>25</v>
      </c>
      <c r="F373" s="15">
        <v>2010</v>
      </c>
      <c r="G373" s="10">
        <v>792000000</v>
      </c>
      <c r="H373" s="10">
        <v>950400000</v>
      </c>
      <c r="I373" s="10">
        <v>792000000</v>
      </c>
    </row>
    <row r="374" spans="1:9" ht="14.25" customHeight="1" x14ac:dyDescent="0.25">
      <c r="A374" s="98">
        <f t="shared" si="2"/>
        <v>370</v>
      </c>
      <c r="B374" s="107" t="s">
        <v>2012</v>
      </c>
      <c r="C374" s="15" t="s">
        <v>2013</v>
      </c>
      <c r="D374" s="15" t="s">
        <v>73</v>
      </c>
      <c r="E374" s="108" t="s">
        <v>26</v>
      </c>
      <c r="F374" s="15">
        <v>2010</v>
      </c>
      <c r="G374" s="10">
        <v>3000000000</v>
      </c>
      <c r="H374" s="10">
        <v>11580000000</v>
      </c>
      <c r="I374" s="10">
        <v>6028200000</v>
      </c>
    </row>
    <row r="375" spans="1:9" ht="14.25" customHeight="1" x14ac:dyDescent="0.25">
      <c r="A375" s="98">
        <f t="shared" si="2"/>
        <v>371</v>
      </c>
      <c r="B375" s="107" t="s">
        <v>2014</v>
      </c>
      <c r="C375" s="15" t="s">
        <v>2015</v>
      </c>
      <c r="D375" s="15" t="s">
        <v>73</v>
      </c>
      <c r="E375" s="108" t="s">
        <v>25</v>
      </c>
      <c r="F375" s="15">
        <v>2010</v>
      </c>
      <c r="G375" s="10">
        <v>1173000000</v>
      </c>
      <c r="H375" s="10">
        <v>4087635210</v>
      </c>
      <c r="I375" s="10">
        <v>1173000000</v>
      </c>
    </row>
    <row r="376" spans="1:9" ht="14.25" customHeight="1" x14ac:dyDescent="0.25">
      <c r="A376" s="98">
        <f t="shared" si="2"/>
        <v>372</v>
      </c>
      <c r="B376" s="107" t="s">
        <v>2016</v>
      </c>
      <c r="C376" s="15" t="s">
        <v>2017</v>
      </c>
      <c r="D376" s="15" t="s">
        <v>73</v>
      </c>
      <c r="E376" s="108" t="s">
        <v>25</v>
      </c>
      <c r="F376" s="15">
        <v>2010</v>
      </c>
      <c r="G376" s="10">
        <v>700000000</v>
      </c>
      <c r="H376" s="10">
        <v>953400000</v>
      </c>
      <c r="I376" s="10">
        <v>700000000</v>
      </c>
    </row>
    <row r="377" spans="1:9" ht="14.25" customHeight="1" x14ac:dyDescent="0.25">
      <c r="A377" s="98">
        <f t="shared" si="2"/>
        <v>373</v>
      </c>
      <c r="B377" s="107" t="s">
        <v>2018</v>
      </c>
      <c r="C377" s="15" t="s">
        <v>2019</v>
      </c>
      <c r="D377" s="15" t="s">
        <v>73</v>
      </c>
      <c r="E377" s="108" t="s">
        <v>25</v>
      </c>
      <c r="F377" s="15">
        <v>2010</v>
      </c>
      <c r="G377" s="10">
        <v>1040000000</v>
      </c>
      <c r="H377" s="10">
        <v>1497600000</v>
      </c>
      <c r="I377" s="10">
        <v>1040000000</v>
      </c>
    </row>
    <row r="378" spans="1:9" ht="14.25" customHeight="1" x14ac:dyDescent="0.25">
      <c r="A378" s="98">
        <f t="shared" si="2"/>
        <v>374</v>
      </c>
      <c r="B378" s="107" t="s">
        <v>2020</v>
      </c>
      <c r="C378" s="15" t="s">
        <v>2021</v>
      </c>
      <c r="D378" s="15" t="s">
        <v>73</v>
      </c>
      <c r="E378" s="108" t="s">
        <v>25</v>
      </c>
      <c r="F378" s="15">
        <v>2010</v>
      </c>
      <c r="G378" s="10">
        <v>425000000</v>
      </c>
      <c r="H378" s="10">
        <v>590750000</v>
      </c>
      <c r="I378" s="10">
        <v>425000000</v>
      </c>
    </row>
    <row r="379" spans="1:9" ht="14.25" customHeight="1" x14ac:dyDescent="0.25">
      <c r="A379" s="98">
        <f t="shared" si="2"/>
        <v>375</v>
      </c>
      <c r="B379" s="107" t="s">
        <v>2022</v>
      </c>
      <c r="C379" s="15" t="s">
        <v>2023</v>
      </c>
      <c r="D379" s="15" t="s">
        <v>73</v>
      </c>
      <c r="E379" s="108" t="s">
        <v>25</v>
      </c>
      <c r="F379" s="15">
        <v>2010</v>
      </c>
      <c r="G379" s="10">
        <v>422400000</v>
      </c>
      <c r="H379" s="10">
        <v>1067404800</v>
      </c>
      <c r="I379" s="10">
        <v>422400000</v>
      </c>
    </row>
    <row r="380" spans="1:9" ht="14.25" customHeight="1" x14ac:dyDescent="0.25">
      <c r="A380" s="98">
        <f t="shared" si="2"/>
        <v>376</v>
      </c>
      <c r="B380" s="107" t="s">
        <v>2024</v>
      </c>
      <c r="C380" s="15" t="s">
        <v>2025</v>
      </c>
      <c r="D380" s="15" t="s">
        <v>73</v>
      </c>
      <c r="E380" s="108" t="s">
        <v>25</v>
      </c>
      <c r="F380" s="15">
        <v>2010</v>
      </c>
      <c r="G380" s="10">
        <v>720000000</v>
      </c>
      <c r="H380" s="10">
        <v>1152720000</v>
      </c>
      <c r="I380" s="10">
        <v>720000000</v>
      </c>
    </row>
    <row r="381" spans="1:9" ht="14.25" customHeight="1" x14ac:dyDescent="0.25">
      <c r="A381" s="98">
        <f t="shared" si="2"/>
        <v>377</v>
      </c>
      <c r="B381" s="107" t="s">
        <v>2026</v>
      </c>
      <c r="C381" s="15" t="s">
        <v>2027</v>
      </c>
      <c r="D381" s="15" t="s">
        <v>73</v>
      </c>
      <c r="E381" s="108" t="s">
        <v>25</v>
      </c>
      <c r="F381" s="15">
        <v>2010</v>
      </c>
      <c r="G381" s="10">
        <v>640000000</v>
      </c>
      <c r="H381" s="10">
        <v>1286400000</v>
      </c>
      <c r="I381" s="10">
        <v>640000000</v>
      </c>
    </row>
    <row r="382" spans="1:9" ht="14.25" customHeight="1" x14ac:dyDescent="0.25">
      <c r="A382" s="98">
        <f t="shared" si="2"/>
        <v>378</v>
      </c>
      <c r="B382" s="107" t="s">
        <v>2028</v>
      </c>
      <c r="C382" s="15" t="s">
        <v>2029</v>
      </c>
      <c r="D382" s="15" t="s">
        <v>73</v>
      </c>
      <c r="E382" s="108" t="s">
        <v>25</v>
      </c>
      <c r="F382" s="15">
        <v>2010</v>
      </c>
      <c r="G382" s="10">
        <v>450000000</v>
      </c>
      <c r="H382" s="10">
        <v>794250000</v>
      </c>
      <c r="I382" s="10">
        <v>450000000</v>
      </c>
    </row>
    <row r="383" spans="1:9" ht="14.25" customHeight="1" x14ac:dyDescent="0.25">
      <c r="A383" s="98">
        <f t="shared" si="2"/>
        <v>379</v>
      </c>
      <c r="B383" s="107" t="s">
        <v>2030</v>
      </c>
      <c r="C383" s="15" t="s">
        <v>2031</v>
      </c>
      <c r="D383" s="15" t="s">
        <v>73</v>
      </c>
      <c r="E383" s="108" t="s">
        <v>2032</v>
      </c>
      <c r="F383" s="15">
        <v>2010</v>
      </c>
      <c r="G383" s="10">
        <v>2550000000</v>
      </c>
      <c r="H383" s="10">
        <v>3174750000</v>
      </c>
      <c r="I383" s="10">
        <v>2550000000</v>
      </c>
    </row>
    <row r="384" spans="1:9" ht="14.25" customHeight="1" x14ac:dyDescent="0.25">
      <c r="A384" s="98">
        <f t="shared" si="2"/>
        <v>380</v>
      </c>
      <c r="B384" s="107" t="s">
        <v>2033</v>
      </c>
      <c r="C384" s="15" t="s">
        <v>2034</v>
      </c>
      <c r="D384" s="15" t="s">
        <v>73</v>
      </c>
      <c r="E384" s="108" t="s">
        <v>25</v>
      </c>
      <c r="F384" s="15">
        <v>2010</v>
      </c>
      <c r="G384" s="10">
        <v>3200000000</v>
      </c>
      <c r="H384" s="10">
        <v>8576000000</v>
      </c>
      <c r="I384" s="10">
        <v>3200000000</v>
      </c>
    </row>
    <row r="385" spans="1:9" ht="14.25" customHeight="1" x14ac:dyDescent="0.25">
      <c r="A385" s="98">
        <f t="shared" si="2"/>
        <v>381</v>
      </c>
      <c r="B385" s="107" t="s">
        <v>2035</v>
      </c>
      <c r="C385" s="15" t="s">
        <v>2036</v>
      </c>
      <c r="D385" s="15" t="s">
        <v>73</v>
      </c>
      <c r="E385" s="108" t="s">
        <v>25</v>
      </c>
      <c r="F385" s="15">
        <v>2010</v>
      </c>
      <c r="G385" s="10">
        <v>1156500000</v>
      </c>
      <c r="H385" s="10">
        <v>3146882760</v>
      </c>
      <c r="I385" s="10">
        <v>1156500000</v>
      </c>
    </row>
    <row r="386" spans="1:9" ht="14.25" customHeight="1" x14ac:dyDescent="0.25">
      <c r="A386" s="98">
        <f t="shared" si="2"/>
        <v>382</v>
      </c>
      <c r="B386" s="107" t="s">
        <v>2037</v>
      </c>
      <c r="C386" s="15" t="s">
        <v>2038</v>
      </c>
      <c r="D386" s="15" t="s">
        <v>73</v>
      </c>
      <c r="E386" s="108" t="s">
        <v>25</v>
      </c>
      <c r="F386" s="15">
        <v>2010</v>
      </c>
      <c r="G386" s="10">
        <v>2834700000</v>
      </c>
      <c r="H386" s="10">
        <v>2919741000</v>
      </c>
      <c r="I386" s="10">
        <v>2834700000</v>
      </c>
    </row>
    <row r="387" spans="1:9" ht="14.25" customHeight="1" x14ac:dyDescent="0.25">
      <c r="A387" s="98">
        <f t="shared" si="2"/>
        <v>383</v>
      </c>
      <c r="B387" s="107" t="s">
        <v>2039</v>
      </c>
      <c r="C387" s="15" t="s">
        <v>2040</v>
      </c>
      <c r="D387" s="15" t="s">
        <v>73</v>
      </c>
      <c r="E387" s="108" t="s">
        <v>25</v>
      </c>
      <c r="F387" s="15">
        <v>2010</v>
      </c>
      <c r="G387" s="10">
        <v>340000000</v>
      </c>
      <c r="H387" s="10">
        <v>442000000</v>
      </c>
      <c r="I387" s="10">
        <v>340000000</v>
      </c>
    </row>
    <row r="388" spans="1:9" ht="14.25" customHeight="1" x14ac:dyDescent="0.25">
      <c r="A388" s="98">
        <f t="shared" si="2"/>
        <v>384</v>
      </c>
      <c r="B388" s="107" t="s">
        <v>2041</v>
      </c>
      <c r="C388" s="15" t="s">
        <v>2042</v>
      </c>
      <c r="D388" s="15" t="s">
        <v>73</v>
      </c>
      <c r="E388" s="108" t="s">
        <v>25</v>
      </c>
      <c r="F388" s="15">
        <v>2010</v>
      </c>
      <c r="G388" s="10">
        <v>307320000</v>
      </c>
      <c r="H388" s="10">
        <v>633079200</v>
      </c>
      <c r="I388" s="10">
        <v>307320000</v>
      </c>
    </row>
    <row r="389" spans="1:9" ht="14.25" customHeight="1" x14ac:dyDescent="0.25">
      <c r="A389" s="98">
        <f t="shared" si="2"/>
        <v>385</v>
      </c>
      <c r="B389" s="107" t="s">
        <v>2043</v>
      </c>
      <c r="C389" s="15" t="s">
        <v>2044</v>
      </c>
      <c r="D389" s="15" t="s">
        <v>73</v>
      </c>
      <c r="E389" s="108" t="s">
        <v>25</v>
      </c>
      <c r="F389" s="15">
        <v>2010</v>
      </c>
      <c r="G389" s="10">
        <v>1471000000</v>
      </c>
      <c r="H389" s="10">
        <v>1515130000</v>
      </c>
      <c r="I389" s="10">
        <v>1471000000</v>
      </c>
    </row>
    <row r="390" spans="1:9" ht="14.25" customHeight="1" x14ac:dyDescent="0.25">
      <c r="A390" s="98">
        <f t="shared" si="2"/>
        <v>386</v>
      </c>
      <c r="B390" s="107" t="s">
        <v>2045</v>
      </c>
      <c r="C390" s="15" t="s">
        <v>2046</v>
      </c>
      <c r="D390" s="15" t="s">
        <v>73</v>
      </c>
      <c r="E390" s="108" t="s">
        <v>25</v>
      </c>
      <c r="F390" s="15">
        <v>2010</v>
      </c>
      <c r="G390" s="10">
        <v>960000000</v>
      </c>
      <c r="H390" s="10">
        <v>8332800000</v>
      </c>
      <c r="I390" s="10">
        <v>960000000</v>
      </c>
    </row>
    <row r="391" spans="1:9" ht="14.25" customHeight="1" x14ac:dyDescent="0.25">
      <c r="A391" s="98">
        <f t="shared" si="2"/>
        <v>387</v>
      </c>
      <c r="B391" s="107" t="s">
        <v>2047</v>
      </c>
      <c r="C391" s="15" t="s">
        <v>2048</v>
      </c>
      <c r="D391" s="15" t="s">
        <v>73</v>
      </c>
      <c r="E391" s="108" t="s">
        <v>25</v>
      </c>
      <c r="F391" s="15">
        <v>2010</v>
      </c>
      <c r="G391" s="10">
        <v>867000000</v>
      </c>
      <c r="H391" s="10">
        <v>1118430000</v>
      </c>
      <c r="I391" s="10">
        <v>867000000</v>
      </c>
    </row>
    <row r="392" spans="1:9" ht="14.25" customHeight="1" x14ac:dyDescent="0.25">
      <c r="A392" s="98">
        <f t="shared" si="2"/>
        <v>388</v>
      </c>
      <c r="B392" s="107" t="s">
        <v>2049</v>
      </c>
      <c r="C392" s="15" t="s">
        <v>2050</v>
      </c>
      <c r="D392" s="15" t="s">
        <v>75</v>
      </c>
      <c r="E392" s="108" t="s">
        <v>25</v>
      </c>
      <c r="F392" s="15">
        <v>2010</v>
      </c>
      <c r="G392" s="10">
        <v>880400000</v>
      </c>
      <c r="H392" s="10">
        <v>1232560000</v>
      </c>
      <c r="I392" s="10">
        <v>880400000</v>
      </c>
    </row>
    <row r="393" spans="1:9" ht="14.25" customHeight="1" x14ac:dyDescent="0.25">
      <c r="A393" s="98">
        <f t="shared" si="2"/>
        <v>389</v>
      </c>
      <c r="B393" s="107" t="s">
        <v>1542</v>
      </c>
      <c r="C393" s="15" t="s">
        <v>2051</v>
      </c>
      <c r="D393" s="15" t="s">
        <v>75</v>
      </c>
      <c r="E393" s="108" t="s">
        <v>25</v>
      </c>
      <c r="F393" s="15">
        <v>2010</v>
      </c>
      <c r="G393" s="10">
        <v>27000000</v>
      </c>
      <c r="H393" s="10">
        <v>27000000</v>
      </c>
      <c r="I393" s="10">
        <v>27000000</v>
      </c>
    </row>
    <row r="394" spans="1:9" ht="14.25" customHeight="1" x14ac:dyDescent="0.25">
      <c r="A394" s="98">
        <f t="shared" si="2"/>
        <v>390</v>
      </c>
      <c r="B394" s="107" t="s">
        <v>2052</v>
      </c>
      <c r="C394" s="15" t="s">
        <v>2053</v>
      </c>
      <c r="D394" s="15" t="s">
        <v>75</v>
      </c>
      <c r="E394" s="108" t="s">
        <v>25</v>
      </c>
      <c r="F394" s="15">
        <v>2010</v>
      </c>
      <c r="G394" s="10">
        <v>3133500000</v>
      </c>
      <c r="H394" s="10">
        <v>5326950000</v>
      </c>
      <c r="I394" s="10">
        <v>3133500000</v>
      </c>
    </row>
    <row r="395" spans="1:9" ht="14.25" customHeight="1" x14ac:dyDescent="0.25">
      <c r="A395" s="98">
        <f t="shared" si="2"/>
        <v>391</v>
      </c>
      <c r="B395" s="107" t="s">
        <v>2054</v>
      </c>
      <c r="C395" s="15" t="s">
        <v>2055</v>
      </c>
      <c r="D395" s="15" t="s">
        <v>75</v>
      </c>
      <c r="E395" s="108" t="s">
        <v>25</v>
      </c>
      <c r="F395" s="15">
        <v>2010</v>
      </c>
      <c r="G395" s="10">
        <v>1748630000</v>
      </c>
      <c r="H395" s="10">
        <v>8061184300</v>
      </c>
      <c r="I395" s="10">
        <v>1748630000</v>
      </c>
    </row>
    <row r="396" spans="1:9" ht="14.25" customHeight="1" x14ac:dyDescent="0.25">
      <c r="A396" s="98">
        <f t="shared" si="2"/>
        <v>392</v>
      </c>
      <c r="B396" s="107" t="s">
        <v>2056</v>
      </c>
      <c r="C396" s="15" t="s">
        <v>2057</v>
      </c>
      <c r="D396" s="15" t="s">
        <v>75</v>
      </c>
      <c r="E396" s="108" t="s">
        <v>25</v>
      </c>
      <c r="F396" s="15">
        <v>2010</v>
      </c>
      <c r="G396" s="10">
        <v>400000000</v>
      </c>
      <c r="H396" s="10">
        <v>524000000</v>
      </c>
      <c r="I396" s="10">
        <v>400000000</v>
      </c>
    </row>
    <row r="397" spans="1:9" ht="14.25" customHeight="1" x14ac:dyDescent="0.25">
      <c r="A397" s="98">
        <f t="shared" si="2"/>
        <v>393</v>
      </c>
      <c r="B397" s="107" t="s">
        <v>2058</v>
      </c>
      <c r="C397" s="15" t="s">
        <v>2059</v>
      </c>
      <c r="D397" s="15" t="s">
        <v>75</v>
      </c>
      <c r="E397" s="108" t="s">
        <v>25</v>
      </c>
      <c r="F397" s="15">
        <v>2010</v>
      </c>
      <c r="G397" s="10">
        <v>4999980000</v>
      </c>
      <c r="H397" s="10">
        <v>10799568000</v>
      </c>
      <c r="I397" s="10">
        <v>4999980000</v>
      </c>
    </row>
    <row r="398" spans="1:9" ht="14.25" customHeight="1" x14ac:dyDescent="0.25">
      <c r="A398" s="98">
        <f t="shared" si="2"/>
        <v>394</v>
      </c>
      <c r="B398" s="107" t="s">
        <v>1712</v>
      </c>
      <c r="C398" s="15" t="s">
        <v>2060</v>
      </c>
      <c r="D398" s="15" t="s">
        <v>75</v>
      </c>
      <c r="E398" s="108" t="s">
        <v>25</v>
      </c>
      <c r="F398" s="15">
        <v>2010</v>
      </c>
      <c r="G398" s="10">
        <v>1380000000</v>
      </c>
      <c r="H398" s="10">
        <v>8308980000</v>
      </c>
      <c r="I398" s="10">
        <v>1380000000</v>
      </c>
    </row>
    <row r="399" spans="1:9" ht="14.25" customHeight="1" x14ac:dyDescent="0.25">
      <c r="A399" s="98">
        <f t="shared" si="2"/>
        <v>395</v>
      </c>
      <c r="B399" s="107" t="s">
        <v>2061</v>
      </c>
      <c r="C399" s="15" t="s">
        <v>2062</v>
      </c>
      <c r="D399" s="15" t="s">
        <v>75</v>
      </c>
      <c r="E399" s="108" t="s">
        <v>25</v>
      </c>
      <c r="F399" s="15">
        <v>2010</v>
      </c>
      <c r="G399" s="10">
        <v>2633100000</v>
      </c>
      <c r="H399" s="10">
        <v>27015606000</v>
      </c>
      <c r="I399" s="10">
        <v>2633100000</v>
      </c>
    </row>
    <row r="400" spans="1:9" ht="14.25" customHeight="1" x14ac:dyDescent="0.25">
      <c r="A400" s="98">
        <f t="shared" si="2"/>
        <v>396</v>
      </c>
      <c r="B400" s="107" t="s">
        <v>2063</v>
      </c>
      <c r="C400" s="15" t="s">
        <v>2064</v>
      </c>
      <c r="D400" s="15" t="s">
        <v>75</v>
      </c>
      <c r="E400" s="108" t="s">
        <v>25</v>
      </c>
      <c r="F400" s="15">
        <v>2010</v>
      </c>
      <c r="G400" s="10">
        <v>2122900000</v>
      </c>
      <c r="H400" s="10">
        <v>4512860820</v>
      </c>
      <c r="I400" s="10">
        <v>2122900000</v>
      </c>
    </row>
    <row r="401" spans="1:9" ht="14.25" customHeight="1" x14ac:dyDescent="0.25">
      <c r="A401" s="98">
        <f t="shared" si="2"/>
        <v>397</v>
      </c>
      <c r="B401" s="107" t="s">
        <v>2065</v>
      </c>
      <c r="C401" s="15" t="s">
        <v>2066</v>
      </c>
      <c r="D401" s="15" t="s">
        <v>75</v>
      </c>
      <c r="E401" s="108" t="s">
        <v>25</v>
      </c>
      <c r="F401" s="15">
        <v>2010</v>
      </c>
      <c r="G401" s="10">
        <v>1490000000</v>
      </c>
      <c r="H401" s="10">
        <v>3635600000</v>
      </c>
      <c r="I401" s="10">
        <v>1490000000</v>
      </c>
    </row>
    <row r="402" spans="1:9" ht="14.25" customHeight="1" x14ac:dyDescent="0.25">
      <c r="A402" s="98">
        <f t="shared" si="2"/>
        <v>398</v>
      </c>
      <c r="B402" s="107" t="s">
        <v>2067</v>
      </c>
      <c r="C402" s="15" t="s">
        <v>2068</v>
      </c>
      <c r="D402" s="15" t="s">
        <v>75</v>
      </c>
      <c r="E402" s="108" t="s">
        <v>25</v>
      </c>
      <c r="F402" s="15">
        <v>2010</v>
      </c>
      <c r="G402" s="10">
        <v>1432740000</v>
      </c>
      <c r="H402" s="10">
        <v>1504377000</v>
      </c>
      <c r="I402" s="10">
        <v>1432740000</v>
      </c>
    </row>
    <row r="403" spans="1:9" ht="14.25" customHeight="1" x14ac:dyDescent="0.25">
      <c r="A403" s="98">
        <f t="shared" si="2"/>
        <v>399</v>
      </c>
      <c r="B403" s="107" t="s">
        <v>2069</v>
      </c>
      <c r="C403" s="15" t="s">
        <v>2070</v>
      </c>
      <c r="D403" s="15" t="s">
        <v>75</v>
      </c>
      <c r="E403" s="108" t="s">
        <v>25</v>
      </c>
      <c r="F403" s="15">
        <v>2010</v>
      </c>
      <c r="G403" s="10">
        <v>46950000000</v>
      </c>
      <c r="H403" s="10">
        <v>110332500000</v>
      </c>
      <c r="I403" s="10">
        <v>46950000000</v>
      </c>
    </row>
    <row r="404" spans="1:9" ht="14.25" customHeight="1" x14ac:dyDescent="0.25">
      <c r="A404" s="98">
        <f t="shared" si="2"/>
        <v>400</v>
      </c>
      <c r="B404" s="107" t="s">
        <v>2071</v>
      </c>
      <c r="C404" s="15" t="s">
        <v>2072</v>
      </c>
      <c r="D404" s="15" t="s">
        <v>75</v>
      </c>
      <c r="E404" s="108" t="s">
        <v>25</v>
      </c>
      <c r="F404" s="15">
        <v>2010</v>
      </c>
      <c r="G404" s="10">
        <v>3288400000</v>
      </c>
      <c r="H404" s="10">
        <v>10424228000</v>
      </c>
      <c r="I404" s="10">
        <v>3288400000</v>
      </c>
    </row>
    <row r="405" spans="1:9" ht="14.25" customHeight="1" x14ac:dyDescent="0.25">
      <c r="A405" s="98">
        <f t="shared" si="2"/>
        <v>401</v>
      </c>
      <c r="B405" s="107" t="s">
        <v>2073</v>
      </c>
      <c r="C405" s="15" t="s">
        <v>2074</v>
      </c>
      <c r="D405" s="15" t="s">
        <v>75</v>
      </c>
      <c r="E405" s="108" t="s">
        <v>25</v>
      </c>
      <c r="F405" s="15">
        <v>2010</v>
      </c>
      <c r="G405" s="10">
        <v>800000000</v>
      </c>
      <c r="H405" s="10">
        <v>1064000000</v>
      </c>
      <c r="I405" s="10">
        <v>800000000</v>
      </c>
    </row>
    <row r="406" spans="1:9" ht="14.25" customHeight="1" x14ac:dyDescent="0.25">
      <c r="A406" s="98">
        <f t="shared" si="2"/>
        <v>402</v>
      </c>
      <c r="B406" s="107" t="s">
        <v>2075</v>
      </c>
      <c r="C406" s="15" t="s">
        <v>2076</v>
      </c>
      <c r="D406" s="15" t="s">
        <v>75</v>
      </c>
      <c r="E406" s="108" t="s">
        <v>25</v>
      </c>
      <c r="F406" s="15">
        <v>2010</v>
      </c>
      <c r="G406" s="10">
        <v>300000000</v>
      </c>
      <c r="H406" s="10">
        <v>393000000</v>
      </c>
      <c r="I406" s="10">
        <v>300000000</v>
      </c>
    </row>
    <row r="407" spans="1:9" ht="14.25" customHeight="1" x14ac:dyDescent="0.25">
      <c r="A407" s="98">
        <f t="shared" si="2"/>
        <v>403</v>
      </c>
      <c r="B407" s="107" t="s">
        <v>2077</v>
      </c>
      <c r="C407" s="15" t="s">
        <v>2078</v>
      </c>
      <c r="D407" s="15" t="s">
        <v>75</v>
      </c>
      <c r="E407" s="108" t="s">
        <v>25</v>
      </c>
      <c r="F407" s="15">
        <v>2010</v>
      </c>
      <c r="G407" s="10">
        <v>1600000000</v>
      </c>
      <c r="H407" s="10">
        <v>3568000000</v>
      </c>
      <c r="I407" s="10">
        <v>1600000000</v>
      </c>
    </row>
    <row r="408" spans="1:9" ht="14.25" customHeight="1" x14ac:dyDescent="0.25">
      <c r="A408" s="98">
        <f t="shared" si="2"/>
        <v>404</v>
      </c>
      <c r="B408" s="107" t="s">
        <v>2079</v>
      </c>
      <c r="C408" s="15" t="s">
        <v>2080</v>
      </c>
      <c r="D408" s="15" t="s">
        <v>75</v>
      </c>
      <c r="E408" s="108" t="s">
        <v>25</v>
      </c>
      <c r="F408" s="15">
        <v>2010</v>
      </c>
      <c r="G408" s="10">
        <v>420000000</v>
      </c>
      <c r="H408" s="10">
        <v>462000000</v>
      </c>
      <c r="I408" s="10">
        <v>420000000</v>
      </c>
    </row>
    <row r="409" spans="1:9" ht="14.25" customHeight="1" x14ac:dyDescent="0.25">
      <c r="A409" s="98">
        <f t="shared" si="2"/>
        <v>405</v>
      </c>
      <c r="B409" s="107" t="s">
        <v>2081</v>
      </c>
      <c r="C409" s="15" t="s">
        <v>2082</v>
      </c>
      <c r="D409" s="15" t="s">
        <v>75</v>
      </c>
      <c r="E409" s="108" t="s">
        <v>25</v>
      </c>
      <c r="F409" s="15">
        <v>2010</v>
      </c>
      <c r="G409" s="10">
        <v>1395000000</v>
      </c>
      <c r="H409" s="10">
        <v>2371500000</v>
      </c>
      <c r="I409" s="10">
        <v>1395000000</v>
      </c>
    </row>
    <row r="410" spans="1:9" ht="14.25" customHeight="1" x14ac:dyDescent="0.25">
      <c r="A410" s="98">
        <f t="shared" si="2"/>
        <v>406</v>
      </c>
      <c r="B410" s="107" t="s">
        <v>2083</v>
      </c>
      <c r="C410" s="15" t="s">
        <v>2084</v>
      </c>
      <c r="D410" s="15" t="s">
        <v>75</v>
      </c>
      <c r="E410" s="108" t="s">
        <v>25</v>
      </c>
      <c r="F410" s="15">
        <v>2010</v>
      </c>
      <c r="G410" s="10">
        <v>3214400000</v>
      </c>
      <c r="H410" s="10">
        <v>3535840000</v>
      </c>
      <c r="I410" s="10">
        <v>3214400000</v>
      </c>
    </row>
    <row r="411" spans="1:9" ht="14.25" customHeight="1" x14ac:dyDescent="0.25">
      <c r="A411" s="98">
        <f t="shared" si="2"/>
        <v>407</v>
      </c>
      <c r="B411" s="107" t="s">
        <v>2085</v>
      </c>
      <c r="C411" s="15" t="s">
        <v>2086</v>
      </c>
      <c r="D411" s="15" t="s">
        <v>75</v>
      </c>
      <c r="E411" s="108" t="s">
        <v>25</v>
      </c>
      <c r="F411" s="15">
        <v>2010</v>
      </c>
      <c r="G411" s="10">
        <v>1784330000</v>
      </c>
      <c r="H411" s="10">
        <v>2776774346</v>
      </c>
      <c r="I411" s="10">
        <v>1784330000</v>
      </c>
    </row>
    <row r="412" spans="1:9" ht="14.25" customHeight="1" x14ac:dyDescent="0.25">
      <c r="A412" s="98">
        <f t="shared" si="2"/>
        <v>408</v>
      </c>
      <c r="B412" s="107" t="s">
        <v>2087</v>
      </c>
      <c r="C412" s="15" t="s">
        <v>2088</v>
      </c>
      <c r="D412" s="15" t="s">
        <v>75</v>
      </c>
      <c r="E412" s="108" t="s">
        <v>25</v>
      </c>
      <c r="F412" s="15">
        <v>2010</v>
      </c>
      <c r="G412" s="10">
        <v>765733000</v>
      </c>
      <c r="H412" s="10">
        <v>826991640</v>
      </c>
      <c r="I412" s="10">
        <v>765733000</v>
      </c>
    </row>
    <row r="413" spans="1:9" ht="14.25" customHeight="1" x14ac:dyDescent="0.25">
      <c r="A413" s="98">
        <f t="shared" si="2"/>
        <v>409</v>
      </c>
      <c r="B413" s="107" t="s">
        <v>2089</v>
      </c>
      <c r="C413" s="15" t="s">
        <v>2090</v>
      </c>
      <c r="D413" s="15" t="s">
        <v>77</v>
      </c>
      <c r="E413" s="108" t="s">
        <v>26</v>
      </c>
      <c r="F413" s="15">
        <v>2010</v>
      </c>
      <c r="G413" s="10">
        <v>8464800000</v>
      </c>
      <c r="H413" s="10">
        <v>47043126000</v>
      </c>
      <c r="I413" s="10">
        <v>38464800000</v>
      </c>
    </row>
    <row r="414" spans="1:9" ht="14.25" customHeight="1" x14ac:dyDescent="0.25">
      <c r="A414" s="98">
        <f t="shared" si="2"/>
        <v>410</v>
      </c>
      <c r="B414" s="107" t="s">
        <v>2091</v>
      </c>
      <c r="C414" s="15" t="s">
        <v>2092</v>
      </c>
      <c r="D414" s="15" t="s">
        <v>77</v>
      </c>
      <c r="E414" s="108" t="s">
        <v>25</v>
      </c>
      <c r="F414" s="15">
        <v>2010</v>
      </c>
      <c r="G414" s="10">
        <v>4449900000</v>
      </c>
      <c r="H414" s="10">
        <v>8232315000</v>
      </c>
      <c r="I414" s="10">
        <v>4449900000</v>
      </c>
    </row>
    <row r="415" spans="1:9" ht="14.25" customHeight="1" x14ac:dyDescent="0.25">
      <c r="A415" s="98">
        <f t="shared" si="2"/>
        <v>411</v>
      </c>
      <c r="B415" s="107" t="s">
        <v>2093</v>
      </c>
      <c r="C415" s="15" t="s">
        <v>2094</v>
      </c>
      <c r="D415" s="15" t="s">
        <v>77</v>
      </c>
      <c r="E415" s="108" t="s">
        <v>25</v>
      </c>
      <c r="F415" s="15">
        <v>2010</v>
      </c>
      <c r="G415" s="10">
        <v>11838280000</v>
      </c>
      <c r="H415" s="10">
        <v>36580285200</v>
      </c>
      <c r="I415" s="10">
        <v>11838280000</v>
      </c>
    </row>
    <row r="416" spans="1:9" ht="14.25" customHeight="1" x14ac:dyDescent="0.25">
      <c r="A416" s="98">
        <f t="shared" si="2"/>
        <v>412</v>
      </c>
      <c r="B416" s="107" t="s">
        <v>2095</v>
      </c>
      <c r="C416" s="15" t="s">
        <v>2096</v>
      </c>
      <c r="D416" s="15" t="s">
        <v>77</v>
      </c>
      <c r="E416" s="108" t="s">
        <v>25</v>
      </c>
      <c r="F416" s="15">
        <v>2010</v>
      </c>
      <c r="G416" s="10">
        <v>4508000000</v>
      </c>
      <c r="H416" s="10">
        <v>14515760000</v>
      </c>
      <c r="I416" s="10">
        <v>4508000000</v>
      </c>
    </row>
    <row r="417" spans="1:9" ht="14.25" customHeight="1" x14ac:dyDescent="0.25">
      <c r="A417" s="98">
        <f t="shared" si="2"/>
        <v>413</v>
      </c>
      <c r="B417" s="107" t="s">
        <v>2097</v>
      </c>
      <c r="C417" s="15" t="s">
        <v>2098</v>
      </c>
      <c r="D417" s="15" t="s">
        <v>77</v>
      </c>
      <c r="E417" s="108" t="s">
        <v>25</v>
      </c>
      <c r="F417" s="15">
        <v>2010</v>
      </c>
      <c r="G417" s="10">
        <v>4767800000</v>
      </c>
      <c r="H417" s="10">
        <v>9073981604</v>
      </c>
      <c r="I417" s="10">
        <v>4767800000</v>
      </c>
    </row>
    <row r="418" spans="1:9" ht="14.25" customHeight="1" x14ac:dyDescent="0.25">
      <c r="A418" s="98">
        <f t="shared" si="2"/>
        <v>414</v>
      </c>
      <c r="B418" s="107" t="s">
        <v>2099</v>
      </c>
      <c r="C418" s="15" t="s">
        <v>2100</v>
      </c>
      <c r="D418" s="15" t="s">
        <v>77</v>
      </c>
      <c r="E418" s="108" t="s">
        <v>25</v>
      </c>
      <c r="F418" s="15">
        <v>2010</v>
      </c>
      <c r="G418" s="10">
        <v>834890000</v>
      </c>
      <c r="H418" s="10">
        <v>1394266300</v>
      </c>
      <c r="I418" s="10">
        <v>834890000</v>
      </c>
    </row>
    <row r="419" spans="1:9" ht="14.25" customHeight="1" x14ac:dyDescent="0.25">
      <c r="A419" s="98">
        <f t="shared" si="2"/>
        <v>415</v>
      </c>
      <c r="B419" s="107" t="s">
        <v>2101</v>
      </c>
      <c r="C419" s="15" t="s">
        <v>2102</v>
      </c>
      <c r="D419" s="15" t="s">
        <v>77</v>
      </c>
      <c r="E419" s="108" t="s">
        <v>25</v>
      </c>
      <c r="F419" s="15">
        <v>2010</v>
      </c>
      <c r="G419" s="10">
        <v>300000000</v>
      </c>
      <c r="H419" s="10">
        <v>300000000</v>
      </c>
      <c r="I419" s="10">
        <v>300000000</v>
      </c>
    </row>
    <row r="420" spans="1:9" ht="14.25" customHeight="1" x14ac:dyDescent="0.25">
      <c r="A420" s="98">
        <f t="shared" si="2"/>
        <v>416</v>
      </c>
      <c r="B420" s="107" t="s">
        <v>2103</v>
      </c>
      <c r="C420" s="15" t="s">
        <v>2104</v>
      </c>
      <c r="D420" s="15" t="s">
        <v>77</v>
      </c>
      <c r="E420" s="108" t="s">
        <v>25</v>
      </c>
      <c r="F420" s="15">
        <v>2010</v>
      </c>
      <c r="G420" s="10">
        <v>1034640000</v>
      </c>
      <c r="H420" s="10">
        <v>1158796800</v>
      </c>
      <c r="I420" s="10">
        <v>1034640000</v>
      </c>
    </row>
    <row r="421" spans="1:9" ht="14.25" customHeight="1" x14ac:dyDescent="0.25">
      <c r="A421" s="98">
        <f t="shared" si="2"/>
        <v>417</v>
      </c>
      <c r="B421" s="107" t="s">
        <v>2105</v>
      </c>
      <c r="C421" s="15" t="s">
        <v>2106</v>
      </c>
      <c r="D421" s="15" t="s">
        <v>77</v>
      </c>
      <c r="E421" s="108" t="s">
        <v>25</v>
      </c>
      <c r="F421" s="15">
        <v>2010</v>
      </c>
      <c r="G421" s="10">
        <v>2162460000</v>
      </c>
      <c r="H421" s="10">
        <v>2984194800</v>
      </c>
      <c r="I421" s="10">
        <v>2162460000</v>
      </c>
    </row>
    <row r="422" spans="1:9" ht="14.25" customHeight="1" x14ac:dyDescent="0.25">
      <c r="A422" s="98">
        <f t="shared" si="2"/>
        <v>418</v>
      </c>
      <c r="B422" s="107" t="s">
        <v>2107</v>
      </c>
      <c r="C422" s="15" t="s">
        <v>2108</v>
      </c>
      <c r="D422" s="15" t="s">
        <v>77</v>
      </c>
      <c r="E422" s="108" t="s">
        <v>26</v>
      </c>
      <c r="F422" s="15">
        <v>2010</v>
      </c>
      <c r="G422" s="10">
        <v>453400000</v>
      </c>
      <c r="H422" s="10">
        <v>770780000</v>
      </c>
      <c r="I422" s="10">
        <v>6396350000</v>
      </c>
    </row>
    <row r="423" spans="1:9" ht="14.25" customHeight="1" x14ac:dyDescent="0.25">
      <c r="A423" s="98">
        <f t="shared" si="2"/>
        <v>419</v>
      </c>
      <c r="B423" s="107" t="s">
        <v>2109</v>
      </c>
      <c r="C423" s="15" t="s">
        <v>2110</v>
      </c>
      <c r="D423" s="15" t="s">
        <v>77</v>
      </c>
      <c r="E423" s="108" t="s">
        <v>25</v>
      </c>
      <c r="F423" s="15">
        <v>2010</v>
      </c>
      <c r="G423" s="10">
        <v>408000000</v>
      </c>
      <c r="H423" s="10">
        <v>530400000</v>
      </c>
      <c r="I423" s="10">
        <v>408000000</v>
      </c>
    </row>
    <row r="424" spans="1:9" ht="14.25" customHeight="1" x14ac:dyDescent="0.25">
      <c r="A424" s="98">
        <f t="shared" si="2"/>
        <v>420</v>
      </c>
      <c r="B424" s="107" t="s">
        <v>2111</v>
      </c>
      <c r="C424" s="15" t="s">
        <v>2112</v>
      </c>
      <c r="D424" s="15" t="s">
        <v>77</v>
      </c>
      <c r="E424" s="108" t="s">
        <v>25</v>
      </c>
      <c r="F424" s="15">
        <v>2010</v>
      </c>
      <c r="G424" s="10">
        <v>3360000000</v>
      </c>
      <c r="H424" s="10">
        <v>6820250000</v>
      </c>
      <c r="I424" s="10">
        <v>3360000000</v>
      </c>
    </row>
    <row r="425" spans="1:9" ht="14.25" customHeight="1" x14ac:dyDescent="0.25">
      <c r="A425" s="98">
        <f t="shared" si="2"/>
        <v>421</v>
      </c>
      <c r="B425" s="107" t="s">
        <v>2113</v>
      </c>
      <c r="C425" s="15" t="s">
        <v>2114</v>
      </c>
      <c r="D425" s="15" t="s">
        <v>77</v>
      </c>
      <c r="E425" s="108" t="s">
        <v>25</v>
      </c>
      <c r="F425" s="15">
        <v>2010</v>
      </c>
      <c r="G425" s="10">
        <v>2648370000</v>
      </c>
      <c r="H425" s="10">
        <v>4081138170</v>
      </c>
      <c r="I425" s="10">
        <v>2648370000</v>
      </c>
    </row>
    <row r="426" spans="1:9" ht="14.25" customHeight="1" x14ac:dyDescent="0.25">
      <c r="A426" s="98">
        <f t="shared" si="2"/>
        <v>422</v>
      </c>
      <c r="B426" s="107" t="s">
        <v>2115</v>
      </c>
      <c r="C426" s="15" t="s">
        <v>2116</v>
      </c>
      <c r="D426" s="15" t="s">
        <v>77</v>
      </c>
      <c r="E426" s="108" t="s">
        <v>25</v>
      </c>
      <c r="F426" s="15">
        <v>2010</v>
      </c>
      <c r="G426" s="10">
        <v>2763900000</v>
      </c>
      <c r="H426" s="10">
        <v>3786543000</v>
      </c>
      <c r="I426" s="10">
        <v>2763900000</v>
      </c>
    </row>
    <row r="427" spans="1:9" ht="14.25" customHeight="1" x14ac:dyDescent="0.25">
      <c r="A427" s="98">
        <f t="shared" si="2"/>
        <v>423</v>
      </c>
      <c r="B427" s="107" t="s">
        <v>2117</v>
      </c>
      <c r="C427" s="15" t="s">
        <v>2118</v>
      </c>
      <c r="D427" s="15" t="s">
        <v>77</v>
      </c>
      <c r="E427" s="108" t="s">
        <v>25</v>
      </c>
      <c r="F427" s="15">
        <v>2010</v>
      </c>
      <c r="G427" s="10">
        <v>765900000</v>
      </c>
      <c r="H427" s="10">
        <v>11511477000</v>
      </c>
      <c r="I427" s="10">
        <v>765900000</v>
      </c>
    </row>
    <row r="428" spans="1:9" ht="14.25" customHeight="1" x14ac:dyDescent="0.25">
      <c r="A428" s="98">
        <f t="shared" si="2"/>
        <v>424</v>
      </c>
      <c r="B428" s="107" t="s">
        <v>2119</v>
      </c>
      <c r="C428" s="15" t="s">
        <v>2120</v>
      </c>
      <c r="D428" s="15" t="s">
        <v>77</v>
      </c>
      <c r="E428" s="108" t="s">
        <v>25</v>
      </c>
      <c r="F428" s="15">
        <v>2010</v>
      </c>
      <c r="G428" s="10">
        <v>3634500000</v>
      </c>
      <c r="H428" s="10">
        <v>6396720000</v>
      </c>
      <c r="I428" s="10">
        <v>3634500000</v>
      </c>
    </row>
    <row r="429" spans="1:9" ht="14.25" customHeight="1" x14ac:dyDescent="0.25">
      <c r="A429" s="98">
        <f t="shared" si="2"/>
        <v>425</v>
      </c>
      <c r="B429" s="107" t="s">
        <v>2121</v>
      </c>
      <c r="C429" s="15" t="s">
        <v>2122</v>
      </c>
      <c r="D429" s="15" t="s">
        <v>77</v>
      </c>
      <c r="E429" s="108" t="s">
        <v>26</v>
      </c>
      <c r="F429" s="15">
        <v>2010</v>
      </c>
      <c r="G429" s="10">
        <v>300960000</v>
      </c>
      <c r="H429" s="10">
        <v>1805760000</v>
      </c>
      <c r="I429" s="10">
        <v>2494000000</v>
      </c>
    </row>
    <row r="430" spans="1:9" ht="14.25" customHeight="1" x14ac:dyDescent="0.25">
      <c r="A430" s="98">
        <f t="shared" si="2"/>
        <v>426</v>
      </c>
      <c r="B430" s="107" t="s">
        <v>2123</v>
      </c>
      <c r="C430" s="15" t="s">
        <v>2124</v>
      </c>
      <c r="D430" s="15" t="s">
        <v>77</v>
      </c>
      <c r="E430" s="108" t="s">
        <v>25</v>
      </c>
      <c r="F430" s="15">
        <v>2010</v>
      </c>
      <c r="G430" s="10">
        <v>400600000</v>
      </c>
      <c r="H430" s="10">
        <v>509923740</v>
      </c>
      <c r="I430" s="10">
        <v>400600000</v>
      </c>
    </row>
    <row r="431" spans="1:9" ht="14.25" customHeight="1" x14ac:dyDescent="0.25">
      <c r="A431" s="98">
        <f t="shared" si="2"/>
        <v>427</v>
      </c>
      <c r="B431" s="107" t="s">
        <v>2125</v>
      </c>
      <c r="C431" s="15" t="s">
        <v>2126</v>
      </c>
      <c r="D431" s="15" t="s">
        <v>77</v>
      </c>
      <c r="E431" s="108" t="s">
        <v>25</v>
      </c>
      <c r="F431" s="15">
        <v>2010</v>
      </c>
      <c r="G431" s="10">
        <v>1705000000</v>
      </c>
      <c r="H431" s="10">
        <v>2025540000</v>
      </c>
      <c r="I431" s="10">
        <v>1705000000</v>
      </c>
    </row>
    <row r="432" spans="1:9" ht="14.25" customHeight="1" x14ac:dyDescent="0.25">
      <c r="A432" s="98">
        <f t="shared" si="2"/>
        <v>428</v>
      </c>
      <c r="B432" s="107" t="s">
        <v>2127</v>
      </c>
      <c r="C432" s="15" t="s">
        <v>2128</v>
      </c>
      <c r="D432" s="15" t="s">
        <v>77</v>
      </c>
      <c r="E432" s="108" t="s">
        <v>26</v>
      </c>
      <c r="F432" s="15">
        <v>2010</v>
      </c>
      <c r="G432" s="10">
        <v>5973000000</v>
      </c>
      <c r="H432" s="10">
        <v>11140839600</v>
      </c>
      <c r="I432" s="10">
        <v>130973000000</v>
      </c>
    </row>
    <row r="433" spans="1:9" ht="14.25" customHeight="1" x14ac:dyDescent="0.25">
      <c r="A433" s="98">
        <f t="shared" si="2"/>
        <v>429</v>
      </c>
      <c r="B433" s="107" t="s">
        <v>2129</v>
      </c>
      <c r="C433" s="15" t="s">
        <v>2130</v>
      </c>
      <c r="D433" s="15" t="s">
        <v>77</v>
      </c>
      <c r="E433" s="108" t="s">
        <v>25</v>
      </c>
      <c r="F433" s="15">
        <v>2010</v>
      </c>
      <c r="G433" s="10">
        <v>303000000</v>
      </c>
      <c r="H433" s="10">
        <v>760530000</v>
      </c>
      <c r="I433" s="10">
        <v>303000000</v>
      </c>
    </row>
    <row r="434" spans="1:9" ht="14.25" customHeight="1" x14ac:dyDescent="0.25">
      <c r="A434" s="98">
        <f t="shared" si="2"/>
        <v>430</v>
      </c>
      <c r="B434" s="107" t="s">
        <v>2131</v>
      </c>
      <c r="C434" s="15" t="s">
        <v>2132</v>
      </c>
      <c r="D434" s="15" t="s">
        <v>77</v>
      </c>
      <c r="E434" s="108" t="s">
        <v>25</v>
      </c>
      <c r="F434" s="15">
        <v>2010</v>
      </c>
      <c r="G434" s="10">
        <v>444500000</v>
      </c>
      <c r="H434" s="10">
        <v>1353098005</v>
      </c>
      <c r="I434" s="10">
        <v>444500000</v>
      </c>
    </row>
    <row r="435" spans="1:9" ht="14.25" customHeight="1" x14ac:dyDescent="0.25">
      <c r="A435" s="98">
        <f t="shared" si="2"/>
        <v>431</v>
      </c>
      <c r="B435" s="107" t="s">
        <v>2133</v>
      </c>
      <c r="C435" s="15" t="s">
        <v>2134</v>
      </c>
      <c r="D435" s="15" t="s">
        <v>77</v>
      </c>
      <c r="E435" s="108" t="s">
        <v>25</v>
      </c>
      <c r="F435" s="15">
        <v>2010</v>
      </c>
      <c r="G435" s="10">
        <v>416500000</v>
      </c>
      <c r="H435" s="10">
        <v>458150000</v>
      </c>
      <c r="I435" s="10">
        <v>416500000</v>
      </c>
    </row>
    <row r="436" spans="1:9" ht="14.25" customHeight="1" x14ac:dyDescent="0.25">
      <c r="A436" s="98">
        <f t="shared" si="2"/>
        <v>432</v>
      </c>
      <c r="B436" s="107" t="s">
        <v>1696</v>
      </c>
      <c r="C436" s="15" t="s">
        <v>1697</v>
      </c>
      <c r="D436" s="15" t="s">
        <v>77</v>
      </c>
      <c r="E436" s="108" t="s">
        <v>25</v>
      </c>
      <c r="F436" s="15">
        <v>2010</v>
      </c>
      <c r="G436" s="10">
        <v>1037840000</v>
      </c>
      <c r="H436" s="10">
        <v>1089732000</v>
      </c>
      <c r="I436" s="10">
        <v>1037840000</v>
      </c>
    </row>
    <row r="437" spans="1:9" ht="14.25" customHeight="1" x14ac:dyDescent="0.25">
      <c r="A437" s="98">
        <f t="shared" si="2"/>
        <v>433</v>
      </c>
      <c r="B437" s="107" t="s">
        <v>2135</v>
      </c>
      <c r="C437" s="15" t="s">
        <v>2136</v>
      </c>
      <c r="D437" s="15" t="s">
        <v>77</v>
      </c>
      <c r="E437" s="108" t="s">
        <v>25</v>
      </c>
      <c r="F437" s="15">
        <v>2010</v>
      </c>
      <c r="G437" s="10">
        <v>5034000000</v>
      </c>
      <c r="H437" s="10">
        <v>13591800000</v>
      </c>
      <c r="I437" s="10">
        <v>5034000000</v>
      </c>
    </row>
    <row r="438" spans="1:9" ht="14.25" customHeight="1" x14ac:dyDescent="0.25">
      <c r="A438" s="98">
        <f t="shared" si="2"/>
        <v>434</v>
      </c>
      <c r="B438" s="107" t="s">
        <v>2137</v>
      </c>
      <c r="C438" s="15" t="s">
        <v>2138</v>
      </c>
      <c r="D438" s="15" t="s">
        <v>77</v>
      </c>
      <c r="E438" s="108" t="s">
        <v>26</v>
      </c>
      <c r="F438" s="15">
        <v>2010</v>
      </c>
      <c r="G438" s="10">
        <v>910000000</v>
      </c>
      <c r="H438" s="10">
        <v>1392300000</v>
      </c>
      <c r="I438" s="10">
        <v>1200000000</v>
      </c>
    </row>
    <row r="439" spans="1:9" ht="14.25" customHeight="1" x14ac:dyDescent="0.25">
      <c r="A439" s="98">
        <f t="shared" si="2"/>
        <v>435</v>
      </c>
      <c r="B439" s="107" t="s">
        <v>2139</v>
      </c>
      <c r="C439" s="15" t="s">
        <v>2140</v>
      </c>
      <c r="D439" s="15" t="s">
        <v>77</v>
      </c>
      <c r="E439" s="108" t="s">
        <v>25</v>
      </c>
      <c r="F439" s="15">
        <v>2010</v>
      </c>
      <c r="G439" s="10">
        <v>1004200000</v>
      </c>
      <c r="H439" s="10">
        <v>3524742000</v>
      </c>
      <c r="I439" s="10">
        <v>1004200000</v>
      </c>
    </row>
    <row r="440" spans="1:9" ht="14.25" customHeight="1" x14ac:dyDescent="0.25">
      <c r="A440" s="98">
        <f t="shared" si="2"/>
        <v>436</v>
      </c>
      <c r="B440" s="107" t="s">
        <v>2141</v>
      </c>
      <c r="C440" s="15" t="s">
        <v>2142</v>
      </c>
      <c r="D440" s="15" t="s">
        <v>77</v>
      </c>
      <c r="E440" s="108" t="s">
        <v>25</v>
      </c>
      <c r="F440" s="15">
        <v>2010</v>
      </c>
      <c r="G440" s="10">
        <v>6652000000</v>
      </c>
      <c r="H440" s="10">
        <v>997800000</v>
      </c>
      <c r="I440" s="10">
        <v>6652000000</v>
      </c>
    </row>
    <row r="441" spans="1:9" ht="14.25" customHeight="1" x14ac:dyDescent="0.25">
      <c r="A441" s="98">
        <f t="shared" si="2"/>
        <v>437</v>
      </c>
      <c r="B441" s="107" t="s">
        <v>2143</v>
      </c>
      <c r="C441" s="15" t="s">
        <v>2144</v>
      </c>
      <c r="D441" s="15" t="s">
        <v>77</v>
      </c>
      <c r="E441" s="108" t="s">
        <v>25</v>
      </c>
      <c r="F441" s="15">
        <v>2010</v>
      </c>
      <c r="G441" s="10">
        <v>3919200000</v>
      </c>
      <c r="H441" s="10">
        <v>1959600000</v>
      </c>
      <c r="I441" s="10">
        <v>3919200000</v>
      </c>
    </row>
    <row r="442" spans="1:9" ht="14.25" customHeight="1" x14ac:dyDescent="0.25">
      <c r="A442" s="98">
        <f t="shared" si="2"/>
        <v>438</v>
      </c>
      <c r="B442" s="107" t="s">
        <v>2145</v>
      </c>
      <c r="C442" s="15" t="s">
        <v>2146</v>
      </c>
      <c r="D442" s="15" t="s">
        <v>77</v>
      </c>
      <c r="E442" s="108" t="s">
        <v>25</v>
      </c>
      <c r="F442" s="15">
        <v>2010</v>
      </c>
      <c r="G442" s="10">
        <v>2486440000</v>
      </c>
      <c r="H442" s="10">
        <v>6464744000</v>
      </c>
      <c r="I442" s="10">
        <v>2486440000</v>
      </c>
    </row>
    <row r="443" spans="1:9" ht="14.25" customHeight="1" x14ac:dyDescent="0.25">
      <c r="A443" s="98">
        <f t="shared" si="2"/>
        <v>439</v>
      </c>
      <c r="B443" s="107" t="s">
        <v>2147</v>
      </c>
      <c r="C443" s="15" t="s">
        <v>2148</v>
      </c>
      <c r="D443" s="15" t="s">
        <v>77</v>
      </c>
      <c r="E443" s="108" t="s">
        <v>25</v>
      </c>
      <c r="F443" s="15">
        <v>2010</v>
      </c>
      <c r="G443" s="10">
        <v>1470000000</v>
      </c>
      <c r="H443" s="10">
        <v>1621370000</v>
      </c>
      <c r="I443" s="10">
        <v>1470000000</v>
      </c>
    </row>
    <row r="444" spans="1:9" ht="14.25" customHeight="1" x14ac:dyDescent="0.25">
      <c r="A444" s="98">
        <f t="shared" si="2"/>
        <v>440</v>
      </c>
      <c r="B444" s="107" t="s">
        <v>2149</v>
      </c>
      <c r="C444" s="15" t="s">
        <v>2150</v>
      </c>
      <c r="D444" s="15" t="s">
        <v>77</v>
      </c>
      <c r="E444" s="108" t="s">
        <v>26</v>
      </c>
      <c r="F444" s="15">
        <v>2010</v>
      </c>
      <c r="G444" s="10">
        <v>705000000</v>
      </c>
      <c r="H444" s="10">
        <v>1057500000</v>
      </c>
      <c r="I444" s="10">
        <v>1840000000</v>
      </c>
    </row>
    <row r="445" spans="1:9" ht="14.25" customHeight="1" x14ac:dyDescent="0.25">
      <c r="A445" s="98">
        <f t="shared" si="2"/>
        <v>441</v>
      </c>
      <c r="B445" s="107" t="s">
        <v>2151</v>
      </c>
      <c r="C445" s="15" t="s">
        <v>2152</v>
      </c>
      <c r="D445" s="15" t="s">
        <v>77</v>
      </c>
      <c r="E445" s="108" t="s">
        <v>25</v>
      </c>
      <c r="F445" s="15">
        <v>2010</v>
      </c>
      <c r="G445" s="10">
        <v>2935800000</v>
      </c>
      <c r="H445" s="10">
        <v>5578020000</v>
      </c>
      <c r="I445" s="10">
        <v>2935800000</v>
      </c>
    </row>
    <row r="446" spans="1:9" ht="14.25" customHeight="1" x14ac:dyDescent="0.25">
      <c r="A446" s="98">
        <f t="shared" si="2"/>
        <v>442</v>
      </c>
      <c r="B446" s="107" t="s">
        <v>1322</v>
      </c>
      <c r="C446" s="15" t="s">
        <v>2153</v>
      </c>
      <c r="D446" s="15" t="s">
        <v>77</v>
      </c>
      <c r="E446" s="108" t="s">
        <v>25</v>
      </c>
      <c r="F446" s="15">
        <v>2010</v>
      </c>
      <c r="G446" s="10">
        <v>4180700000</v>
      </c>
      <c r="H446" s="10">
        <v>5455813500</v>
      </c>
      <c r="I446" s="10">
        <v>4180700000</v>
      </c>
    </row>
    <row r="447" spans="1:9" ht="14.25" customHeight="1" x14ac:dyDescent="0.25">
      <c r="A447" s="98">
        <f t="shared" si="2"/>
        <v>443</v>
      </c>
      <c r="B447" s="107" t="s">
        <v>2154</v>
      </c>
      <c r="C447" s="15" t="s">
        <v>2155</v>
      </c>
      <c r="D447" s="15" t="s">
        <v>77</v>
      </c>
      <c r="E447" s="108" t="s">
        <v>25</v>
      </c>
      <c r="F447" s="15">
        <v>2010</v>
      </c>
      <c r="G447" s="10">
        <v>983200000</v>
      </c>
      <c r="H447" s="10">
        <v>1229000000</v>
      </c>
      <c r="I447" s="10">
        <v>983200000</v>
      </c>
    </row>
    <row r="448" spans="1:9" ht="14.25" customHeight="1" x14ac:dyDescent="0.25">
      <c r="A448" s="98">
        <f t="shared" si="2"/>
        <v>444</v>
      </c>
      <c r="B448" s="107" t="s">
        <v>2156</v>
      </c>
      <c r="C448" s="15" t="s">
        <v>2157</v>
      </c>
      <c r="D448" s="15" t="s">
        <v>77</v>
      </c>
      <c r="E448" s="108" t="s">
        <v>25</v>
      </c>
      <c r="F448" s="15">
        <v>2010</v>
      </c>
      <c r="G448" s="10">
        <v>1715000000</v>
      </c>
      <c r="H448" s="10">
        <v>2966950000</v>
      </c>
      <c r="I448" s="10">
        <v>1715000000</v>
      </c>
    </row>
    <row r="449" spans="1:9" ht="14.25" customHeight="1" x14ac:dyDescent="0.25">
      <c r="A449" s="98">
        <f t="shared" si="2"/>
        <v>445</v>
      </c>
      <c r="B449" s="107" t="s">
        <v>2158</v>
      </c>
      <c r="C449" s="15" t="s">
        <v>2159</v>
      </c>
      <c r="D449" s="15" t="s">
        <v>77</v>
      </c>
      <c r="E449" s="108" t="s">
        <v>25</v>
      </c>
      <c r="F449" s="15">
        <v>2010</v>
      </c>
      <c r="G449" s="10">
        <v>2600000000</v>
      </c>
      <c r="H449" s="10">
        <v>2990000000</v>
      </c>
      <c r="I449" s="10">
        <v>2600000000</v>
      </c>
    </row>
    <row r="450" spans="1:9" ht="14.25" customHeight="1" x14ac:dyDescent="0.25">
      <c r="A450" s="98">
        <f t="shared" si="2"/>
        <v>446</v>
      </c>
      <c r="B450" s="107" t="s">
        <v>2160</v>
      </c>
      <c r="C450" s="15" t="s">
        <v>2161</v>
      </c>
      <c r="D450" s="15" t="s">
        <v>77</v>
      </c>
      <c r="E450" s="108" t="s">
        <v>25</v>
      </c>
      <c r="F450" s="15">
        <v>2010</v>
      </c>
      <c r="G450" s="10">
        <v>4400000000</v>
      </c>
      <c r="H450" s="10">
        <v>4400000000</v>
      </c>
      <c r="I450" s="10">
        <v>4400000000</v>
      </c>
    </row>
    <row r="451" spans="1:9" ht="14.25" customHeight="1" x14ac:dyDescent="0.25">
      <c r="A451" s="98">
        <f t="shared" si="2"/>
        <v>447</v>
      </c>
      <c r="B451" s="107" t="s">
        <v>2162</v>
      </c>
      <c r="C451" s="15" t="s">
        <v>2163</v>
      </c>
      <c r="D451" s="15" t="s">
        <v>77</v>
      </c>
      <c r="E451" s="108" t="s">
        <v>25</v>
      </c>
      <c r="F451" s="15">
        <v>2010</v>
      </c>
      <c r="G451" s="10">
        <v>1800000000</v>
      </c>
      <c r="H451" s="10">
        <v>1998000000</v>
      </c>
      <c r="I451" s="10">
        <v>1800000000</v>
      </c>
    </row>
    <row r="452" spans="1:9" ht="14.25" customHeight="1" x14ac:dyDescent="0.25">
      <c r="A452" s="98">
        <f t="shared" si="2"/>
        <v>448</v>
      </c>
      <c r="B452" s="107" t="s">
        <v>2164</v>
      </c>
      <c r="C452" s="15" t="s">
        <v>2165</v>
      </c>
      <c r="D452" s="15" t="s">
        <v>77</v>
      </c>
      <c r="E452" s="108" t="s">
        <v>25</v>
      </c>
      <c r="F452" s="15">
        <v>2010</v>
      </c>
      <c r="G452" s="10">
        <v>1023100000</v>
      </c>
      <c r="H452" s="10">
        <v>1203165600</v>
      </c>
      <c r="I452" s="10">
        <v>1023100000</v>
      </c>
    </row>
    <row r="453" spans="1:9" ht="14.25" customHeight="1" x14ac:dyDescent="0.25">
      <c r="A453" s="98">
        <f t="shared" si="2"/>
        <v>449</v>
      </c>
      <c r="B453" s="107" t="s">
        <v>1515</v>
      </c>
      <c r="C453" s="15" t="s">
        <v>2166</v>
      </c>
      <c r="D453" s="15" t="s">
        <v>77</v>
      </c>
      <c r="E453" s="108" t="s">
        <v>25</v>
      </c>
      <c r="F453" s="15">
        <v>2010</v>
      </c>
      <c r="G453" s="10">
        <v>950000000</v>
      </c>
      <c r="H453" s="10">
        <v>950000000</v>
      </c>
      <c r="I453" s="10">
        <v>950000000</v>
      </c>
    </row>
    <row r="454" spans="1:9" ht="14.25" customHeight="1" x14ac:dyDescent="0.25">
      <c r="A454" s="98">
        <f t="shared" si="2"/>
        <v>450</v>
      </c>
      <c r="B454" s="107" t="s">
        <v>2167</v>
      </c>
      <c r="C454" s="15" t="s">
        <v>2168</v>
      </c>
      <c r="D454" s="15" t="s">
        <v>77</v>
      </c>
      <c r="E454" s="108" t="s">
        <v>25</v>
      </c>
      <c r="F454" s="15">
        <v>2010</v>
      </c>
      <c r="G454" s="10">
        <v>20039859000</v>
      </c>
      <c r="H454" s="10">
        <v>21041851950</v>
      </c>
      <c r="I454" s="10">
        <v>20039859000</v>
      </c>
    </row>
    <row r="455" spans="1:9" ht="14.25" customHeight="1" x14ac:dyDescent="0.25">
      <c r="A455" s="98">
        <f t="shared" si="2"/>
        <v>451</v>
      </c>
      <c r="B455" s="107" t="s">
        <v>2169</v>
      </c>
      <c r="C455" s="15" t="s">
        <v>2170</v>
      </c>
      <c r="D455" s="15" t="s">
        <v>77</v>
      </c>
      <c r="E455" s="108" t="s">
        <v>25</v>
      </c>
      <c r="F455" s="15">
        <v>2010</v>
      </c>
      <c r="G455" s="10">
        <v>2048000000</v>
      </c>
      <c r="H455" s="10">
        <v>2048000000</v>
      </c>
      <c r="I455" s="10">
        <v>2048000000</v>
      </c>
    </row>
    <row r="456" spans="1:9" ht="14.25" customHeight="1" x14ac:dyDescent="0.25">
      <c r="A456" s="98">
        <f t="shared" si="2"/>
        <v>452</v>
      </c>
      <c r="B456" s="107" t="s">
        <v>2171</v>
      </c>
      <c r="C456" s="15" t="s">
        <v>2172</v>
      </c>
      <c r="D456" s="15" t="s">
        <v>78</v>
      </c>
      <c r="E456" s="108" t="s">
        <v>25</v>
      </c>
      <c r="F456" s="15">
        <v>2010</v>
      </c>
      <c r="G456" s="10">
        <v>510670000</v>
      </c>
      <c r="H456" s="10">
        <v>1006019900</v>
      </c>
      <c r="I456" s="10">
        <v>510670000</v>
      </c>
    </row>
    <row r="457" spans="1:9" ht="14.25" customHeight="1" x14ac:dyDescent="0.25">
      <c r="A457" s="98">
        <f t="shared" si="2"/>
        <v>453</v>
      </c>
      <c r="B457" s="107" t="s">
        <v>1940</v>
      </c>
      <c r="C457" s="15" t="s">
        <v>1941</v>
      </c>
      <c r="D457" s="15" t="s">
        <v>78</v>
      </c>
      <c r="E457" s="108" t="s">
        <v>26</v>
      </c>
      <c r="F457" s="15">
        <v>2010</v>
      </c>
      <c r="G457" s="10">
        <v>61000000</v>
      </c>
      <c r="H457" s="10">
        <v>84790000</v>
      </c>
      <c r="I457" s="10">
        <v>1580000000</v>
      </c>
    </row>
    <row r="458" spans="1:9" ht="14.25" customHeight="1" x14ac:dyDescent="0.25">
      <c r="A458" s="98">
        <f t="shared" si="2"/>
        <v>454</v>
      </c>
      <c r="B458" s="107" t="s">
        <v>2173</v>
      </c>
      <c r="C458" s="15" t="s">
        <v>2174</v>
      </c>
      <c r="D458" s="15" t="s">
        <v>78</v>
      </c>
      <c r="E458" s="108" t="s">
        <v>25</v>
      </c>
      <c r="F458" s="15">
        <v>2010</v>
      </c>
      <c r="G458" s="10">
        <v>935200000</v>
      </c>
      <c r="H458" s="10">
        <v>2459576000</v>
      </c>
      <c r="I458" s="10">
        <v>935200000</v>
      </c>
    </row>
    <row r="459" spans="1:9" ht="14.25" customHeight="1" x14ac:dyDescent="0.25">
      <c r="A459" s="98">
        <f t="shared" si="2"/>
        <v>455</v>
      </c>
      <c r="B459" s="107" t="s">
        <v>2175</v>
      </c>
      <c r="C459" s="15" t="s">
        <v>2176</v>
      </c>
      <c r="D459" s="15" t="s">
        <v>78</v>
      </c>
      <c r="E459" s="108" t="s">
        <v>26</v>
      </c>
      <c r="F459" s="15">
        <v>2010</v>
      </c>
      <c r="G459" s="10">
        <v>50000000</v>
      </c>
      <c r="H459" s="10">
        <v>120000000</v>
      </c>
      <c r="I459" s="10">
        <v>500000000</v>
      </c>
    </row>
    <row r="460" spans="1:9" ht="14.25" customHeight="1" x14ac:dyDescent="0.25">
      <c r="A460" s="98">
        <f t="shared" si="2"/>
        <v>456</v>
      </c>
      <c r="B460" s="107" t="s">
        <v>2177</v>
      </c>
      <c r="C460" s="15" t="s">
        <v>2178</v>
      </c>
      <c r="D460" s="15" t="s">
        <v>78</v>
      </c>
      <c r="E460" s="108" t="s">
        <v>25</v>
      </c>
      <c r="F460" s="15">
        <v>2010</v>
      </c>
      <c r="G460" s="10">
        <v>417596000</v>
      </c>
      <c r="H460" s="10">
        <v>1440706200</v>
      </c>
      <c r="I460" s="10">
        <v>417596000</v>
      </c>
    </row>
    <row r="461" spans="1:9" ht="14.25" customHeight="1" x14ac:dyDescent="0.25">
      <c r="A461" s="98">
        <f t="shared" si="2"/>
        <v>457</v>
      </c>
      <c r="B461" s="107" t="s">
        <v>1948</v>
      </c>
      <c r="C461" s="15" t="s">
        <v>2179</v>
      </c>
      <c r="D461" s="15" t="s">
        <v>78</v>
      </c>
      <c r="E461" s="108" t="s">
        <v>25</v>
      </c>
      <c r="F461" s="15">
        <v>2010</v>
      </c>
      <c r="G461" s="10">
        <v>882500000</v>
      </c>
      <c r="H461" s="10">
        <v>3353500000</v>
      </c>
      <c r="I461" s="10">
        <v>882500000</v>
      </c>
    </row>
    <row r="462" spans="1:9" ht="14.25" customHeight="1" x14ac:dyDescent="0.25">
      <c r="A462" s="98">
        <f t="shared" si="2"/>
        <v>458</v>
      </c>
      <c r="B462" s="107" t="s">
        <v>2180</v>
      </c>
      <c r="C462" s="15" t="s">
        <v>2181</v>
      </c>
      <c r="D462" s="15" t="s">
        <v>78</v>
      </c>
      <c r="E462" s="108" t="s">
        <v>25</v>
      </c>
      <c r="F462" s="15">
        <v>2010</v>
      </c>
      <c r="G462" s="10">
        <v>1530790000</v>
      </c>
      <c r="H462" s="10">
        <v>2066566500</v>
      </c>
      <c r="I462" s="10">
        <v>1530790000</v>
      </c>
    </row>
    <row r="463" spans="1:9" ht="14.25" customHeight="1" x14ac:dyDescent="0.25">
      <c r="A463" s="98">
        <f t="shared" si="2"/>
        <v>459</v>
      </c>
      <c r="B463" s="107" t="s">
        <v>2182</v>
      </c>
      <c r="C463" s="15" t="s">
        <v>2183</v>
      </c>
      <c r="D463" s="15" t="s">
        <v>78</v>
      </c>
      <c r="E463" s="108" t="s">
        <v>25</v>
      </c>
      <c r="F463" s="15">
        <v>2010</v>
      </c>
      <c r="G463" s="10">
        <v>1559000000</v>
      </c>
      <c r="H463" s="10">
        <v>2026700000</v>
      </c>
      <c r="I463" s="10">
        <v>1559000000</v>
      </c>
    </row>
    <row r="464" spans="1:9" ht="14.25" customHeight="1" x14ac:dyDescent="0.25">
      <c r="A464" s="98">
        <f t="shared" si="2"/>
        <v>460</v>
      </c>
      <c r="B464" s="107" t="s">
        <v>2184</v>
      </c>
      <c r="C464" s="15" t="s">
        <v>2185</v>
      </c>
      <c r="D464" s="15" t="s">
        <v>78</v>
      </c>
      <c r="E464" s="108" t="s">
        <v>25</v>
      </c>
      <c r="F464" s="15">
        <v>2010</v>
      </c>
      <c r="G464" s="10">
        <v>979200000</v>
      </c>
      <c r="H464" s="10">
        <v>20161728000</v>
      </c>
      <c r="I464" s="10">
        <v>979200000</v>
      </c>
    </row>
    <row r="465" spans="1:10" ht="14.25" customHeight="1" x14ac:dyDescent="0.25">
      <c r="A465" s="98">
        <f t="shared" si="2"/>
        <v>461</v>
      </c>
      <c r="B465" s="107" t="s">
        <v>2186</v>
      </c>
      <c r="C465" s="15" t="s">
        <v>2187</v>
      </c>
      <c r="D465" s="15" t="s">
        <v>78</v>
      </c>
      <c r="E465" s="108" t="s">
        <v>25</v>
      </c>
      <c r="F465" s="15">
        <v>2010</v>
      </c>
      <c r="G465" s="10">
        <v>750000000</v>
      </c>
      <c r="H465" s="10">
        <v>802500000</v>
      </c>
      <c r="I465" s="10">
        <v>750000000</v>
      </c>
    </row>
    <row r="466" spans="1:10" ht="14.25" customHeight="1" x14ac:dyDescent="0.25">
      <c r="A466" s="98">
        <f t="shared" si="2"/>
        <v>462</v>
      </c>
      <c r="B466" s="107" t="s">
        <v>1797</v>
      </c>
      <c r="C466" s="15" t="s">
        <v>2188</v>
      </c>
      <c r="D466" s="15" t="s">
        <v>78</v>
      </c>
      <c r="E466" s="108" t="s">
        <v>25</v>
      </c>
      <c r="F466" s="15">
        <v>2010</v>
      </c>
      <c r="G466" s="10">
        <v>376000000</v>
      </c>
      <c r="H466" s="10">
        <v>488800000</v>
      </c>
      <c r="I466" s="10">
        <v>376000000</v>
      </c>
    </row>
    <row r="467" spans="1:10" ht="14.25" customHeight="1" x14ac:dyDescent="0.25">
      <c r="A467" s="98">
        <f t="shared" si="2"/>
        <v>463</v>
      </c>
      <c r="B467" s="107" t="s">
        <v>2189</v>
      </c>
      <c r="C467" s="15" t="s">
        <v>2190</v>
      </c>
      <c r="D467" s="15" t="s">
        <v>78</v>
      </c>
      <c r="E467" s="108" t="s">
        <v>25</v>
      </c>
      <c r="F467" s="15">
        <v>2010</v>
      </c>
      <c r="G467" s="10">
        <v>5155800000</v>
      </c>
      <c r="H467" s="10">
        <v>5929170000</v>
      </c>
      <c r="I467" s="10">
        <v>5155800000</v>
      </c>
    </row>
    <row r="468" spans="1:10" ht="14.25" customHeight="1" x14ac:dyDescent="0.25">
      <c r="A468" s="98">
        <f t="shared" si="2"/>
        <v>464</v>
      </c>
      <c r="B468" s="107" t="s">
        <v>2191</v>
      </c>
      <c r="C468" s="15" t="s">
        <v>2192</v>
      </c>
      <c r="D468" s="15" t="s">
        <v>75</v>
      </c>
      <c r="E468" s="108" t="s">
        <v>25</v>
      </c>
      <c r="F468" s="15">
        <v>2011</v>
      </c>
      <c r="G468" s="10">
        <v>190000000</v>
      </c>
      <c r="H468" s="10">
        <v>209000000</v>
      </c>
      <c r="I468" s="10">
        <v>190000000</v>
      </c>
    </row>
    <row r="469" spans="1:10" ht="14.25" customHeight="1" x14ac:dyDescent="0.25">
      <c r="A469" s="98">
        <f t="shared" si="2"/>
        <v>465</v>
      </c>
      <c r="B469" s="107" t="s">
        <v>2193</v>
      </c>
      <c r="C469" s="15" t="s">
        <v>2194</v>
      </c>
      <c r="D469" s="15" t="s">
        <v>78</v>
      </c>
      <c r="E469" s="108" t="s">
        <v>25</v>
      </c>
      <c r="F469" s="15">
        <v>2011</v>
      </c>
      <c r="G469" s="10">
        <v>297590000</v>
      </c>
      <c r="H469" s="10">
        <v>337776000</v>
      </c>
      <c r="I469" s="10">
        <v>297596562</v>
      </c>
    </row>
    <row r="470" spans="1:10" ht="14.25" customHeight="1" x14ac:dyDescent="0.25">
      <c r="A470" s="98">
        <f t="shared" si="2"/>
        <v>466</v>
      </c>
      <c r="B470" s="107" t="s">
        <v>2195</v>
      </c>
      <c r="C470" s="15" t="s">
        <v>2196</v>
      </c>
      <c r="D470" s="15" t="s">
        <v>78</v>
      </c>
      <c r="E470" s="108" t="s">
        <v>25</v>
      </c>
      <c r="F470" s="15">
        <v>2011</v>
      </c>
      <c r="G470" s="10">
        <v>408000000</v>
      </c>
      <c r="H470" s="10">
        <v>463488000</v>
      </c>
      <c r="I470" s="10">
        <v>408000000</v>
      </c>
    </row>
    <row r="471" spans="1:10" ht="14.25" customHeight="1" x14ac:dyDescent="0.25">
      <c r="A471" s="98">
        <f t="shared" si="2"/>
        <v>467</v>
      </c>
      <c r="B471" s="107" t="s">
        <v>1946</v>
      </c>
      <c r="C471" s="15" t="s">
        <v>2197</v>
      </c>
      <c r="D471" s="15" t="s">
        <v>1523</v>
      </c>
      <c r="E471" s="108" t="s">
        <v>25</v>
      </c>
      <c r="F471" s="15">
        <v>2011</v>
      </c>
      <c r="G471" s="10">
        <v>563400000</v>
      </c>
      <c r="H471" s="10">
        <v>653544000</v>
      </c>
      <c r="I471" s="10">
        <v>563400000</v>
      </c>
    </row>
    <row r="472" spans="1:10" ht="14.25" customHeight="1" x14ac:dyDescent="0.25">
      <c r="A472" s="98">
        <f t="shared" si="2"/>
        <v>468</v>
      </c>
      <c r="B472" s="107" t="s">
        <v>2198</v>
      </c>
      <c r="C472" s="15" t="s">
        <v>2199</v>
      </c>
      <c r="D472" s="15" t="s">
        <v>73</v>
      </c>
      <c r="E472" s="108" t="s">
        <v>25</v>
      </c>
      <c r="F472" s="15">
        <v>2011</v>
      </c>
      <c r="G472" s="10">
        <v>237000000</v>
      </c>
      <c r="H472" s="10">
        <v>948711000</v>
      </c>
      <c r="I472" s="10">
        <v>237000000</v>
      </c>
    </row>
    <row r="473" spans="1:10" ht="14.25" customHeight="1" x14ac:dyDescent="0.25">
      <c r="A473" s="98">
        <f t="shared" si="2"/>
        <v>469</v>
      </c>
      <c r="B473" s="107" t="s">
        <v>1607</v>
      </c>
      <c r="C473" s="15" t="s">
        <v>2200</v>
      </c>
      <c r="D473" s="15" t="s">
        <v>1523</v>
      </c>
      <c r="E473" s="108" t="s">
        <v>26</v>
      </c>
      <c r="F473" s="15">
        <v>2011</v>
      </c>
      <c r="G473" s="10">
        <v>725600000</v>
      </c>
      <c r="H473" s="10">
        <v>1931351649</v>
      </c>
      <c r="I473" s="10">
        <v>725600000</v>
      </c>
    </row>
    <row r="474" spans="1:10" ht="14.25" customHeight="1" x14ac:dyDescent="0.25">
      <c r="A474" s="98">
        <f t="shared" si="2"/>
        <v>470</v>
      </c>
      <c r="B474" s="107" t="s">
        <v>2201</v>
      </c>
      <c r="C474" s="15" t="s">
        <v>2202</v>
      </c>
      <c r="D474" s="15" t="s">
        <v>78</v>
      </c>
      <c r="E474" s="108" t="s">
        <v>25</v>
      </c>
      <c r="F474" s="15">
        <v>2011</v>
      </c>
      <c r="G474" s="10">
        <v>300000000</v>
      </c>
      <c r="H474" s="10">
        <v>1077580000</v>
      </c>
      <c r="I474" s="10">
        <v>300000000</v>
      </c>
    </row>
    <row r="475" spans="1:10" ht="14.25" customHeight="1" x14ac:dyDescent="0.25">
      <c r="A475" s="98">
        <f t="shared" si="2"/>
        <v>471</v>
      </c>
      <c r="B475" s="107" t="s">
        <v>2203</v>
      </c>
      <c r="C475" s="15" t="s">
        <v>2204</v>
      </c>
      <c r="D475" s="15" t="s">
        <v>75</v>
      </c>
      <c r="E475" s="108" t="s">
        <v>25</v>
      </c>
      <c r="F475" s="15">
        <v>2011</v>
      </c>
      <c r="G475" s="10">
        <v>1600000000</v>
      </c>
      <c r="H475" s="10">
        <v>1600000000</v>
      </c>
      <c r="I475" s="10">
        <v>1600000000</v>
      </c>
    </row>
    <row r="476" spans="1:10" ht="14.25" customHeight="1" x14ac:dyDescent="0.25">
      <c r="A476" s="98">
        <f t="shared" si="2"/>
        <v>472</v>
      </c>
      <c r="B476" s="107" t="s">
        <v>2205</v>
      </c>
      <c r="C476" s="15" t="s">
        <v>2206</v>
      </c>
      <c r="D476" s="15" t="s">
        <v>2207</v>
      </c>
      <c r="E476" s="108" t="s">
        <v>25</v>
      </c>
      <c r="F476" s="15">
        <v>2011</v>
      </c>
      <c r="G476" s="10">
        <f>2675000000</f>
        <v>2675000000</v>
      </c>
      <c r="H476" s="10">
        <f>2495400000</f>
        <v>2495400000</v>
      </c>
      <c r="I476" s="10"/>
      <c r="J476" s="1" t="s">
        <v>1999</v>
      </c>
    </row>
    <row r="477" spans="1:10" ht="14.25" customHeight="1" x14ac:dyDescent="0.25">
      <c r="A477" s="98">
        <f t="shared" si="2"/>
        <v>473</v>
      </c>
      <c r="B477" s="107" t="s">
        <v>1607</v>
      </c>
      <c r="C477" s="15" t="s">
        <v>2200</v>
      </c>
      <c r="D477" s="15" t="s">
        <v>71</v>
      </c>
      <c r="E477" s="108" t="s">
        <v>25</v>
      </c>
      <c r="F477" s="15">
        <v>2011</v>
      </c>
      <c r="G477" s="10">
        <v>651400000</v>
      </c>
      <c r="H477" s="10">
        <v>3258191200</v>
      </c>
      <c r="I477" s="10">
        <v>725600000</v>
      </c>
    </row>
    <row r="478" spans="1:10" ht="14.25" customHeight="1" x14ac:dyDescent="0.25">
      <c r="A478" s="98">
        <f t="shared" si="2"/>
        <v>474</v>
      </c>
      <c r="B478" s="107" t="s">
        <v>2208</v>
      </c>
      <c r="C478" s="15" t="s">
        <v>2209</v>
      </c>
      <c r="D478" s="15" t="s">
        <v>75</v>
      </c>
      <c r="E478" s="108" t="s">
        <v>25</v>
      </c>
      <c r="F478" s="15">
        <v>2011</v>
      </c>
      <c r="G478" s="10">
        <v>1694000000</v>
      </c>
      <c r="H478" s="10">
        <v>3167780000</v>
      </c>
      <c r="I478" s="10">
        <v>1694000000</v>
      </c>
    </row>
    <row r="479" spans="1:10" ht="14.25" customHeight="1" x14ac:dyDescent="0.25">
      <c r="A479" s="98">
        <f t="shared" si="2"/>
        <v>475</v>
      </c>
      <c r="B479" s="107" t="s">
        <v>2210</v>
      </c>
      <c r="C479" s="15" t="s">
        <v>2211</v>
      </c>
      <c r="D479" s="15" t="s">
        <v>73</v>
      </c>
      <c r="E479" s="108" t="s">
        <v>25</v>
      </c>
      <c r="F479" s="15">
        <v>2011</v>
      </c>
      <c r="G479" s="10">
        <v>1743800000</v>
      </c>
      <c r="H479" s="10">
        <v>2197188000</v>
      </c>
      <c r="I479" s="10">
        <v>1743800000</v>
      </c>
    </row>
    <row r="480" spans="1:10" ht="14.25" customHeight="1" x14ac:dyDescent="0.25">
      <c r="A480" s="98">
        <f t="shared" si="2"/>
        <v>476</v>
      </c>
      <c r="B480" s="107" t="s">
        <v>2212</v>
      </c>
      <c r="C480" s="15" t="s">
        <v>2213</v>
      </c>
      <c r="D480" s="15" t="s">
        <v>73</v>
      </c>
      <c r="E480" s="108" t="s">
        <v>25</v>
      </c>
      <c r="F480" s="15">
        <v>2011</v>
      </c>
      <c r="G480" s="10">
        <v>3000000000</v>
      </c>
      <c r="H480" s="10">
        <v>3005627815</v>
      </c>
      <c r="I480" s="10">
        <v>3000000000</v>
      </c>
    </row>
    <row r="481" spans="1:9" ht="14.25" customHeight="1" x14ac:dyDescent="0.25">
      <c r="A481" s="98">
        <f t="shared" si="2"/>
        <v>477</v>
      </c>
      <c r="B481" s="107" t="s">
        <v>1805</v>
      </c>
      <c r="C481" s="15" t="s">
        <v>2214</v>
      </c>
      <c r="D481" s="15" t="s">
        <v>1523</v>
      </c>
      <c r="E481" s="108" t="s">
        <v>25</v>
      </c>
      <c r="F481" s="15">
        <v>2011</v>
      </c>
      <c r="G481" s="10">
        <v>3817440000</v>
      </c>
      <c r="H481" s="10">
        <v>4084660800</v>
      </c>
      <c r="I481" s="10">
        <v>3817440000</v>
      </c>
    </row>
    <row r="482" spans="1:9" ht="14.25" customHeight="1" x14ac:dyDescent="0.25">
      <c r="A482" s="98">
        <f t="shared" si="2"/>
        <v>478</v>
      </c>
      <c r="B482" s="107" t="s">
        <v>2215</v>
      </c>
      <c r="C482" s="15" t="s">
        <v>2216</v>
      </c>
      <c r="D482" s="15" t="s">
        <v>1523</v>
      </c>
      <c r="E482" s="108" t="s">
        <v>25</v>
      </c>
      <c r="F482" s="15">
        <v>2011</v>
      </c>
      <c r="G482" s="10">
        <v>7803000000</v>
      </c>
      <c r="H482" s="10">
        <v>40574500000</v>
      </c>
      <c r="I482" s="10">
        <v>7803000000</v>
      </c>
    </row>
    <row r="483" spans="1:9" ht="14.25" customHeight="1" x14ac:dyDescent="0.25">
      <c r="A483" s="98">
        <f t="shared" si="2"/>
        <v>479</v>
      </c>
      <c r="B483" s="107" t="s">
        <v>2217</v>
      </c>
      <c r="C483" s="15" t="s">
        <v>2218</v>
      </c>
      <c r="D483" s="15" t="s">
        <v>1523</v>
      </c>
      <c r="E483" s="108" t="s">
        <v>25</v>
      </c>
      <c r="F483" s="15">
        <v>2011</v>
      </c>
      <c r="G483" s="10">
        <v>1060000000</v>
      </c>
      <c r="H483" s="10">
        <v>5018600000</v>
      </c>
      <c r="I483" s="10">
        <v>1060000000</v>
      </c>
    </row>
    <row r="484" spans="1:9" ht="14.25" customHeight="1" x14ac:dyDescent="0.25">
      <c r="A484" s="98">
        <f t="shared" si="2"/>
        <v>480</v>
      </c>
      <c r="B484" s="107" t="s">
        <v>2219</v>
      </c>
      <c r="C484" s="15" t="s">
        <v>2220</v>
      </c>
      <c r="D484" s="15" t="s">
        <v>75</v>
      </c>
      <c r="E484" s="108" t="s">
        <v>25</v>
      </c>
      <c r="F484" s="15">
        <v>2011</v>
      </c>
      <c r="G484" s="10">
        <v>2480700000</v>
      </c>
      <c r="H484" s="10">
        <v>8483994000</v>
      </c>
      <c r="I484" s="10">
        <v>2480700000</v>
      </c>
    </row>
    <row r="485" spans="1:9" ht="14.25" customHeight="1" x14ac:dyDescent="0.25">
      <c r="A485" s="98">
        <f t="shared" si="2"/>
        <v>481</v>
      </c>
      <c r="B485" s="107" t="s">
        <v>2221</v>
      </c>
      <c r="C485" s="15" t="s">
        <v>2222</v>
      </c>
      <c r="D485" s="15" t="s">
        <v>1523</v>
      </c>
      <c r="E485" s="108" t="s">
        <v>25</v>
      </c>
      <c r="F485" s="15">
        <v>2011</v>
      </c>
      <c r="G485" s="10">
        <v>10540000000</v>
      </c>
      <c r="H485" s="10">
        <v>16457200000</v>
      </c>
      <c r="I485" s="10">
        <v>9300000000</v>
      </c>
    </row>
    <row r="486" spans="1:9" ht="14.25" customHeight="1" x14ac:dyDescent="0.25">
      <c r="A486" s="98">
        <f t="shared" si="2"/>
        <v>482</v>
      </c>
      <c r="B486" s="107" t="s">
        <v>2223</v>
      </c>
      <c r="C486" s="15" t="s">
        <v>2224</v>
      </c>
      <c r="D486" s="15" t="s">
        <v>1523</v>
      </c>
      <c r="E486" s="108" t="s">
        <v>25</v>
      </c>
      <c r="F486" s="15">
        <v>2011</v>
      </c>
      <c r="G486" s="10">
        <v>4968777957</v>
      </c>
      <c r="H486" s="10">
        <v>9788476900</v>
      </c>
      <c r="I486" s="10">
        <v>4968770000</v>
      </c>
    </row>
    <row r="487" spans="1:9" ht="14.25" customHeight="1" x14ac:dyDescent="0.25">
      <c r="A487" s="98">
        <f t="shared" si="2"/>
        <v>483</v>
      </c>
      <c r="B487" s="107" t="s">
        <v>2225</v>
      </c>
      <c r="C487" s="15" t="s">
        <v>2226</v>
      </c>
      <c r="D487" s="15" t="s">
        <v>75</v>
      </c>
      <c r="E487" s="108" t="s">
        <v>25</v>
      </c>
      <c r="F487" s="15">
        <v>2011</v>
      </c>
      <c r="G487" s="10">
        <f>8191400000</f>
        <v>8191400000</v>
      </c>
      <c r="H487" s="10">
        <v>2981669600</v>
      </c>
      <c r="I487" s="10"/>
    </row>
    <row r="488" spans="1:9" ht="14.25" customHeight="1" x14ac:dyDescent="0.25">
      <c r="A488" s="98">
        <f t="shared" si="2"/>
        <v>484</v>
      </c>
      <c r="B488" s="107" t="s">
        <v>2227</v>
      </c>
      <c r="C488" s="15" t="s">
        <v>2228</v>
      </c>
      <c r="D488" s="15" t="s">
        <v>75</v>
      </c>
      <c r="E488" s="108" t="s">
        <v>25</v>
      </c>
      <c r="F488" s="15">
        <v>2011</v>
      </c>
      <c r="G488" s="10">
        <v>2805000000</v>
      </c>
      <c r="H488" s="10">
        <v>12566400000</v>
      </c>
      <c r="I488" s="10">
        <v>2805000000</v>
      </c>
    </row>
    <row r="489" spans="1:9" ht="14.25" customHeight="1" x14ac:dyDescent="0.25">
      <c r="A489" s="98">
        <f t="shared" si="2"/>
        <v>485</v>
      </c>
      <c r="B489" s="107" t="s">
        <v>2229</v>
      </c>
      <c r="C489" s="15" t="s">
        <v>2230</v>
      </c>
      <c r="D489" s="15" t="s">
        <v>75</v>
      </c>
      <c r="E489" s="108" t="s">
        <v>25</v>
      </c>
      <c r="F489" s="15">
        <v>2011</v>
      </c>
      <c r="G489" s="10">
        <v>7635980000</v>
      </c>
      <c r="H489" s="10">
        <v>16646436400</v>
      </c>
      <c r="I489" s="10">
        <v>7635980000</v>
      </c>
    </row>
    <row r="490" spans="1:9" ht="14.25" customHeight="1" x14ac:dyDescent="0.25">
      <c r="A490" s="98">
        <f t="shared" si="2"/>
        <v>486</v>
      </c>
      <c r="B490" s="107" t="s">
        <v>2231</v>
      </c>
      <c r="C490" s="15" t="s">
        <v>2232</v>
      </c>
      <c r="D490" s="15" t="s">
        <v>73</v>
      </c>
      <c r="E490" s="108" t="s">
        <v>25</v>
      </c>
      <c r="F490" s="15">
        <v>2011</v>
      </c>
      <c r="G490" s="10">
        <v>12240000000</v>
      </c>
      <c r="H490" s="10">
        <v>23256000000</v>
      </c>
      <c r="I490" s="10">
        <v>12240000000</v>
      </c>
    </row>
    <row r="491" spans="1:9" ht="14.25" customHeight="1" x14ac:dyDescent="0.25">
      <c r="A491" s="98">
        <f t="shared" si="2"/>
        <v>487</v>
      </c>
      <c r="B491" s="107" t="s">
        <v>869</v>
      </c>
      <c r="C491" s="15" t="s">
        <v>2233</v>
      </c>
      <c r="D491" s="15" t="s">
        <v>78</v>
      </c>
      <c r="E491" s="108" t="s">
        <v>26</v>
      </c>
      <c r="F491" s="15">
        <v>2011</v>
      </c>
      <c r="G491" s="10">
        <v>360000000</v>
      </c>
      <c r="H491" s="10">
        <v>936000000</v>
      </c>
      <c r="I491" s="10">
        <v>360000000</v>
      </c>
    </row>
    <row r="492" spans="1:9" ht="14.25" customHeight="1" x14ac:dyDescent="0.25">
      <c r="A492" s="98">
        <f t="shared" si="2"/>
        <v>488</v>
      </c>
      <c r="B492" s="107" t="s">
        <v>2234</v>
      </c>
      <c r="C492" s="15" t="s">
        <v>2235</v>
      </c>
      <c r="D492" s="15" t="s">
        <v>78</v>
      </c>
      <c r="E492" s="108" t="s">
        <v>25</v>
      </c>
      <c r="F492" s="15">
        <v>2011</v>
      </c>
      <c r="G492" s="10">
        <v>1661000000</v>
      </c>
      <c r="H492" s="10">
        <v>2094521000</v>
      </c>
      <c r="I492" s="10">
        <v>1661000000</v>
      </c>
    </row>
    <row r="493" spans="1:9" ht="14.25" customHeight="1" x14ac:dyDescent="0.25">
      <c r="A493" s="98">
        <f t="shared" si="2"/>
        <v>489</v>
      </c>
      <c r="B493" s="107" t="s">
        <v>2236</v>
      </c>
      <c r="C493" s="15" t="s">
        <v>2237</v>
      </c>
      <c r="D493" s="15" t="s">
        <v>78</v>
      </c>
      <c r="E493" s="108" t="s">
        <v>25</v>
      </c>
      <c r="F493" s="15">
        <v>2011</v>
      </c>
      <c r="G493" s="10">
        <v>544665000</v>
      </c>
      <c r="H493" s="10">
        <v>833882115</v>
      </c>
      <c r="I493" s="10">
        <v>544665000</v>
      </c>
    </row>
    <row r="494" spans="1:9" ht="14.25" customHeight="1" x14ac:dyDescent="0.25">
      <c r="A494" s="98">
        <f t="shared" si="2"/>
        <v>490</v>
      </c>
      <c r="B494" s="107" t="s">
        <v>2238</v>
      </c>
      <c r="C494" s="15" t="s">
        <v>2239</v>
      </c>
      <c r="D494" s="15" t="s">
        <v>73</v>
      </c>
      <c r="E494" s="108" t="s">
        <v>25</v>
      </c>
      <c r="F494" s="15">
        <v>2011</v>
      </c>
      <c r="G494" s="10">
        <v>230000000</v>
      </c>
      <c r="H494" s="10">
        <v>242650000</v>
      </c>
      <c r="I494" s="10">
        <v>230000000</v>
      </c>
    </row>
    <row r="495" spans="1:9" ht="14.25" customHeight="1" x14ac:dyDescent="0.25">
      <c r="A495" s="98">
        <f t="shared" si="2"/>
        <v>491</v>
      </c>
      <c r="B495" s="107" t="s">
        <v>2240</v>
      </c>
      <c r="C495" s="15" t="s">
        <v>2241</v>
      </c>
      <c r="D495" s="15" t="s">
        <v>78</v>
      </c>
      <c r="E495" s="108" t="s">
        <v>25</v>
      </c>
      <c r="F495" s="15">
        <v>2011</v>
      </c>
      <c r="G495" s="10">
        <v>329355144</v>
      </c>
      <c r="H495" s="10">
        <v>428161500</v>
      </c>
      <c r="I495" s="10">
        <v>329355144</v>
      </c>
    </row>
    <row r="496" spans="1:9" ht="14.25" customHeight="1" x14ac:dyDescent="0.25">
      <c r="A496" s="98">
        <f t="shared" si="2"/>
        <v>492</v>
      </c>
      <c r="B496" s="107" t="s">
        <v>2242</v>
      </c>
      <c r="C496" s="15" t="s">
        <v>2243</v>
      </c>
      <c r="D496" s="15" t="s">
        <v>75</v>
      </c>
      <c r="E496" s="108" t="s">
        <v>25</v>
      </c>
      <c r="F496" s="15">
        <v>2011</v>
      </c>
      <c r="G496" s="10">
        <v>9833970000</v>
      </c>
      <c r="H496" s="10">
        <v>15537672600</v>
      </c>
      <c r="I496" s="10">
        <v>9833970000</v>
      </c>
    </row>
    <row r="497" spans="1:9" ht="14.25" customHeight="1" x14ac:dyDescent="0.25">
      <c r="A497" s="98">
        <f t="shared" si="2"/>
        <v>493</v>
      </c>
      <c r="B497" s="107" t="s">
        <v>2244</v>
      </c>
      <c r="C497" s="15" t="s">
        <v>2245</v>
      </c>
      <c r="D497" s="15" t="s">
        <v>73</v>
      </c>
      <c r="E497" s="108" t="s">
        <v>25</v>
      </c>
      <c r="F497" s="15">
        <v>2011</v>
      </c>
      <c r="G497" s="10">
        <v>7772000000</v>
      </c>
      <c r="H497" s="10">
        <v>19587149416</v>
      </c>
      <c r="I497" s="10">
        <v>7772000000</v>
      </c>
    </row>
    <row r="498" spans="1:9" ht="14.25" customHeight="1" x14ac:dyDescent="0.25">
      <c r="A498" s="98">
        <f t="shared" si="2"/>
        <v>494</v>
      </c>
      <c r="B498" s="107" t="s">
        <v>2246</v>
      </c>
      <c r="C498" s="15" t="s">
        <v>2247</v>
      </c>
      <c r="D498" s="15" t="s">
        <v>77</v>
      </c>
      <c r="E498" s="108" t="s">
        <v>25</v>
      </c>
      <c r="F498" s="15">
        <v>2011</v>
      </c>
      <c r="G498" s="10">
        <v>14095620000</v>
      </c>
      <c r="H498" s="10">
        <v>18205280400</v>
      </c>
      <c r="I498" s="10">
        <v>12820620000</v>
      </c>
    </row>
    <row r="499" spans="1:9" ht="14.25" customHeight="1" x14ac:dyDescent="0.25">
      <c r="A499" s="98">
        <f t="shared" si="2"/>
        <v>495</v>
      </c>
      <c r="B499" s="107" t="s">
        <v>2248</v>
      </c>
      <c r="C499" s="15" t="s">
        <v>2249</v>
      </c>
      <c r="D499" s="15" t="s">
        <v>75</v>
      </c>
      <c r="E499" s="108" t="s">
        <v>25</v>
      </c>
      <c r="F499" s="15">
        <v>2011</v>
      </c>
      <c r="G499" s="10">
        <v>5898800000</v>
      </c>
      <c r="H499" s="10">
        <v>23595200000</v>
      </c>
      <c r="I499" s="10">
        <v>5898800000</v>
      </c>
    </row>
    <row r="500" spans="1:9" ht="14.25" customHeight="1" x14ac:dyDescent="0.25">
      <c r="A500" s="98">
        <f t="shared" si="2"/>
        <v>496</v>
      </c>
      <c r="B500" s="107" t="s">
        <v>2250</v>
      </c>
      <c r="C500" s="15" t="s">
        <v>2251</v>
      </c>
      <c r="D500" s="15" t="s">
        <v>77</v>
      </c>
      <c r="E500" s="108" t="s">
        <v>25</v>
      </c>
      <c r="F500" s="15">
        <v>2011</v>
      </c>
      <c r="G500" s="10">
        <v>19317600000</v>
      </c>
      <c r="H500" s="10">
        <v>50225760000</v>
      </c>
      <c r="I500" s="10">
        <v>19317600000</v>
      </c>
    </row>
    <row r="501" spans="1:9" ht="14.25" customHeight="1" x14ac:dyDescent="0.25">
      <c r="A501" s="98">
        <f t="shared" si="2"/>
        <v>497</v>
      </c>
      <c r="B501" s="107" t="s">
        <v>2252</v>
      </c>
      <c r="C501" s="15" t="s">
        <v>2253</v>
      </c>
      <c r="D501" s="15" t="s">
        <v>1523</v>
      </c>
      <c r="E501" s="108" t="s">
        <v>25</v>
      </c>
      <c r="F501" s="15">
        <v>2011</v>
      </c>
      <c r="G501" s="10">
        <v>1008300000</v>
      </c>
      <c r="H501" s="10">
        <v>2096164000</v>
      </c>
      <c r="I501" s="10">
        <v>1008300000</v>
      </c>
    </row>
    <row r="502" spans="1:9" ht="14.25" customHeight="1" x14ac:dyDescent="0.25">
      <c r="A502" s="98">
        <f t="shared" si="2"/>
        <v>498</v>
      </c>
      <c r="B502" s="107" t="s">
        <v>2254</v>
      </c>
      <c r="C502" s="15" t="s">
        <v>2255</v>
      </c>
      <c r="D502" s="15" t="s">
        <v>75</v>
      </c>
      <c r="E502" s="108" t="s">
        <v>25</v>
      </c>
      <c r="F502" s="15">
        <v>2011</v>
      </c>
      <c r="G502" s="10">
        <v>253700000</v>
      </c>
      <c r="H502" s="10">
        <v>770072000</v>
      </c>
      <c r="I502" s="10">
        <v>253700000</v>
      </c>
    </row>
    <row r="503" spans="1:9" ht="14.25" customHeight="1" x14ac:dyDescent="0.25">
      <c r="A503" s="98">
        <f t="shared" si="2"/>
        <v>499</v>
      </c>
      <c r="B503" s="107" t="s">
        <v>2256</v>
      </c>
      <c r="C503" s="15" t="s">
        <v>2257</v>
      </c>
      <c r="D503" s="15" t="s">
        <v>75</v>
      </c>
      <c r="E503" s="108" t="s">
        <v>25</v>
      </c>
      <c r="F503" s="15">
        <v>2011</v>
      </c>
      <c r="G503" s="10">
        <v>5298590000</v>
      </c>
      <c r="H503" s="10">
        <v>4288871200</v>
      </c>
      <c r="I503" s="10">
        <v>5298590000</v>
      </c>
    </row>
    <row r="504" spans="1:9" ht="14.25" customHeight="1" x14ac:dyDescent="0.25">
      <c r="A504" s="98">
        <f t="shared" si="2"/>
        <v>500</v>
      </c>
      <c r="B504" s="107" t="s">
        <v>2258</v>
      </c>
      <c r="C504" s="15" t="s">
        <v>2259</v>
      </c>
      <c r="D504" s="15" t="s">
        <v>75</v>
      </c>
      <c r="E504" s="108" t="s">
        <v>25</v>
      </c>
      <c r="F504" s="15">
        <v>2011</v>
      </c>
      <c r="G504" s="10">
        <v>3118500000</v>
      </c>
      <c r="H504" s="10">
        <v>4831733530</v>
      </c>
      <c r="I504" s="10">
        <v>3118500000</v>
      </c>
    </row>
    <row r="505" spans="1:9" ht="14.25" customHeight="1" x14ac:dyDescent="0.25">
      <c r="A505" s="98">
        <f t="shared" si="2"/>
        <v>501</v>
      </c>
      <c r="B505" s="107" t="s">
        <v>2260</v>
      </c>
      <c r="C505" s="15" t="s">
        <v>2261</v>
      </c>
      <c r="D505" s="15" t="s">
        <v>77</v>
      </c>
      <c r="E505" s="108" t="s">
        <v>25</v>
      </c>
      <c r="F505" s="15">
        <v>2011</v>
      </c>
      <c r="G505" s="10">
        <v>6040400000</v>
      </c>
      <c r="H505" s="10">
        <v>8939792000</v>
      </c>
      <c r="I505" s="10">
        <v>6040400000</v>
      </c>
    </row>
    <row r="506" spans="1:9" ht="14.25" customHeight="1" x14ac:dyDescent="0.25">
      <c r="A506" s="98">
        <f t="shared" si="2"/>
        <v>502</v>
      </c>
      <c r="B506" s="107" t="s">
        <v>2262</v>
      </c>
      <c r="C506" s="15" t="s">
        <v>2263</v>
      </c>
      <c r="D506" s="15" t="s">
        <v>77</v>
      </c>
      <c r="E506" s="108" t="s">
        <v>25</v>
      </c>
      <c r="F506" s="15">
        <v>2011</v>
      </c>
      <c r="G506" s="10">
        <v>2362500000</v>
      </c>
      <c r="H506" s="10">
        <v>3596604000</v>
      </c>
      <c r="I506" s="10">
        <v>2724700000</v>
      </c>
    </row>
    <row r="507" spans="1:9" ht="14.25" customHeight="1" x14ac:dyDescent="0.25">
      <c r="A507" s="98">
        <f t="shared" si="2"/>
        <v>503</v>
      </c>
      <c r="B507" s="107" t="s">
        <v>2264</v>
      </c>
      <c r="C507" s="15" t="s">
        <v>2265</v>
      </c>
      <c r="D507" s="15" t="s">
        <v>77</v>
      </c>
      <c r="E507" s="108" t="s">
        <v>25</v>
      </c>
      <c r="F507" s="15">
        <v>2011</v>
      </c>
      <c r="G507" s="10">
        <v>2000000000</v>
      </c>
      <c r="H507" s="10">
        <v>2920000000</v>
      </c>
      <c r="I507" s="10">
        <v>2000000000</v>
      </c>
    </row>
    <row r="508" spans="1:9" ht="14.25" customHeight="1" x14ac:dyDescent="0.25">
      <c r="A508" s="98">
        <f t="shared" si="2"/>
        <v>504</v>
      </c>
      <c r="B508" s="107" t="s">
        <v>2266</v>
      </c>
      <c r="C508" s="15" t="s">
        <v>2267</v>
      </c>
      <c r="D508" s="15" t="s">
        <v>77</v>
      </c>
      <c r="E508" s="108" t="s">
        <v>25</v>
      </c>
      <c r="F508" s="15">
        <v>2011</v>
      </c>
      <c r="G508" s="10">
        <v>5766600000</v>
      </c>
      <c r="H508" s="10">
        <v>12715353000</v>
      </c>
      <c r="I508" s="10">
        <v>5766600000</v>
      </c>
    </row>
    <row r="509" spans="1:9" ht="14.25" customHeight="1" x14ac:dyDescent="0.25">
      <c r="A509" s="98">
        <f t="shared" si="2"/>
        <v>505</v>
      </c>
      <c r="B509" s="107" t="s">
        <v>2268</v>
      </c>
      <c r="C509" s="15" t="s">
        <v>2269</v>
      </c>
      <c r="D509" s="15" t="s">
        <v>78</v>
      </c>
      <c r="E509" s="108" t="s">
        <v>25</v>
      </c>
      <c r="F509" s="15">
        <v>2011</v>
      </c>
      <c r="G509" s="10">
        <v>1258625000</v>
      </c>
      <c r="H509" s="10">
        <v>3806352000</v>
      </c>
      <c r="I509" s="10">
        <v>1174800000</v>
      </c>
    </row>
    <row r="510" spans="1:9" ht="14.25" customHeight="1" x14ac:dyDescent="0.25">
      <c r="A510" s="98">
        <f t="shared" si="2"/>
        <v>506</v>
      </c>
      <c r="B510" s="107" t="s">
        <v>1302</v>
      </c>
      <c r="C510" s="15" t="s">
        <v>2270</v>
      </c>
      <c r="D510" s="15" t="s">
        <v>78</v>
      </c>
      <c r="E510" s="108" t="s">
        <v>25</v>
      </c>
      <c r="F510" s="15">
        <v>2011</v>
      </c>
      <c r="G510" s="10">
        <v>4500500000</v>
      </c>
      <c r="H510" s="10">
        <v>5895655000</v>
      </c>
      <c r="I510" s="10">
        <v>4500500000</v>
      </c>
    </row>
    <row r="511" spans="1:9" ht="14.25" customHeight="1" x14ac:dyDescent="0.25">
      <c r="A511" s="98">
        <f t="shared" si="2"/>
        <v>507</v>
      </c>
      <c r="B511" s="107" t="s">
        <v>2271</v>
      </c>
      <c r="C511" s="15" t="s">
        <v>2272</v>
      </c>
      <c r="D511" s="15" t="s">
        <v>78</v>
      </c>
      <c r="E511" s="108" t="s">
        <v>25</v>
      </c>
      <c r="F511" s="15">
        <v>2011</v>
      </c>
      <c r="G511" s="10">
        <v>101000000</v>
      </c>
      <c r="H511" s="10">
        <v>137822000</v>
      </c>
      <c r="I511" s="10">
        <v>101000000</v>
      </c>
    </row>
    <row r="512" spans="1:9" ht="14.25" customHeight="1" x14ac:dyDescent="0.25">
      <c r="A512" s="98">
        <f t="shared" si="2"/>
        <v>508</v>
      </c>
      <c r="B512" s="107" t="s">
        <v>2273</v>
      </c>
      <c r="C512" s="15" t="s">
        <v>2274</v>
      </c>
      <c r="D512" s="15" t="s">
        <v>78</v>
      </c>
      <c r="E512" s="108" t="s">
        <v>25</v>
      </c>
      <c r="F512" s="15">
        <v>2011</v>
      </c>
      <c r="G512" s="10">
        <v>3484000000</v>
      </c>
      <c r="H512" s="10">
        <v>11739076000</v>
      </c>
      <c r="I512" s="10">
        <v>3484100000</v>
      </c>
    </row>
    <row r="513" spans="1:9" ht="14.25" customHeight="1" x14ac:dyDescent="0.25">
      <c r="A513" s="98">
        <f t="shared" si="2"/>
        <v>509</v>
      </c>
      <c r="B513" s="107" t="s">
        <v>2275</v>
      </c>
      <c r="C513" s="15" t="s">
        <v>2276</v>
      </c>
      <c r="D513" s="15" t="s">
        <v>78</v>
      </c>
      <c r="E513" s="108" t="s">
        <v>25</v>
      </c>
      <c r="F513" s="15">
        <v>2011</v>
      </c>
      <c r="G513" s="10">
        <v>2704400000</v>
      </c>
      <c r="H513" s="10">
        <v>4383832400</v>
      </c>
      <c r="I513" s="10">
        <v>2704400000</v>
      </c>
    </row>
    <row r="514" spans="1:9" ht="14.25" customHeight="1" x14ac:dyDescent="0.25">
      <c r="A514" s="98">
        <f t="shared" si="2"/>
        <v>510</v>
      </c>
      <c r="B514" s="107" t="s">
        <v>2277</v>
      </c>
      <c r="C514" s="15" t="s">
        <v>2278</v>
      </c>
      <c r="D514" s="15" t="s">
        <v>78</v>
      </c>
      <c r="E514" s="108" t="s">
        <v>25</v>
      </c>
      <c r="F514" s="15">
        <v>2011</v>
      </c>
      <c r="G514" s="10">
        <v>1601400000</v>
      </c>
      <c r="H514" s="10">
        <v>2214736200</v>
      </c>
      <c r="I514" s="10">
        <v>1601400000</v>
      </c>
    </row>
    <row r="515" spans="1:9" ht="14.25" customHeight="1" x14ac:dyDescent="0.25">
      <c r="A515" s="98">
        <f t="shared" si="2"/>
        <v>511</v>
      </c>
      <c r="B515" s="107" t="s">
        <v>2107</v>
      </c>
      <c r="C515" s="15" t="s">
        <v>2279</v>
      </c>
      <c r="D515" s="15" t="s">
        <v>77</v>
      </c>
      <c r="E515" s="108" t="s">
        <v>25</v>
      </c>
      <c r="F515" s="15">
        <v>2011</v>
      </c>
      <c r="G515" s="10">
        <v>1862350000</v>
      </c>
      <c r="H515" s="10">
        <v>2402431500</v>
      </c>
      <c r="I515" s="10">
        <v>1862350000</v>
      </c>
    </row>
    <row r="516" spans="1:9" ht="14.25" customHeight="1" x14ac:dyDescent="0.25">
      <c r="A516" s="98">
        <f t="shared" si="2"/>
        <v>512</v>
      </c>
      <c r="B516" s="107" t="s">
        <v>1316</v>
      </c>
      <c r="C516" s="15" t="s">
        <v>2280</v>
      </c>
      <c r="D516" s="15" t="s">
        <v>73</v>
      </c>
      <c r="E516" s="108" t="s">
        <v>25</v>
      </c>
      <c r="F516" s="15">
        <v>2011</v>
      </c>
      <c r="G516" s="10">
        <v>2400000000</v>
      </c>
      <c r="H516" s="10">
        <v>5592000000</v>
      </c>
      <c r="I516" s="10">
        <v>2400000000</v>
      </c>
    </row>
    <row r="517" spans="1:9" ht="14.25" customHeight="1" x14ac:dyDescent="0.25">
      <c r="A517" s="98">
        <f t="shared" si="2"/>
        <v>513</v>
      </c>
      <c r="B517" s="107" t="s">
        <v>2281</v>
      </c>
      <c r="C517" s="15" t="s">
        <v>2282</v>
      </c>
      <c r="D517" s="15" t="s">
        <v>75</v>
      </c>
      <c r="E517" s="108" t="s">
        <v>25</v>
      </c>
      <c r="F517" s="15">
        <v>2011</v>
      </c>
      <c r="G517" s="10">
        <v>1803406117</v>
      </c>
      <c r="H517" s="10">
        <v>3200000000</v>
      </c>
      <c r="I517" s="10">
        <v>1803000000</v>
      </c>
    </row>
    <row r="518" spans="1:9" ht="14.25" customHeight="1" x14ac:dyDescent="0.25">
      <c r="A518" s="98">
        <f t="shared" si="2"/>
        <v>514</v>
      </c>
      <c r="B518" s="107" t="s">
        <v>2283</v>
      </c>
      <c r="C518" s="15" t="s">
        <v>2284</v>
      </c>
      <c r="D518" s="15" t="s">
        <v>75</v>
      </c>
      <c r="E518" s="108" t="s">
        <v>25</v>
      </c>
      <c r="F518" s="15">
        <v>2011</v>
      </c>
      <c r="G518" s="10">
        <v>1906700000</v>
      </c>
      <c r="H518" s="10">
        <v>1906700000</v>
      </c>
      <c r="I518" s="10">
        <v>1906699356</v>
      </c>
    </row>
    <row r="519" spans="1:9" ht="14.25" customHeight="1" x14ac:dyDescent="0.25">
      <c r="A519" s="98">
        <f t="shared" si="2"/>
        <v>515</v>
      </c>
      <c r="B519" s="107" t="s">
        <v>2285</v>
      </c>
      <c r="C519" s="15" t="s">
        <v>2286</v>
      </c>
      <c r="D519" s="15" t="s">
        <v>77</v>
      </c>
      <c r="E519" s="108" t="s">
        <v>25</v>
      </c>
      <c r="F519" s="15">
        <v>2011</v>
      </c>
      <c r="G519" s="10">
        <v>4409900000</v>
      </c>
      <c r="H519" s="10">
        <v>20285540000</v>
      </c>
      <c r="I519" s="10">
        <v>4409900000</v>
      </c>
    </row>
    <row r="520" spans="1:9" ht="14.25" customHeight="1" x14ac:dyDescent="0.25">
      <c r="A520" s="98">
        <f t="shared" si="2"/>
        <v>516</v>
      </c>
      <c r="B520" s="107" t="s">
        <v>2287</v>
      </c>
      <c r="C520" s="15" t="s">
        <v>2288</v>
      </c>
      <c r="D520" s="15" t="s">
        <v>73</v>
      </c>
      <c r="E520" s="108" t="s">
        <v>25</v>
      </c>
      <c r="F520" s="15">
        <v>2011</v>
      </c>
      <c r="G520" s="10">
        <v>2192200000</v>
      </c>
      <c r="H520" s="10">
        <v>3321864000</v>
      </c>
      <c r="I520" s="10">
        <v>2192200000</v>
      </c>
    </row>
    <row r="521" spans="1:9" ht="14.25" customHeight="1" x14ac:dyDescent="0.25">
      <c r="A521" s="98">
        <f t="shared" si="2"/>
        <v>517</v>
      </c>
      <c r="B521" s="107" t="s">
        <v>2289</v>
      </c>
      <c r="C521" s="15" t="s">
        <v>2290</v>
      </c>
      <c r="D521" s="15" t="s">
        <v>75</v>
      </c>
      <c r="E521" s="108" t="s">
        <v>25</v>
      </c>
      <c r="F521" s="15">
        <v>2011</v>
      </c>
      <c r="G521" s="10">
        <v>2397000000</v>
      </c>
      <c r="H521" s="10">
        <v>2996250000</v>
      </c>
      <c r="I521" s="10">
        <v>2397000000</v>
      </c>
    </row>
    <row r="522" spans="1:9" ht="14.25" customHeight="1" x14ac:dyDescent="0.25">
      <c r="A522" s="98">
        <f t="shared" si="2"/>
        <v>518</v>
      </c>
      <c r="B522" s="107" t="s">
        <v>2291</v>
      </c>
      <c r="C522" s="15" t="s">
        <v>2292</v>
      </c>
      <c r="D522" s="15" t="s">
        <v>73</v>
      </c>
      <c r="E522" s="108" t="s">
        <v>25</v>
      </c>
      <c r="F522" s="15">
        <v>2011</v>
      </c>
      <c r="G522" s="10">
        <v>2554700000</v>
      </c>
      <c r="H522" s="10">
        <v>3273016000</v>
      </c>
      <c r="I522" s="10">
        <v>2554700000</v>
      </c>
    </row>
    <row r="523" spans="1:9" ht="14.25" customHeight="1" x14ac:dyDescent="0.25">
      <c r="A523" s="98">
        <f t="shared" si="2"/>
        <v>519</v>
      </c>
      <c r="B523" s="107" t="s">
        <v>2293</v>
      </c>
      <c r="C523" s="15" t="s">
        <v>2230</v>
      </c>
      <c r="D523" s="15" t="s">
        <v>75</v>
      </c>
      <c r="E523" s="108" t="s">
        <v>25</v>
      </c>
      <c r="F523" s="15">
        <v>2011</v>
      </c>
      <c r="G523" s="10">
        <v>2013200000</v>
      </c>
      <c r="H523" s="10">
        <v>3362044000</v>
      </c>
      <c r="I523" s="10">
        <v>2013200000</v>
      </c>
    </row>
    <row r="524" spans="1:9" ht="14.25" customHeight="1" x14ac:dyDescent="0.25">
      <c r="A524" s="98">
        <f t="shared" si="2"/>
        <v>520</v>
      </c>
      <c r="B524" s="107" t="s">
        <v>2294</v>
      </c>
      <c r="C524" s="15" t="s">
        <v>2295</v>
      </c>
      <c r="D524" s="15" t="s">
        <v>77</v>
      </c>
      <c r="E524" s="108" t="s">
        <v>25</v>
      </c>
      <c r="F524" s="15">
        <v>2011</v>
      </c>
      <c r="G524" s="10">
        <v>5002240000</v>
      </c>
      <c r="H524" s="10">
        <v>11505152000</v>
      </c>
      <c r="I524" s="10">
        <v>5002240000</v>
      </c>
    </row>
    <row r="525" spans="1:9" ht="14.25" customHeight="1" x14ac:dyDescent="0.25">
      <c r="A525" s="98">
        <f t="shared" si="2"/>
        <v>521</v>
      </c>
      <c r="B525" s="107" t="s">
        <v>2296</v>
      </c>
      <c r="C525" s="15" t="s">
        <v>2297</v>
      </c>
      <c r="D525" s="15" t="s">
        <v>75</v>
      </c>
      <c r="E525" s="108" t="s">
        <v>25</v>
      </c>
      <c r="F525" s="15">
        <v>2011</v>
      </c>
      <c r="G525" s="10">
        <v>4589800000</v>
      </c>
      <c r="H525" s="10">
        <v>5909200000</v>
      </c>
      <c r="I525" s="10">
        <v>4345000000</v>
      </c>
    </row>
    <row r="526" spans="1:9" ht="14.25" customHeight="1" x14ac:dyDescent="0.25">
      <c r="A526" s="98">
        <f t="shared" si="2"/>
        <v>522</v>
      </c>
      <c r="B526" s="107" t="s">
        <v>2298</v>
      </c>
      <c r="C526" s="15" t="s">
        <v>2299</v>
      </c>
      <c r="D526" s="15" t="s">
        <v>73</v>
      </c>
      <c r="E526" s="108" t="s">
        <v>25</v>
      </c>
      <c r="F526" s="15">
        <v>2011</v>
      </c>
      <c r="G526" s="10">
        <v>5100000000</v>
      </c>
      <c r="H526" s="10">
        <v>8454620000</v>
      </c>
      <c r="I526" s="10">
        <v>7140000000</v>
      </c>
    </row>
    <row r="527" spans="1:9" ht="14.25" customHeight="1" x14ac:dyDescent="0.25">
      <c r="A527" s="98">
        <f t="shared" si="2"/>
        <v>523</v>
      </c>
      <c r="B527" s="107" t="s">
        <v>2300</v>
      </c>
      <c r="C527" s="15" t="s">
        <v>2301</v>
      </c>
      <c r="D527" s="15" t="s">
        <v>75</v>
      </c>
      <c r="E527" s="108" t="s">
        <v>25</v>
      </c>
      <c r="F527" s="15">
        <v>2011</v>
      </c>
      <c r="G527" s="10">
        <v>475451000</v>
      </c>
      <c r="H527" s="10">
        <v>489662000</v>
      </c>
      <c r="I527" s="10">
        <v>475450000</v>
      </c>
    </row>
    <row r="528" spans="1:9" ht="14.25" customHeight="1" x14ac:dyDescent="0.25">
      <c r="A528" s="98">
        <f t="shared" si="2"/>
        <v>524</v>
      </c>
      <c r="B528" s="107" t="s">
        <v>2302</v>
      </c>
      <c r="C528" s="15" t="s">
        <v>2303</v>
      </c>
      <c r="D528" s="15" t="s">
        <v>75</v>
      </c>
      <c r="E528" s="108" t="s">
        <v>25</v>
      </c>
      <c r="F528" s="15">
        <v>2011</v>
      </c>
      <c r="G528" s="10">
        <v>2032038000</v>
      </c>
      <c r="H528" s="10">
        <v>2939355000</v>
      </c>
      <c r="I528" s="10">
        <v>1959570000</v>
      </c>
    </row>
    <row r="529" spans="1:9" ht="14.25" customHeight="1" x14ac:dyDescent="0.25">
      <c r="A529" s="98">
        <f t="shared" si="2"/>
        <v>525</v>
      </c>
      <c r="B529" s="107" t="s">
        <v>2304</v>
      </c>
      <c r="C529" s="15" t="s">
        <v>2305</v>
      </c>
      <c r="D529" s="15" t="s">
        <v>75</v>
      </c>
      <c r="E529" s="108" t="s">
        <v>25</v>
      </c>
      <c r="F529" s="15">
        <v>2011</v>
      </c>
      <c r="G529" s="10">
        <v>2550000000</v>
      </c>
      <c r="H529" s="10">
        <v>2830500000</v>
      </c>
      <c r="I529" s="10">
        <v>2550000000</v>
      </c>
    </row>
    <row r="530" spans="1:9" ht="14.25" customHeight="1" x14ac:dyDescent="0.25">
      <c r="A530" s="98">
        <f t="shared" si="2"/>
        <v>526</v>
      </c>
      <c r="B530" s="107" t="s">
        <v>2306</v>
      </c>
      <c r="C530" s="15" t="s">
        <v>2307</v>
      </c>
      <c r="D530" s="15" t="s">
        <v>77</v>
      </c>
      <c r="E530" s="108" t="s">
        <v>25</v>
      </c>
      <c r="F530" s="15">
        <v>2011</v>
      </c>
      <c r="G530" s="10">
        <v>2112500000</v>
      </c>
      <c r="H530" s="10">
        <v>5326250000</v>
      </c>
      <c r="I530" s="10">
        <v>2112500000</v>
      </c>
    </row>
    <row r="531" spans="1:9" ht="14.25" customHeight="1" x14ac:dyDescent="0.25">
      <c r="A531" s="98">
        <f t="shared" si="2"/>
        <v>527</v>
      </c>
      <c r="B531" s="107" t="s">
        <v>2308</v>
      </c>
      <c r="C531" s="15" t="s">
        <v>2309</v>
      </c>
      <c r="D531" s="15" t="s">
        <v>77</v>
      </c>
      <c r="E531" s="108" t="s">
        <v>25</v>
      </c>
      <c r="F531" s="15">
        <v>2011</v>
      </c>
      <c r="G531" s="10">
        <v>3027000000</v>
      </c>
      <c r="H531" s="10">
        <v>3768615000</v>
      </c>
      <c r="I531" s="10">
        <v>3027000000</v>
      </c>
    </row>
    <row r="532" spans="1:9" ht="14.25" customHeight="1" x14ac:dyDescent="0.25">
      <c r="A532" s="98">
        <f t="shared" si="2"/>
        <v>528</v>
      </c>
      <c r="B532" s="107" t="s">
        <v>2310</v>
      </c>
      <c r="C532" s="15" t="s">
        <v>2311</v>
      </c>
      <c r="D532" s="15" t="s">
        <v>75</v>
      </c>
      <c r="E532" s="108" t="s">
        <v>25</v>
      </c>
      <c r="F532" s="15">
        <v>2011</v>
      </c>
      <c r="G532" s="10">
        <v>2475000000</v>
      </c>
      <c r="H532" s="10">
        <v>10008900000</v>
      </c>
      <c r="I532" s="10">
        <v>2475000000</v>
      </c>
    </row>
    <row r="533" spans="1:9" ht="14.25" customHeight="1" x14ac:dyDescent="0.25">
      <c r="A533" s="98">
        <f t="shared" si="2"/>
        <v>529</v>
      </c>
      <c r="B533" s="107" t="s">
        <v>2312</v>
      </c>
      <c r="C533" s="15" t="s">
        <v>2313</v>
      </c>
      <c r="D533" s="15" t="s">
        <v>77</v>
      </c>
      <c r="E533" s="108" t="s">
        <v>25</v>
      </c>
      <c r="F533" s="15">
        <v>2011</v>
      </c>
      <c r="G533" s="10">
        <v>11270000000</v>
      </c>
      <c r="H533" s="10">
        <v>22765400000</v>
      </c>
      <c r="I533" s="10">
        <v>11270000000</v>
      </c>
    </row>
    <row r="534" spans="1:9" ht="14.25" customHeight="1" x14ac:dyDescent="0.25">
      <c r="A534" s="98">
        <f t="shared" si="2"/>
        <v>530</v>
      </c>
      <c r="B534" s="107" t="s">
        <v>158</v>
      </c>
      <c r="C534" s="15" t="s">
        <v>2314</v>
      </c>
      <c r="D534" s="15" t="s">
        <v>77</v>
      </c>
      <c r="E534" s="108" t="s">
        <v>26</v>
      </c>
      <c r="F534" s="15">
        <v>2011</v>
      </c>
      <c r="G534" s="10">
        <v>10000000000</v>
      </c>
      <c r="H534" s="10">
        <v>10010000000</v>
      </c>
      <c r="I534" s="10">
        <v>10000000000</v>
      </c>
    </row>
    <row r="535" spans="1:9" ht="14.25" customHeight="1" x14ac:dyDescent="0.25">
      <c r="A535" s="98">
        <f t="shared" si="2"/>
        <v>531</v>
      </c>
      <c r="B535" s="107" t="s">
        <v>2315</v>
      </c>
      <c r="C535" s="15" t="s">
        <v>2316</v>
      </c>
      <c r="D535" s="15" t="s">
        <v>77</v>
      </c>
      <c r="E535" s="108" t="s">
        <v>25</v>
      </c>
      <c r="F535" s="15">
        <v>2011</v>
      </c>
      <c r="G535" s="10">
        <v>1353500000</v>
      </c>
      <c r="H535" s="10">
        <v>1367035000</v>
      </c>
      <c r="I535" s="10">
        <v>1353500000</v>
      </c>
    </row>
    <row r="536" spans="1:9" ht="14.25" customHeight="1" x14ac:dyDescent="0.25">
      <c r="A536" s="98">
        <f t="shared" si="2"/>
        <v>532</v>
      </c>
      <c r="B536" s="107" t="s">
        <v>2317</v>
      </c>
      <c r="C536" s="15" t="s">
        <v>2318</v>
      </c>
      <c r="D536" s="15" t="s">
        <v>75</v>
      </c>
      <c r="E536" s="108" t="s">
        <v>25</v>
      </c>
      <c r="F536" s="15">
        <v>2011</v>
      </c>
      <c r="G536" s="10">
        <v>1200000000</v>
      </c>
      <c r="H536" s="10">
        <v>7212000000</v>
      </c>
      <c r="I536" s="10">
        <v>1200000000</v>
      </c>
    </row>
    <row r="537" spans="1:9" ht="14.25" customHeight="1" x14ac:dyDescent="0.25">
      <c r="A537" s="98">
        <f t="shared" si="2"/>
        <v>533</v>
      </c>
      <c r="B537" s="107" t="s">
        <v>2319</v>
      </c>
      <c r="C537" s="15" t="s">
        <v>2320</v>
      </c>
      <c r="D537" s="15" t="s">
        <v>75</v>
      </c>
      <c r="E537" s="108" t="s">
        <v>25</v>
      </c>
      <c r="F537" s="15">
        <v>2011</v>
      </c>
      <c r="G537" s="10">
        <v>1190554355</v>
      </c>
      <c r="H537" s="10">
        <v>1428600000</v>
      </c>
      <c r="I537" s="10">
        <v>1190554355</v>
      </c>
    </row>
    <row r="538" spans="1:9" ht="14.25" customHeight="1" x14ac:dyDescent="0.25">
      <c r="A538" s="98">
        <f t="shared" si="2"/>
        <v>534</v>
      </c>
      <c r="B538" s="107" t="s">
        <v>2321</v>
      </c>
      <c r="C538" s="15" t="s">
        <v>2322</v>
      </c>
      <c r="D538" s="15" t="s">
        <v>73</v>
      </c>
      <c r="E538" s="108" t="s">
        <v>25</v>
      </c>
      <c r="F538" s="15">
        <v>2011</v>
      </c>
      <c r="G538" s="10">
        <v>2960900000</v>
      </c>
      <c r="H538" s="10">
        <v>5866228900</v>
      </c>
      <c r="I538" s="10">
        <v>2960900000</v>
      </c>
    </row>
    <row r="539" spans="1:9" ht="14.25" customHeight="1" x14ac:dyDescent="0.25">
      <c r="A539" s="98">
        <f t="shared" si="2"/>
        <v>535</v>
      </c>
      <c r="B539" s="107" t="s">
        <v>2323</v>
      </c>
      <c r="C539" s="15" t="s">
        <v>2324</v>
      </c>
      <c r="D539" s="15" t="s">
        <v>73</v>
      </c>
      <c r="E539" s="108" t="s">
        <v>25</v>
      </c>
      <c r="F539" s="15">
        <v>2011</v>
      </c>
      <c r="G539" s="10">
        <v>610800000</v>
      </c>
      <c r="H539" s="10">
        <v>738824108</v>
      </c>
      <c r="I539" s="10">
        <v>610800000</v>
      </c>
    </row>
    <row r="540" spans="1:9" ht="14.25" customHeight="1" x14ac:dyDescent="0.25">
      <c r="A540" s="98">
        <f t="shared" si="2"/>
        <v>536</v>
      </c>
      <c r="B540" s="107" t="s">
        <v>2325</v>
      </c>
      <c r="C540" s="15" t="s">
        <v>2326</v>
      </c>
      <c r="D540" s="15" t="s">
        <v>78</v>
      </c>
      <c r="E540" s="108" t="s">
        <v>25</v>
      </c>
      <c r="F540" s="15">
        <v>2011</v>
      </c>
      <c r="G540" s="10">
        <v>1880000000</v>
      </c>
      <c r="H540" s="10">
        <v>4324000000</v>
      </c>
      <c r="I540" s="10">
        <v>1880000000</v>
      </c>
    </row>
    <row r="541" spans="1:9" ht="14.25" customHeight="1" x14ac:dyDescent="0.25">
      <c r="A541" s="98">
        <f t="shared" si="2"/>
        <v>537</v>
      </c>
      <c r="B541" s="107" t="s">
        <v>2327</v>
      </c>
      <c r="C541" s="15" t="s">
        <v>2328</v>
      </c>
      <c r="D541" s="15" t="s">
        <v>1523</v>
      </c>
      <c r="E541" s="108" t="s">
        <v>25</v>
      </c>
      <c r="F541" s="15">
        <v>2011</v>
      </c>
      <c r="G541" s="10">
        <v>49242000000</v>
      </c>
      <c r="H541" s="10">
        <v>59310400000</v>
      </c>
      <c r="I541" s="10">
        <v>49242000000</v>
      </c>
    </row>
    <row r="542" spans="1:9" ht="14.25" customHeight="1" x14ac:dyDescent="0.25">
      <c r="A542" s="98">
        <f t="shared" si="2"/>
        <v>538</v>
      </c>
      <c r="B542" s="107" t="s">
        <v>1934</v>
      </c>
      <c r="C542" s="15" t="s">
        <v>2329</v>
      </c>
      <c r="D542" s="15" t="s">
        <v>78</v>
      </c>
      <c r="E542" s="108" t="s">
        <v>25</v>
      </c>
      <c r="F542" s="15">
        <v>2011</v>
      </c>
      <c r="G542" s="10">
        <v>382900000</v>
      </c>
      <c r="H542" s="10">
        <v>505428000</v>
      </c>
      <c r="I542" s="10">
        <v>382900000</v>
      </c>
    </row>
    <row r="543" spans="1:9" ht="14.25" customHeight="1" x14ac:dyDescent="0.25">
      <c r="A543" s="98">
        <f t="shared" si="2"/>
        <v>539</v>
      </c>
      <c r="B543" s="107" t="s">
        <v>2330</v>
      </c>
      <c r="C543" s="15" t="s">
        <v>2331</v>
      </c>
      <c r="D543" s="15" t="s">
        <v>75</v>
      </c>
      <c r="E543" s="108" t="s">
        <v>25</v>
      </c>
      <c r="F543" s="15">
        <v>2011</v>
      </c>
      <c r="G543" s="10">
        <v>2336715376</v>
      </c>
      <c r="H543" s="10">
        <v>1576819478</v>
      </c>
      <c r="I543" s="10">
        <v>2336700000</v>
      </c>
    </row>
    <row r="544" spans="1:9" ht="14.25" customHeight="1" x14ac:dyDescent="0.25">
      <c r="A544" s="98">
        <f t="shared" si="2"/>
        <v>540</v>
      </c>
      <c r="B544" s="107" t="s">
        <v>2332</v>
      </c>
      <c r="C544" s="15" t="s">
        <v>2333</v>
      </c>
      <c r="D544" s="15" t="s">
        <v>77</v>
      </c>
      <c r="E544" s="108" t="s">
        <v>25</v>
      </c>
      <c r="F544" s="15">
        <v>2011</v>
      </c>
      <c r="G544" s="10">
        <v>49698820000</v>
      </c>
      <c r="H544" s="10">
        <v>66869758800</v>
      </c>
      <c r="I544" s="10">
        <v>57153640000</v>
      </c>
    </row>
    <row r="545" spans="1:9" ht="14.25" customHeight="1" x14ac:dyDescent="0.25">
      <c r="A545" s="98">
        <f t="shared" si="2"/>
        <v>541</v>
      </c>
      <c r="B545" s="107" t="s">
        <v>1830</v>
      </c>
      <c r="C545" s="15" t="s">
        <v>2334</v>
      </c>
      <c r="D545" s="15" t="s">
        <v>73</v>
      </c>
      <c r="E545" s="108" t="s">
        <v>25</v>
      </c>
      <c r="F545" s="15">
        <v>2011</v>
      </c>
      <c r="G545" s="10">
        <v>166000000</v>
      </c>
      <c r="H545" s="10">
        <v>340466000</v>
      </c>
      <c r="I545" s="10">
        <v>166000000</v>
      </c>
    </row>
    <row r="546" spans="1:9" ht="14.25" customHeight="1" x14ac:dyDescent="0.25">
      <c r="A546" s="98">
        <f t="shared" si="2"/>
        <v>542</v>
      </c>
      <c r="B546" s="107" t="s">
        <v>2335</v>
      </c>
      <c r="C546" s="15" t="s">
        <v>2336</v>
      </c>
      <c r="D546" s="15" t="s">
        <v>1523</v>
      </c>
      <c r="E546" s="108" t="s">
        <v>2337</v>
      </c>
      <c r="F546" s="15">
        <v>2011</v>
      </c>
      <c r="G546" s="10">
        <v>707000000</v>
      </c>
      <c r="H546" s="10">
        <v>10206880000</v>
      </c>
      <c r="I546" s="10">
        <v>707000000</v>
      </c>
    </row>
    <row r="547" spans="1:9" ht="14.25" customHeight="1" x14ac:dyDescent="0.25">
      <c r="A547" s="98">
        <f t="shared" si="2"/>
        <v>543</v>
      </c>
      <c r="B547" s="107" t="s">
        <v>2338</v>
      </c>
      <c r="C547" s="15" t="s">
        <v>2339</v>
      </c>
      <c r="D547" s="15" t="s">
        <v>1523</v>
      </c>
      <c r="E547" s="108" t="s">
        <v>25</v>
      </c>
      <c r="F547" s="15">
        <v>2011</v>
      </c>
      <c r="G547" s="10">
        <v>4680000000</v>
      </c>
      <c r="H547" s="10">
        <v>23025600000</v>
      </c>
      <c r="I547" s="10">
        <v>4680000000</v>
      </c>
    </row>
    <row r="548" spans="1:9" ht="14.25" customHeight="1" x14ac:dyDescent="0.25">
      <c r="A548" s="98">
        <f t="shared" si="2"/>
        <v>544</v>
      </c>
      <c r="B548" s="107" t="s">
        <v>2340</v>
      </c>
      <c r="C548" s="15" t="s">
        <v>2341</v>
      </c>
      <c r="D548" s="15" t="s">
        <v>1523</v>
      </c>
      <c r="E548" s="108" t="s">
        <v>25</v>
      </c>
      <c r="F548" s="15">
        <v>2011</v>
      </c>
      <c r="G548" s="10">
        <v>15397175847</v>
      </c>
      <c r="H548" s="10">
        <v>12986412895</v>
      </c>
      <c r="I548" s="10">
        <v>15397170000</v>
      </c>
    </row>
    <row r="549" spans="1:9" ht="14.25" customHeight="1" x14ac:dyDescent="0.25">
      <c r="A549" s="98">
        <f t="shared" si="2"/>
        <v>545</v>
      </c>
      <c r="B549" s="107" t="s">
        <v>2342</v>
      </c>
      <c r="C549" s="15" t="s">
        <v>2343</v>
      </c>
      <c r="D549" s="15" t="s">
        <v>1523</v>
      </c>
      <c r="E549" s="108" t="s">
        <v>25</v>
      </c>
      <c r="F549" s="15">
        <v>2011</v>
      </c>
      <c r="G549" s="10">
        <v>1800000000</v>
      </c>
      <c r="H549" s="10">
        <v>1801800000</v>
      </c>
      <c r="I549" s="10">
        <v>1800000000</v>
      </c>
    </row>
    <row r="550" spans="1:9" ht="14.25" customHeight="1" x14ac:dyDescent="0.25">
      <c r="A550" s="98">
        <f t="shared" si="2"/>
        <v>546</v>
      </c>
      <c r="B550" s="107" t="s">
        <v>2344</v>
      </c>
      <c r="C550" s="15" t="s">
        <v>2345</v>
      </c>
      <c r="D550" s="15" t="s">
        <v>1523</v>
      </c>
      <c r="E550" s="108" t="s">
        <v>2337</v>
      </c>
      <c r="F550" s="15">
        <v>2011</v>
      </c>
      <c r="G550" s="10">
        <v>1619200000</v>
      </c>
      <c r="H550" s="10">
        <v>2489825280</v>
      </c>
      <c r="I550" s="10">
        <v>1619200000</v>
      </c>
    </row>
    <row r="551" spans="1:9" ht="14.25" customHeight="1" x14ac:dyDescent="0.25">
      <c r="A551" s="98">
        <f t="shared" si="2"/>
        <v>547</v>
      </c>
      <c r="B551" s="107" t="s">
        <v>2346</v>
      </c>
      <c r="C551" s="15" t="s">
        <v>2347</v>
      </c>
      <c r="D551" s="15" t="s">
        <v>77</v>
      </c>
      <c r="E551" s="108" t="s">
        <v>2337</v>
      </c>
      <c r="F551" s="15">
        <v>2011</v>
      </c>
      <c r="G551" s="10">
        <v>778510000</v>
      </c>
      <c r="H551" s="10">
        <v>3992285600</v>
      </c>
      <c r="I551" s="10">
        <v>778510000</v>
      </c>
    </row>
    <row r="552" spans="1:9" ht="14.25" customHeight="1" x14ac:dyDescent="0.25">
      <c r="A552" s="98">
        <f t="shared" si="2"/>
        <v>548</v>
      </c>
      <c r="B552" s="107" t="s">
        <v>2348</v>
      </c>
      <c r="C552" s="15" t="s">
        <v>2349</v>
      </c>
      <c r="D552" s="15" t="s">
        <v>77</v>
      </c>
      <c r="E552" s="108" t="s">
        <v>25</v>
      </c>
      <c r="F552" s="15">
        <v>2011</v>
      </c>
      <c r="G552" s="10">
        <v>1147500000</v>
      </c>
      <c r="H552" s="10">
        <v>1776225000</v>
      </c>
      <c r="I552" s="10">
        <v>1147500000</v>
      </c>
    </row>
    <row r="553" spans="1:9" ht="14.25" customHeight="1" x14ac:dyDescent="0.25">
      <c r="A553" s="98">
        <f t="shared" si="2"/>
        <v>549</v>
      </c>
      <c r="B553" s="107" t="s">
        <v>2350</v>
      </c>
      <c r="C553" s="15" t="s">
        <v>2351</v>
      </c>
      <c r="D553" s="15" t="s">
        <v>75</v>
      </c>
      <c r="E553" s="108" t="s">
        <v>25</v>
      </c>
      <c r="F553" s="15">
        <v>2011</v>
      </c>
      <c r="G553" s="10">
        <v>723440000</v>
      </c>
      <c r="H553" s="10">
        <v>2129857165</v>
      </c>
      <c r="I553" s="10">
        <v>723440000</v>
      </c>
    </row>
    <row r="554" spans="1:9" ht="14.25" customHeight="1" x14ac:dyDescent="0.25">
      <c r="A554" s="98">
        <f t="shared" si="2"/>
        <v>550</v>
      </c>
      <c r="B554" s="107" t="s">
        <v>2352</v>
      </c>
      <c r="C554" s="15" t="s">
        <v>2353</v>
      </c>
      <c r="D554" s="15" t="s">
        <v>78</v>
      </c>
      <c r="E554" s="108" t="s">
        <v>26</v>
      </c>
      <c r="F554" s="15">
        <v>2011</v>
      </c>
      <c r="G554" s="10">
        <v>1370850000</v>
      </c>
      <c r="H554" s="10">
        <v>3702038000</v>
      </c>
      <c r="I554" s="10">
        <v>1370850000</v>
      </c>
    </row>
    <row r="555" spans="1:9" ht="14.25" customHeight="1" x14ac:dyDescent="0.25">
      <c r="A555" s="98">
        <f t="shared" si="2"/>
        <v>551</v>
      </c>
      <c r="B555" s="107" t="s">
        <v>2354</v>
      </c>
      <c r="C555" s="15" t="s">
        <v>2355</v>
      </c>
      <c r="D555" s="15" t="s">
        <v>77</v>
      </c>
      <c r="E555" s="108" t="s">
        <v>25</v>
      </c>
      <c r="F555" s="15">
        <v>2011</v>
      </c>
      <c r="G555" s="10">
        <v>1011800000</v>
      </c>
      <c r="H555" s="10">
        <v>1042154000</v>
      </c>
      <c r="I555" s="10">
        <v>1011800000</v>
      </c>
    </row>
    <row r="556" spans="1:9" ht="14.25" customHeight="1" x14ac:dyDescent="0.25">
      <c r="A556" s="98">
        <f t="shared" si="2"/>
        <v>552</v>
      </c>
      <c r="B556" s="107" t="s">
        <v>2356</v>
      </c>
      <c r="C556" s="15" t="s">
        <v>2357</v>
      </c>
      <c r="D556" s="15" t="s">
        <v>1523</v>
      </c>
      <c r="E556" s="108" t="s">
        <v>25</v>
      </c>
      <c r="F556" s="15">
        <v>2011</v>
      </c>
      <c r="G556" s="10">
        <v>3040300000</v>
      </c>
      <c r="H556" s="10">
        <v>12009185000</v>
      </c>
      <c r="I556" s="10">
        <v>3040300000</v>
      </c>
    </row>
    <row r="557" spans="1:9" ht="14.25" customHeight="1" x14ac:dyDescent="0.25">
      <c r="A557" s="98">
        <f t="shared" si="2"/>
        <v>553</v>
      </c>
      <c r="B557" s="107" t="s">
        <v>2358</v>
      </c>
      <c r="C557" s="15" t="s">
        <v>2359</v>
      </c>
      <c r="D557" s="15" t="s">
        <v>75</v>
      </c>
      <c r="E557" s="108" t="s">
        <v>2337</v>
      </c>
      <c r="F557" s="15">
        <v>2011</v>
      </c>
      <c r="G557" s="10">
        <v>825200000</v>
      </c>
      <c r="H557" s="10">
        <v>973720000</v>
      </c>
      <c r="I557" s="10">
        <v>825200000</v>
      </c>
    </row>
    <row r="558" spans="1:9" ht="14.25" customHeight="1" x14ac:dyDescent="0.25">
      <c r="A558" s="98">
        <f t="shared" si="2"/>
        <v>554</v>
      </c>
      <c r="B558" s="107" t="s">
        <v>2360</v>
      </c>
      <c r="C558" s="15" t="s">
        <v>2361</v>
      </c>
      <c r="D558" s="15" t="s">
        <v>1523</v>
      </c>
      <c r="E558" s="108" t="s">
        <v>25</v>
      </c>
      <c r="F558" s="15">
        <v>2011</v>
      </c>
      <c r="G558" s="10">
        <v>1392344000</v>
      </c>
      <c r="H558" s="10">
        <v>2855364600</v>
      </c>
      <c r="I558" s="10">
        <v>1360940000</v>
      </c>
    </row>
    <row r="559" spans="1:9" ht="14.25" customHeight="1" x14ac:dyDescent="0.25">
      <c r="A559" s="98">
        <f t="shared" si="2"/>
        <v>555</v>
      </c>
      <c r="B559" s="107" t="s">
        <v>2362</v>
      </c>
      <c r="C559" s="15" t="s">
        <v>2363</v>
      </c>
      <c r="D559" s="15" t="s">
        <v>77</v>
      </c>
      <c r="E559" s="108" t="s">
        <v>25</v>
      </c>
      <c r="F559" s="15">
        <v>2011</v>
      </c>
      <c r="G559" s="10">
        <v>1056000000</v>
      </c>
      <c r="H559" s="10">
        <v>1057056000</v>
      </c>
      <c r="I559" s="10">
        <v>1056000000</v>
      </c>
    </row>
    <row r="560" spans="1:9" ht="14.25" customHeight="1" x14ac:dyDescent="0.25">
      <c r="A560" s="98">
        <f t="shared" si="2"/>
        <v>556</v>
      </c>
      <c r="B560" s="107" t="s">
        <v>2364</v>
      </c>
      <c r="C560" s="15" t="s">
        <v>2365</v>
      </c>
      <c r="D560" s="15" t="s">
        <v>1523</v>
      </c>
      <c r="E560" s="108" t="s">
        <v>25</v>
      </c>
      <c r="F560" s="15">
        <v>2011</v>
      </c>
      <c r="G560" s="10">
        <v>5309400000</v>
      </c>
      <c r="H560" s="10">
        <v>15332525000</v>
      </c>
      <c r="I560" s="10">
        <v>5309500000</v>
      </c>
    </row>
    <row r="561" spans="1:9" ht="14.25" customHeight="1" x14ac:dyDescent="0.25">
      <c r="A561" s="98">
        <f t="shared" si="2"/>
        <v>557</v>
      </c>
      <c r="B561" s="107" t="s">
        <v>2366</v>
      </c>
      <c r="C561" s="15" t="s">
        <v>2367</v>
      </c>
      <c r="D561" s="15" t="s">
        <v>1523</v>
      </c>
      <c r="E561" s="108" t="s">
        <v>25</v>
      </c>
      <c r="F561" s="15">
        <v>2011</v>
      </c>
      <c r="G561" s="10">
        <v>5656590000</v>
      </c>
      <c r="H561" s="10">
        <v>15838025600</v>
      </c>
      <c r="I561" s="10">
        <v>5656590000</v>
      </c>
    </row>
    <row r="562" spans="1:9" ht="14.25" customHeight="1" x14ac:dyDescent="0.25">
      <c r="A562" s="98">
        <f t="shared" si="2"/>
        <v>558</v>
      </c>
      <c r="B562" s="107" t="s">
        <v>2368</v>
      </c>
      <c r="C562" s="15" t="s">
        <v>2369</v>
      </c>
      <c r="D562" s="15" t="s">
        <v>1523</v>
      </c>
      <c r="E562" s="108" t="s">
        <v>25</v>
      </c>
      <c r="F562" s="15">
        <v>2011</v>
      </c>
      <c r="G562" s="10">
        <v>4215000000</v>
      </c>
      <c r="H562" s="10">
        <v>7713450000</v>
      </c>
      <c r="I562" s="10">
        <v>4215000000</v>
      </c>
    </row>
    <row r="563" spans="1:9" ht="14.25" customHeight="1" x14ac:dyDescent="0.25">
      <c r="A563" s="98">
        <f t="shared" si="2"/>
        <v>559</v>
      </c>
      <c r="B563" s="107" t="s">
        <v>2370</v>
      </c>
      <c r="C563" s="15" t="s">
        <v>2371</v>
      </c>
      <c r="D563" s="15" t="s">
        <v>1523</v>
      </c>
      <c r="E563" s="108" t="s">
        <v>25</v>
      </c>
      <c r="F563" s="15">
        <v>2011</v>
      </c>
      <c r="G563" s="10">
        <v>520000000</v>
      </c>
      <c r="H563" s="10">
        <v>520000000</v>
      </c>
      <c r="I563" s="10">
        <v>520000000</v>
      </c>
    </row>
    <row r="564" spans="1:9" ht="14.25" customHeight="1" x14ac:dyDescent="0.25">
      <c r="A564" s="98">
        <f t="shared" si="2"/>
        <v>560</v>
      </c>
      <c r="B564" s="107" t="s">
        <v>2372</v>
      </c>
      <c r="C564" s="15" t="s">
        <v>2373</v>
      </c>
      <c r="D564" s="15" t="s">
        <v>77</v>
      </c>
      <c r="E564" s="108" t="s">
        <v>25</v>
      </c>
      <c r="F564" s="15">
        <v>2011</v>
      </c>
      <c r="G564" s="10">
        <v>1500000000</v>
      </c>
      <c r="H564" s="10">
        <v>1635000000</v>
      </c>
      <c r="I564" s="10">
        <v>1500000000</v>
      </c>
    </row>
    <row r="565" spans="1:9" ht="14.25" customHeight="1" x14ac:dyDescent="0.25">
      <c r="A565" s="98">
        <f t="shared" si="2"/>
        <v>561</v>
      </c>
      <c r="B565" s="107" t="s">
        <v>2374</v>
      </c>
      <c r="C565" s="15" t="s">
        <v>2375</v>
      </c>
      <c r="D565" s="15" t="s">
        <v>73</v>
      </c>
      <c r="E565" s="108" t="s">
        <v>25</v>
      </c>
      <c r="F565" s="15">
        <v>2011</v>
      </c>
      <c r="G565" s="10">
        <v>1242000000</v>
      </c>
      <c r="H565" s="10">
        <v>4689210000</v>
      </c>
      <c r="I565" s="10">
        <v>1242000000</v>
      </c>
    </row>
    <row r="566" spans="1:9" ht="14.25" customHeight="1" x14ac:dyDescent="0.25">
      <c r="A566" s="98">
        <f t="shared" si="2"/>
        <v>562</v>
      </c>
      <c r="B566" s="107" t="s">
        <v>2376</v>
      </c>
      <c r="C566" s="15" t="s">
        <v>2377</v>
      </c>
      <c r="D566" s="15" t="s">
        <v>73</v>
      </c>
      <c r="E566" s="108" t="s">
        <v>25</v>
      </c>
      <c r="F566" s="15">
        <v>2011</v>
      </c>
      <c r="G566" s="10">
        <v>352000000</v>
      </c>
      <c r="H566" s="10">
        <v>446340000</v>
      </c>
      <c r="I566" s="10">
        <v>352000000</v>
      </c>
    </row>
    <row r="567" spans="1:9" ht="14.25" customHeight="1" x14ac:dyDescent="0.25">
      <c r="A567" s="98">
        <f t="shared" si="2"/>
        <v>563</v>
      </c>
      <c r="B567" s="107" t="s">
        <v>2378</v>
      </c>
      <c r="C567" s="15" t="s">
        <v>2379</v>
      </c>
      <c r="D567" s="15" t="s">
        <v>77</v>
      </c>
      <c r="E567" s="108" t="s">
        <v>25</v>
      </c>
      <c r="F567" s="15">
        <v>2011</v>
      </c>
      <c r="G567" s="10">
        <v>3870000000</v>
      </c>
      <c r="H567" s="10">
        <v>6579000000</v>
      </c>
      <c r="I567" s="10">
        <v>3870000000</v>
      </c>
    </row>
    <row r="568" spans="1:9" ht="14.25" customHeight="1" x14ac:dyDescent="0.25">
      <c r="A568" s="98">
        <f t="shared" si="2"/>
        <v>564</v>
      </c>
      <c r="B568" s="107" t="s">
        <v>2380</v>
      </c>
      <c r="C568" s="15" t="s">
        <v>2381</v>
      </c>
      <c r="D568" s="15" t="s">
        <v>73</v>
      </c>
      <c r="E568" s="108" t="s">
        <v>25</v>
      </c>
      <c r="F568" s="15">
        <v>2011</v>
      </c>
      <c r="G568" s="10">
        <v>9668480000</v>
      </c>
      <c r="H568" s="10">
        <v>18370112000</v>
      </c>
      <c r="I568" s="10">
        <v>9668480000</v>
      </c>
    </row>
    <row r="569" spans="1:9" ht="14.25" customHeight="1" x14ac:dyDescent="0.25">
      <c r="A569" s="98">
        <f t="shared" si="2"/>
        <v>565</v>
      </c>
      <c r="B569" s="107" t="s">
        <v>2382</v>
      </c>
      <c r="C569" s="15" t="s">
        <v>2383</v>
      </c>
      <c r="D569" s="15" t="s">
        <v>78</v>
      </c>
      <c r="E569" s="108" t="s">
        <v>2032</v>
      </c>
      <c r="F569" s="15">
        <v>2012</v>
      </c>
      <c r="G569" s="10">
        <v>3410080738</v>
      </c>
      <c r="H569" s="10">
        <v>6482128000</v>
      </c>
      <c r="I569" s="10">
        <v>3363830000</v>
      </c>
    </row>
    <row r="570" spans="1:9" ht="14.25" customHeight="1" x14ac:dyDescent="0.25">
      <c r="A570" s="98">
        <f t="shared" si="2"/>
        <v>566</v>
      </c>
      <c r="B570" s="107" t="s">
        <v>2384</v>
      </c>
      <c r="C570" s="15" t="s">
        <v>2385</v>
      </c>
      <c r="D570" s="15" t="s">
        <v>1523</v>
      </c>
      <c r="E570" s="108" t="s">
        <v>2032</v>
      </c>
      <c r="F570" s="15">
        <v>2012</v>
      </c>
      <c r="G570" s="10">
        <v>1846699224</v>
      </c>
      <c r="H570" s="10">
        <v>14092782000</v>
      </c>
      <c r="I570" s="10">
        <v>2308400000</v>
      </c>
    </row>
    <row r="571" spans="1:9" ht="14.25" customHeight="1" x14ac:dyDescent="0.25">
      <c r="A571" s="98">
        <f t="shared" si="2"/>
        <v>567</v>
      </c>
      <c r="B571" s="107" t="s">
        <v>2386</v>
      </c>
      <c r="C571" s="15" t="s">
        <v>2387</v>
      </c>
      <c r="D571" s="15" t="s">
        <v>75</v>
      </c>
      <c r="E571" s="108" t="s">
        <v>2032</v>
      </c>
      <c r="F571" s="15">
        <v>2012</v>
      </c>
      <c r="G571" s="10">
        <v>1020000000</v>
      </c>
      <c r="H571" s="10">
        <v>1285200000</v>
      </c>
      <c r="I571" s="10">
        <v>1020000000</v>
      </c>
    </row>
    <row r="572" spans="1:9" ht="14.25" customHeight="1" x14ac:dyDescent="0.25">
      <c r="A572" s="98">
        <f t="shared" si="2"/>
        <v>568</v>
      </c>
      <c r="B572" s="107" t="s">
        <v>2388</v>
      </c>
      <c r="C572" s="15" t="s">
        <v>2389</v>
      </c>
      <c r="D572" s="15" t="s">
        <v>73</v>
      </c>
      <c r="E572" s="108" t="s">
        <v>2032</v>
      </c>
      <c r="F572" s="15">
        <v>2012</v>
      </c>
      <c r="G572" s="10">
        <v>1370000000</v>
      </c>
      <c r="H572" s="10">
        <v>1534400000</v>
      </c>
      <c r="I572" s="10">
        <v>1370000000</v>
      </c>
    </row>
    <row r="573" spans="1:9" ht="14.25" customHeight="1" x14ac:dyDescent="0.25">
      <c r="A573" s="98">
        <f t="shared" si="2"/>
        <v>569</v>
      </c>
      <c r="B573" s="107" t="s">
        <v>1677</v>
      </c>
      <c r="C573" s="15" t="s">
        <v>2390</v>
      </c>
      <c r="D573" s="15" t="s">
        <v>77</v>
      </c>
      <c r="E573" s="108" t="s">
        <v>2032</v>
      </c>
      <c r="F573" s="15">
        <v>2012</v>
      </c>
      <c r="G573" s="10">
        <v>187500000</v>
      </c>
      <c r="H573" s="10">
        <v>349687500</v>
      </c>
      <c r="I573" s="10">
        <v>187500000</v>
      </c>
    </row>
    <row r="574" spans="1:9" ht="14.25" customHeight="1" x14ac:dyDescent="0.25">
      <c r="A574" s="98">
        <f t="shared" si="2"/>
        <v>570</v>
      </c>
      <c r="B574" s="107" t="s">
        <v>2391</v>
      </c>
      <c r="C574" s="15" t="s">
        <v>2392</v>
      </c>
      <c r="D574" s="15" t="s">
        <v>75</v>
      </c>
      <c r="E574" s="108" t="s">
        <v>2032</v>
      </c>
      <c r="F574" s="15">
        <v>2012</v>
      </c>
      <c r="G574" s="10">
        <v>1481229446</v>
      </c>
      <c r="H574" s="10">
        <v>5771115000</v>
      </c>
      <c r="I574" s="10">
        <v>1464750000</v>
      </c>
    </row>
    <row r="575" spans="1:9" ht="14.25" customHeight="1" x14ac:dyDescent="0.25">
      <c r="A575" s="98">
        <f t="shared" si="2"/>
        <v>571</v>
      </c>
      <c r="B575" s="107" t="s">
        <v>2393</v>
      </c>
      <c r="C575" s="15" t="s">
        <v>2394</v>
      </c>
      <c r="D575" s="15" t="s">
        <v>77</v>
      </c>
      <c r="E575" s="108" t="s">
        <v>2032</v>
      </c>
      <c r="F575" s="15">
        <v>2012</v>
      </c>
      <c r="G575" s="10">
        <v>12032017400</v>
      </c>
      <c r="H575" s="10">
        <v>43102489000</v>
      </c>
      <c r="I575" s="10">
        <v>13021900000</v>
      </c>
    </row>
    <row r="576" spans="1:9" ht="14.25" customHeight="1" x14ac:dyDescent="0.25">
      <c r="A576" s="98">
        <f t="shared" si="2"/>
        <v>572</v>
      </c>
      <c r="B576" s="107" t="s">
        <v>2395</v>
      </c>
      <c r="C576" s="112" t="s">
        <v>2396</v>
      </c>
      <c r="D576" s="15" t="s">
        <v>78</v>
      </c>
      <c r="E576" s="108" t="s">
        <v>2337</v>
      </c>
      <c r="F576" s="15">
        <v>2012</v>
      </c>
      <c r="G576" s="10">
        <v>1706900000</v>
      </c>
      <c r="H576" s="10">
        <v>5803460000</v>
      </c>
      <c r="I576" s="10">
        <v>1706900000</v>
      </c>
    </row>
    <row r="577" spans="1:9" ht="14.25" customHeight="1" x14ac:dyDescent="0.25">
      <c r="A577" s="98">
        <f t="shared" si="2"/>
        <v>573</v>
      </c>
      <c r="B577" s="107" t="s">
        <v>2397</v>
      </c>
      <c r="C577" s="112" t="s">
        <v>2398</v>
      </c>
      <c r="D577" s="15" t="s">
        <v>73</v>
      </c>
      <c r="E577" s="108" t="s">
        <v>2032</v>
      </c>
      <c r="F577" s="15">
        <v>2012</v>
      </c>
      <c r="G577" s="10">
        <v>300000000</v>
      </c>
      <c r="H577" s="10">
        <v>510000000</v>
      </c>
      <c r="I577" s="10">
        <v>300000000</v>
      </c>
    </row>
    <row r="578" spans="1:9" ht="14.25" customHeight="1" x14ac:dyDescent="0.25">
      <c r="A578" s="98">
        <f t="shared" si="2"/>
        <v>574</v>
      </c>
      <c r="B578" s="107" t="s">
        <v>2399</v>
      </c>
      <c r="C578" s="112" t="s">
        <v>2400</v>
      </c>
      <c r="D578" s="15" t="s">
        <v>75</v>
      </c>
      <c r="E578" s="108" t="s">
        <v>2032</v>
      </c>
      <c r="F578" s="15">
        <v>2012</v>
      </c>
      <c r="G578" s="10">
        <v>1748310000</v>
      </c>
      <c r="H578" s="10">
        <v>89163160</v>
      </c>
      <c r="I578" s="10">
        <v>1748310000</v>
      </c>
    </row>
    <row r="579" spans="1:9" ht="14.25" customHeight="1" x14ac:dyDescent="0.25">
      <c r="A579" s="98">
        <f t="shared" si="2"/>
        <v>575</v>
      </c>
      <c r="B579" s="107" t="s">
        <v>2401</v>
      </c>
      <c r="C579" s="112" t="s">
        <v>2402</v>
      </c>
      <c r="D579" s="15" t="s">
        <v>1523</v>
      </c>
      <c r="E579" s="108" t="s">
        <v>2032</v>
      </c>
      <c r="F579" s="15">
        <v>2012</v>
      </c>
      <c r="G579" s="10">
        <v>10852800000</v>
      </c>
      <c r="H579" s="10">
        <v>30387846160</v>
      </c>
      <c r="I579" s="10">
        <v>9496200000</v>
      </c>
    </row>
    <row r="580" spans="1:9" ht="14.25" customHeight="1" x14ac:dyDescent="0.25">
      <c r="A580" s="98">
        <f t="shared" si="2"/>
        <v>576</v>
      </c>
      <c r="B580" s="107" t="s">
        <v>2403</v>
      </c>
      <c r="C580" s="15" t="s">
        <v>2404</v>
      </c>
      <c r="D580" s="15" t="s">
        <v>73</v>
      </c>
      <c r="E580" s="108" t="s">
        <v>2032</v>
      </c>
      <c r="F580" s="15">
        <v>2012</v>
      </c>
      <c r="G580" s="10">
        <v>5707550000</v>
      </c>
      <c r="H580" s="10">
        <v>6164154000</v>
      </c>
      <c r="I580" s="10">
        <v>5707550000</v>
      </c>
    </row>
    <row r="581" spans="1:9" ht="14.25" customHeight="1" x14ac:dyDescent="0.25">
      <c r="A581" s="98">
        <f t="shared" si="2"/>
        <v>577</v>
      </c>
      <c r="B581" s="107" t="s">
        <v>2405</v>
      </c>
      <c r="C581" s="15" t="s">
        <v>2406</v>
      </c>
      <c r="D581" s="15" t="s">
        <v>77</v>
      </c>
      <c r="E581" s="108" t="s">
        <v>2032</v>
      </c>
      <c r="F581" s="15">
        <v>2012</v>
      </c>
      <c r="G581" s="10">
        <v>17318000000</v>
      </c>
      <c r="H581" s="10">
        <v>25977000000</v>
      </c>
      <c r="I581" s="10">
        <v>17318000000</v>
      </c>
    </row>
    <row r="582" spans="1:9" ht="14.25" customHeight="1" x14ac:dyDescent="0.25">
      <c r="A582" s="98">
        <f t="shared" si="2"/>
        <v>578</v>
      </c>
      <c r="B582" s="107" t="s">
        <v>1310</v>
      </c>
      <c r="C582" s="15" t="s">
        <v>2407</v>
      </c>
      <c r="D582" s="15" t="s">
        <v>1523</v>
      </c>
      <c r="E582" s="108" t="s">
        <v>2032</v>
      </c>
      <c r="F582" s="15">
        <v>2012</v>
      </c>
      <c r="G582" s="10">
        <v>5945380000</v>
      </c>
      <c r="H582" s="10">
        <v>8026263000</v>
      </c>
      <c r="I582" s="10">
        <v>5945380000</v>
      </c>
    </row>
    <row r="583" spans="1:9" ht="14.25" customHeight="1" x14ac:dyDescent="0.25">
      <c r="A583" s="98">
        <f t="shared" si="2"/>
        <v>579</v>
      </c>
      <c r="B583" s="107" t="s">
        <v>2408</v>
      </c>
      <c r="C583" s="15" t="s">
        <v>2409</v>
      </c>
      <c r="D583" s="15" t="s">
        <v>78</v>
      </c>
      <c r="E583" s="108" t="s">
        <v>2032</v>
      </c>
      <c r="F583" s="15">
        <v>2012</v>
      </c>
      <c r="G583" s="10">
        <v>690000000</v>
      </c>
      <c r="H583" s="10">
        <v>2815200000</v>
      </c>
      <c r="I583" s="10">
        <v>690000000</v>
      </c>
    </row>
    <row r="584" spans="1:9" ht="14.25" customHeight="1" x14ac:dyDescent="0.25">
      <c r="A584" s="98">
        <f t="shared" si="2"/>
        <v>580</v>
      </c>
      <c r="B584" s="107" t="s">
        <v>2410</v>
      </c>
      <c r="C584" s="112" t="s">
        <v>2411</v>
      </c>
      <c r="D584" s="15" t="s">
        <v>75</v>
      </c>
      <c r="E584" s="108" t="s">
        <v>2032</v>
      </c>
      <c r="F584" s="15">
        <v>2012</v>
      </c>
      <c r="G584" s="10">
        <v>1181700000</v>
      </c>
      <c r="H584" s="10">
        <v>1630746000</v>
      </c>
      <c r="I584" s="10">
        <v>1181700000</v>
      </c>
    </row>
    <row r="585" spans="1:9" ht="14.25" customHeight="1" x14ac:dyDescent="0.25">
      <c r="A585" s="98">
        <f t="shared" si="2"/>
        <v>581</v>
      </c>
      <c r="B585" s="107" t="s">
        <v>2412</v>
      </c>
      <c r="C585" s="15" t="s">
        <v>2413</v>
      </c>
      <c r="D585" s="15" t="s">
        <v>1523</v>
      </c>
      <c r="E585" s="108" t="s">
        <v>2337</v>
      </c>
      <c r="F585" s="15">
        <v>2012</v>
      </c>
      <c r="G585" s="10">
        <v>1279771416</v>
      </c>
      <c r="H585" s="10">
        <v>4711000000</v>
      </c>
      <c r="I585" s="10">
        <v>1570890000</v>
      </c>
    </row>
    <row r="586" spans="1:9" ht="14.25" customHeight="1" x14ac:dyDescent="0.25">
      <c r="A586" s="98">
        <f t="shared" si="2"/>
        <v>582</v>
      </c>
      <c r="B586" s="107" t="s">
        <v>2414</v>
      </c>
      <c r="C586" s="15" t="s">
        <v>2415</v>
      </c>
      <c r="D586" s="15" t="s">
        <v>78</v>
      </c>
      <c r="E586" s="108" t="s">
        <v>2032</v>
      </c>
      <c r="F586" s="15">
        <v>2012</v>
      </c>
      <c r="G586" s="10">
        <v>34680000000</v>
      </c>
      <c r="H586" s="10">
        <v>52020000000</v>
      </c>
      <c r="I586" s="10">
        <v>34680000000</v>
      </c>
    </row>
    <row r="587" spans="1:9" ht="14.25" customHeight="1" x14ac:dyDescent="0.25">
      <c r="A587" s="98">
        <f t="shared" si="2"/>
        <v>583</v>
      </c>
      <c r="B587" s="107" t="s">
        <v>2416</v>
      </c>
      <c r="C587" s="15" t="s">
        <v>2417</v>
      </c>
      <c r="D587" s="15" t="s">
        <v>77</v>
      </c>
      <c r="E587" s="108" t="s">
        <v>2032</v>
      </c>
      <c r="F587" s="15">
        <v>2012</v>
      </c>
      <c r="G587" s="10">
        <v>1579180000</v>
      </c>
      <c r="H587" s="10">
        <v>2858315800</v>
      </c>
      <c r="I587" s="10">
        <v>1579180000</v>
      </c>
    </row>
    <row r="588" spans="1:9" ht="14.25" customHeight="1" x14ac:dyDescent="0.25">
      <c r="A588" s="98">
        <f t="shared" si="2"/>
        <v>584</v>
      </c>
      <c r="B588" s="107" t="s">
        <v>2418</v>
      </c>
      <c r="C588" s="15" t="s">
        <v>2419</v>
      </c>
      <c r="D588" s="15" t="s">
        <v>75</v>
      </c>
      <c r="E588" s="108" t="s">
        <v>2032</v>
      </c>
      <c r="F588" s="15">
        <v>2012</v>
      </c>
      <c r="G588" s="10">
        <v>2082584825</v>
      </c>
      <c r="H588" s="10">
        <v>2542732500</v>
      </c>
      <c r="I588" s="10">
        <v>2082500000</v>
      </c>
    </row>
    <row r="589" spans="1:9" ht="14.25" customHeight="1" x14ac:dyDescent="0.25">
      <c r="A589" s="98">
        <f t="shared" si="2"/>
        <v>585</v>
      </c>
      <c r="B589" s="107" t="s">
        <v>2420</v>
      </c>
      <c r="C589" s="15" t="s">
        <v>2421</v>
      </c>
      <c r="D589" s="15" t="s">
        <v>77</v>
      </c>
      <c r="E589" s="108" t="s">
        <v>2032</v>
      </c>
      <c r="F589" s="15">
        <v>2012</v>
      </c>
      <c r="G589" s="10">
        <v>6601440000</v>
      </c>
      <c r="H589" s="10">
        <v>16899686400</v>
      </c>
      <c r="I589" s="10">
        <v>6601440000</v>
      </c>
    </row>
    <row r="590" spans="1:9" ht="14.25" customHeight="1" x14ac:dyDescent="0.25">
      <c r="A590" s="98">
        <f t="shared" si="2"/>
        <v>586</v>
      </c>
      <c r="B590" s="107" t="s">
        <v>2422</v>
      </c>
      <c r="C590" s="15" t="s">
        <v>2423</v>
      </c>
      <c r="D590" s="15" t="s">
        <v>78</v>
      </c>
      <c r="E590" s="108" t="s">
        <v>2032</v>
      </c>
      <c r="F590" s="15">
        <v>2012</v>
      </c>
      <c r="G590" s="10">
        <v>1225000000</v>
      </c>
      <c r="H590" s="10">
        <v>1715000000</v>
      </c>
      <c r="I590" s="10">
        <v>1225000000</v>
      </c>
    </row>
    <row r="591" spans="1:9" ht="14.25" customHeight="1" x14ac:dyDescent="0.25">
      <c r="A591" s="98">
        <f t="shared" si="2"/>
        <v>587</v>
      </c>
      <c r="B591" s="107" t="s">
        <v>2424</v>
      </c>
      <c r="C591" s="15" t="s">
        <v>2425</v>
      </c>
      <c r="D591" s="15" t="s">
        <v>77</v>
      </c>
      <c r="E591" s="108" t="s">
        <v>2032</v>
      </c>
      <c r="F591" s="15">
        <v>2012</v>
      </c>
      <c r="G591" s="10">
        <v>4932000000</v>
      </c>
      <c r="H591" s="10">
        <v>17262000000</v>
      </c>
      <c r="I591" s="10">
        <v>4932000000</v>
      </c>
    </row>
    <row r="592" spans="1:9" ht="14.25" customHeight="1" x14ac:dyDescent="0.25">
      <c r="A592" s="98">
        <f t="shared" si="2"/>
        <v>588</v>
      </c>
      <c r="B592" s="107" t="s">
        <v>2344</v>
      </c>
      <c r="C592" s="15" t="s">
        <v>2426</v>
      </c>
      <c r="D592" s="15" t="s">
        <v>1523</v>
      </c>
      <c r="E592" s="108" t="s">
        <v>2032</v>
      </c>
      <c r="F592" s="15">
        <v>2012</v>
      </c>
      <c r="G592" s="10">
        <v>184800000</v>
      </c>
      <c r="H592" s="10">
        <v>283852800</v>
      </c>
      <c r="I592" s="10">
        <v>184800000</v>
      </c>
    </row>
    <row r="593" spans="1:9" ht="14.25" customHeight="1" x14ac:dyDescent="0.25">
      <c r="A593" s="98">
        <f t="shared" si="2"/>
        <v>589</v>
      </c>
      <c r="B593" s="107" t="s">
        <v>2427</v>
      </c>
      <c r="C593" s="15" t="s">
        <v>2428</v>
      </c>
      <c r="D593" s="15" t="s">
        <v>1523</v>
      </c>
      <c r="E593" s="108" t="s">
        <v>2032</v>
      </c>
      <c r="F593" s="15">
        <v>2012</v>
      </c>
      <c r="G593" s="10">
        <v>4262760000</v>
      </c>
      <c r="H593" s="10">
        <v>8951796000</v>
      </c>
      <c r="I593" s="10">
        <v>4262760000</v>
      </c>
    </row>
    <row r="594" spans="1:9" ht="14.25" customHeight="1" x14ac:dyDescent="0.25">
      <c r="A594" s="98">
        <f t="shared" si="2"/>
        <v>590</v>
      </c>
      <c r="B594" s="107" t="s">
        <v>2429</v>
      </c>
      <c r="C594" s="15" t="s">
        <v>2430</v>
      </c>
      <c r="D594" s="15" t="s">
        <v>1523</v>
      </c>
      <c r="E594" s="108" t="s">
        <v>2032</v>
      </c>
      <c r="F594" s="15">
        <v>2012</v>
      </c>
      <c r="G594" s="10">
        <v>10199500000</v>
      </c>
      <c r="H594" s="10">
        <v>17339150000</v>
      </c>
      <c r="I594" s="10">
        <v>10199500000</v>
      </c>
    </row>
    <row r="595" spans="1:9" ht="14.25" customHeight="1" x14ac:dyDescent="0.25">
      <c r="A595" s="98">
        <f t="shared" si="2"/>
        <v>591</v>
      </c>
      <c r="B595" s="107" t="s">
        <v>2431</v>
      </c>
      <c r="C595" s="15" t="s">
        <v>2432</v>
      </c>
      <c r="D595" s="15" t="s">
        <v>75</v>
      </c>
      <c r="E595" s="108" t="s">
        <v>2032</v>
      </c>
      <c r="F595" s="15">
        <v>2012</v>
      </c>
      <c r="G595" s="10">
        <v>1463180045</v>
      </c>
      <c r="H595" s="10">
        <v>1594888000</v>
      </c>
      <c r="I595" s="10">
        <v>1463200000</v>
      </c>
    </row>
    <row r="596" spans="1:9" ht="14.25" customHeight="1" x14ac:dyDescent="0.25">
      <c r="A596" s="98">
        <f t="shared" si="2"/>
        <v>592</v>
      </c>
      <c r="B596" s="107" t="s">
        <v>2433</v>
      </c>
      <c r="C596" s="15" t="s">
        <v>2434</v>
      </c>
      <c r="D596" s="15" t="s">
        <v>75</v>
      </c>
      <c r="E596" s="108" t="s">
        <v>2032</v>
      </c>
      <c r="F596" s="15">
        <v>2012</v>
      </c>
      <c r="G596" s="10">
        <v>3515400000</v>
      </c>
      <c r="H596" s="10">
        <v>4003849500</v>
      </c>
      <c r="I596" s="10">
        <v>3813190000</v>
      </c>
    </row>
    <row r="597" spans="1:9" ht="14.25" customHeight="1" x14ac:dyDescent="0.25">
      <c r="A597" s="98">
        <f t="shared" si="2"/>
        <v>593</v>
      </c>
      <c r="B597" s="107" t="s">
        <v>1992</v>
      </c>
      <c r="C597" s="15" t="s">
        <v>2435</v>
      </c>
      <c r="D597" s="15" t="s">
        <v>1523</v>
      </c>
      <c r="E597" s="108" t="s">
        <v>2032</v>
      </c>
      <c r="F597" s="15">
        <v>2012</v>
      </c>
      <c r="G597" s="10">
        <v>400000000</v>
      </c>
      <c r="H597" s="10">
        <v>588000000</v>
      </c>
      <c r="I597" s="10">
        <v>400000000</v>
      </c>
    </row>
    <row r="598" spans="1:9" ht="14.25" customHeight="1" x14ac:dyDescent="0.25">
      <c r="A598" s="98">
        <f t="shared" si="2"/>
        <v>594</v>
      </c>
      <c r="B598" s="107" t="s">
        <v>2436</v>
      </c>
      <c r="C598" s="15" t="s">
        <v>2437</v>
      </c>
      <c r="D598" s="15" t="s">
        <v>1523</v>
      </c>
      <c r="E598" s="108" t="s">
        <v>2032</v>
      </c>
      <c r="F598" s="15">
        <v>2012</v>
      </c>
      <c r="G598" s="10">
        <v>645200000</v>
      </c>
      <c r="H598" s="10">
        <v>722624000</v>
      </c>
      <c r="I598" s="10">
        <v>645200000</v>
      </c>
    </row>
    <row r="599" spans="1:9" ht="14.25" customHeight="1" x14ac:dyDescent="0.25">
      <c r="A599" s="98">
        <f t="shared" si="2"/>
        <v>595</v>
      </c>
      <c r="B599" s="107" t="s">
        <v>2438</v>
      </c>
      <c r="C599" s="15" t="s">
        <v>2439</v>
      </c>
      <c r="D599" s="15" t="s">
        <v>78</v>
      </c>
      <c r="E599" s="108" t="s">
        <v>2032</v>
      </c>
      <c r="F599" s="15">
        <v>2012</v>
      </c>
      <c r="G599" s="10">
        <v>500000000</v>
      </c>
      <c r="H599" s="10">
        <v>14605000000</v>
      </c>
      <c r="I599" s="10">
        <v>500000000</v>
      </c>
    </row>
    <row r="600" spans="1:9" ht="14.25" customHeight="1" x14ac:dyDescent="0.25">
      <c r="A600" s="98">
        <f t="shared" si="2"/>
        <v>596</v>
      </c>
      <c r="B600" s="107" t="s">
        <v>2440</v>
      </c>
      <c r="C600" s="15" t="s">
        <v>2441</v>
      </c>
      <c r="D600" s="15" t="s">
        <v>1523</v>
      </c>
      <c r="E600" s="108" t="s">
        <v>2032</v>
      </c>
      <c r="F600" s="15">
        <v>2012</v>
      </c>
      <c r="G600" s="10">
        <v>1444200000</v>
      </c>
      <c r="H600" s="10">
        <v>3996188000</v>
      </c>
      <c r="I600" s="10">
        <v>1444200000</v>
      </c>
    </row>
    <row r="601" spans="1:9" ht="14.25" customHeight="1" x14ac:dyDescent="0.25">
      <c r="A601" s="98">
        <f t="shared" si="2"/>
        <v>597</v>
      </c>
      <c r="B601" s="107" t="s">
        <v>696</v>
      </c>
      <c r="C601" s="15" t="s">
        <v>2442</v>
      </c>
      <c r="D601" s="15" t="s">
        <v>78</v>
      </c>
      <c r="E601" s="108" t="s">
        <v>2337</v>
      </c>
      <c r="F601" s="15">
        <v>2012</v>
      </c>
      <c r="G601" s="10">
        <v>1235000000</v>
      </c>
      <c r="H601" s="10">
        <v>3169591800</v>
      </c>
      <c r="I601" s="10">
        <v>1235000000</v>
      </c>
    </row>
    <row r="602" spans="1:9" ht="14.25" customHeight="1" x14ac:dyDescent="0.25">
      <c r="A602" s="98">
        <f t="shared" si="2"/>
        <v>598</v>
      </c>
      <c r="B602" s="107" t="s">
        <v>2443</v>
      </c>
      <c r="C602" s="15" t="s">
        <v>2444</v>
      </c>
      <c r="D602" s="15" t="s">
        <v>1523</v>
      </c>
      <c r="E602" s="108" t="s">
        <v>2032</v>
      </c>
      <c r="F602" s="15">
        <v>2012</v>
      </c>
      <c r="G602" s="10">
        <v>450000000</v>
      </c>
      <c r="H602" s="10">
        <v>938250000</v>
      </c>
      <c r="I602" s="10">
        <v>450000000</v>
      </c>
    </row>
    <row r="603" spans="1:9" ht="14.25" customHeight="1" x14ac:dyDescent="0.25">
      <c r="A603" s="98">
        <f t="shared" si="2"/>
        <v>599</v>
      </c>
      <c r="B603" s="107" t="s">
        <v>2445</v>
      </c>
      <c r="C603" s="15" t="s">
        <v>2446</v>
      </c>
      <c r="D603" s="15" t="s">
        <v>77</v>
      </c>
      <c r="E603" s="108" t="s">
        <v>2032</v>
      </c>
      <c r="F603" s="15">
        <v>2012</v>
      </c>
      <c r="G603" s="10">
        <v>6595652308</v>
      </c>
      <c r="H603" s="10">
        <v>6602195600</v>
      </c>
      <c r="I603" s="10">
        <v>6595600000</v>
      </c>
    </row>
    <row r="604" spans="1:9" ht="14.25" customHeight="1" x14ac:dyDescent="0.25">
      <c r="A604" s="98">
        <f t="shared" si="2"/>
        <v>600</v>
      </c>
      <c r="B604" s="107" t="s">
        <v>2447</v>
      </c>
      <c r="C604" s="15" t="s">
        <v>2448</v>
      </c>
      <c r="D604" s="15" t="s">
        <v>1523</v>
      </c>
      <c r="E604" s="108" t="s">
        <v>2032</v>
      </c>
      <c r="F604" s="15">
        <v>2012</v>
      </c>
      <c r="G604" s="10">
        <v>1518300000</v>
      </c>
      <c r="H604" s="10">
        <v>1518300000</v>
      </c>
      <c r="I604" s="10">
        <v>1518300000</v>
      </c>
    </row>
    <row r="605" spans="1:9" ht="14.25" customHeight="1" x14ac:dyDescent="0.25">
      <c r="A605" s="98">
        <f t="shared" si="2"/>
        <v>601</v>
      </c>
      <c r="B605" s="107" t="s">
        <v>2449</v>
      </c>
      <c r="C605" s="15" t="s">
        <v>2450</v>
      </c>
      <c r="D605" s="15" t="s">
        <v>78</v>
      </c>
      <c r="E605" s="108" t="s">
        <v>2032</v>
      </c>
      <c r="F605" s="15">
        <v>2012</v>
      </c>
      <c r="G605" s="10">
        <v>1081000000</v>
      </c>
      <c r="H605" s="10">
        <v>4432100000</v>
      </c>
      <c r="I605" s="10">
        <v>1081000000</v>
      </c>
    </row>
    <row r="606" spans="1:9" ht="14.25" customHeight="1" x14ac:dyDescent="0.25">
      <c r="A606" s="98">
        <f t="shared" si="2"/>
        <v>602</v>
      </c>
      <c r="B606" s="107" t="s">
        <v>2451</v>
      </c>
      <c r="C606" s="15" t="s">
        <v>2452</v>
      </c>
      <c r="D606" s="15" t="s">
        <v>78</v>
      </c>
      <c r="E606" s="108" t="s">
        <v>2032</v>
      </c>
      <c r="F606" s="15">
        <v>2012</v>
      </c>
      <c r="G606" s="10">
        <v>170400000</v>
      </c>
      <c r="H606" s="10">
        <v>837594000</v>
      </c>
      <c r="I606" s="10">
        <v>170400000</v>
      </c>
    </row>
    <row r="607" spans="1:9" ht="14.25" customHeight="1" x14ac:dyDescent="0.25">
      <c r="A607" s="98">
        <f t="shared" si="2"/>
        <v>603</v>
      </c>
      <c r="B607" s="107" t="s">
        <v>2453</v>
      </c>
      <c r="C607" s="15" t="s">
        <v>2454</v>
      </c>
      <c r="D607" s="15" t="s">
        <v>77</v>
      </c>
      <c r="E607" s="108" t="s">
        <v>2032</v>
      </c>
      <c r="F607" s="15">
        <v>2013</v>
      </c>
      <c r="G607" s="10">
        <v>40969490000</v>
      </c>
      <c r="H607" s="10">
        <v>167974650000</v>
      </c>
      <c r="I607" s="10">
        <v>40969400000</v>
      </c>
    </row>
    <row r="608" spans="1:9" ht="14.25" customHeight="1" x14ac:dyDescent="0.25">
      <c r="A608" s="98">
        <f t="shared" si="2"/>
        <v>604</v>
      </c>
      <c r="B608" s="107" t="s">
        <v>2455</v>
      </c>
      <c r="C608" s="15" t="s">
        <v>2456</v>
      </c>
      <c r="D608" s="15" t="s">
        <v>75</v>
      </c>
      <c r="E608" s="108" t="s">
        <v>2337</v>
      </c>
      <c r="F608" s="15">
        <v>2013</v>
      </c>
      <c r="G608" s="10">
        <v>1883000000</v>
      </c>
      <c r="H608" s="10">
        <v>1883000000</v>
      </c>
      <c r="I608" s="10">
        <v>1883000000</v>
      </c>
    </row>
    <row r="609" spans="1:9" ht="14.25" customHeight="1" x14ac:dyDescent="0.25">
      <c r="A609" s="98">
        <f t="shared" si="2"/>
        <v>605</v>
      </c>
      <c r="B609" s="107" t="s">
        <v>2457</v>
      </c>
      <c r="C609" s="15" t="s">
        <v>2458</v>
      </c>
      <c r="D609" s="15" t="s">
        <v>77</v>
      </c>
      <c r="E609" s="108" t="s">
        <v>2032</v>
      </c>
      <c r="F609" s="15">
        <v>2013</v>
      </c>
      <c r="G609" s="10">
        <v>3417000000</v>
      </c>
      <c r="H609" s="10">
        <v>8645010000</v>
      </c>
      <c r="I609" s="10">
        <v>3417000000</v>
      </c>
    </row>
    <row r="610" spans="1:9" ht="14.25" customHeight="1" x14ac:dyDescent="0.25">
      <c r="A610" s="98">
        <f t="shared" si="2"/>
        <v>606</v>
      </c>
      <c r="B610" s="107" t="s">
        <v>2459</v>
      </c>
      <c r="C610" s="15" t="s">
        <v>2460</v>
      </c>
      <c r="D610" s="15" t="s">
        <v>75</v>
      </c>
      <c r="E610" s="108" t="s">
        <v>2032</v>
      </c>
      <c r="F610" s="15">
        <v>2013</v>
      </c>
      <c r="G610" s="10">
        <v>6480000000</v>
      </c>
      <c r="H610" s="10">
        <v>8775000000</v>
      </c>
      <c r="I610" s="10">
        <v>6480000000</v>
      </c>
    </row>
    <row r="611" spans="1:9" ht="14.25" customHeight="1" x14ac:dyDescent="0.25">
      <c r="A611" s="98">
        <f t="shared" si="2"/>
        <v>607</v>
      </c>
      <c r="B611" s="107" t="s">
        <v>2461</v>
      </c>
      <c r="C611" s="15" t="s">
        <v>2462</v>
      </c>
      <c r="D611" s="15" t="s">
        <v>71</v>
      </c>
      <c r="E611" s="108" t="s">
        <v>2032</v>
      </c>
      <c r="F611" s="15">
        <v>2013</v>
      </c>
      <c r="G611" s="10">
        <v>11756750000</v>
      </c>
      <c r="H611" s="10">
        <v>15538910000</v>
      </c>
      <c r="I611" s="10">
        <v>11756750000</v>
      </c>
    </row>
    <row r="612" spans="1:9" ht="14.25" customHeight="1" x14ac:dyDescent="0.25">
      <c r="A612" s="98">
        <f t="shared" si="2"/>
        <v>608</v>
      </c>
      <c r="B612" s="107" t="s">
        <v>2463</v>
      </c>
      <c r="C612" s="15" t="s">
        <v>2464</v>
      </c>
      <c r="D612" s="15" t="s">
        <v>77</v>
      </c>
      <c r="E612" s="108" t="s">
        <v>2032</v>
      </c>
      <c r="F612" s="15">
        <v>2013</v>
      </c>
      <c r="G612" s="10">
        <v>400000000</v>
      </c>
      <c r="H612" s="10">
        <v>1245532400</v>
      </c>
      <c r="I612" s="10">
        <v>400000000</v>
      </c>
    </row>
    <row r="613" spans="1:9" ht="14.25" customHeight="1" x14ac:dyDescent="0.25">
      <c r="A613" s="98">
        <f t="shared" si="2"/>
        <v>609</v>
      </c>
      <c r="B613" s="107" t="s">
        <v>2465</v>
      </c>
      <c r="C613" s="15" t="s">
        <v>2466</v>
      </c>
      <c r="D613" s="15" t="s">
        <v>77</v>
      </c>
      <c r="E613" s="108" t="s">
        <v>2032</v>
      </c>
      <c r="F613" s="15">
        <v>2013</v>
      </c>
      <c r="G613" s="10">
        <v>16556280000.000002</v>
      </c>
      <c r="H613" s="10">
        <v>133665376000</v>
      </c>
      <c r="I613" s="10">
        <v>55629070000</v>
      </c>
    </row>
    <row r="614" spans="1:9" ht="14.25" customHeight="1" x14ac:dyDescent="0.25">
      <c r="A614" s="98">
        <f t="shared" si="2"/>
        <v>610</v>
      </c>
      <c r="B614" s="107" t="s">
        <v>2467</v>
      </c>
      <c r="C614" s="15" t="s">
        <v>2468</v>
      </c>
      <c r="D614" s="15" t="s">
        <v>78</v>
      </c>
      <c r="E614" s="108" t="s">
        <v>2032</v>
      </c>
      <c r="F614" s="15">
        <v>2013</v>
      </c>
      <c r="G614" s="10">
        <v>5801100000</v>
      </c>
      <c r="H614" s="10">
        <v>6317397700</v>
      </c>
      <c r="I614" s="10">
        <v>5801100000</v>
      </c>
    </row>
    <row r="615" spans="1:9" ht="14.25" customHeight="1" x14ac:dyDescent="0.25">
      <c r="A615" s="98">
        <f t="shared" si="2"/>
        <v>611</v>
      </c>
      <c r="B615" s="107" t="s">
        <v>2469</v>
      </c>
      <c r="C615" s="15" t="s">
        <v>2470</v>
      </c>
      <c r="D615" s="15" t="s">
        <v>75</v>
      </c>
      <c r="E615" s="108" t="s">
        <v>2032</v>
      </c>
      <c r="F615" s="15">
        <v>2013</v>
      </c>
      <c r="G615" s="10">
        <v>3267100000</v>
      </c>
      <c r="H615" s="10">
        <v>4508598000</v>
      </c>
      <c r="I615" s="10">
        <v>3267100000</v>
      </c>
    </row>
    <row r="616" spans="1:9" ht="14.25" customHeight="1" x14ac:dyDescent="0.25">
      <c r="A616" s="98">
        <f t="shared" si="2"/>
        <v>612</v>
      </c>
      <c r="B616" s="107" t="s">
        <v>2471</v>
      </c>
      <c r="C616" s="15" t="s">
        <v>2472</v>
      </c>
      <c r="D616" s="15" t="s">
        <v>75</v>
      </c>
      <c r="E616" s="108" t="s">
        <v>2032</v>
      </c>
      <c r="F616" s="15">
        <v>2013</v>
      </c>
      <c r="G616" s="10">
        <v>1100480000</v>
      </c>
      <c r="H616" s="10">
        <v>2009373600</v>
      </c>
      <c r="I616" s="10">
        <v>1100480000</v>
      </c>
    </row>
    <row r="617" spans="1:9" ht="14.25" customHeight="1" x14ac:dyDescent="0.25">
      <c r="A617" s="98">
        <f t="shared" si="2"/>
        <v>613</v>
      </c>
      <c r="B617" s="107" t="s">
        <v>2473</v>
      </c>
      <c r="C617" s="15" t="s">
        <v>2474</v>
      </c>
      <c r="D617" s="15" t="s">
        <v>2475</v>
      </c>
      <c r="E617" s="108" t="s">
        <v>2337</v>
      </c>
      <c r="F617" s="15">
        <v>2013</v>
      </c>
      <c r="G617" s="10">
        <v>36000000000</v>
      </c>
      <c r="H617" s="10">
        <v>50400000000</v>
      </c>
      <c r="I617" s="10">
        <v>36000000000</v>
      </c>
    </row>
    <row r="618" spans="1:9" ht="14.25" customHeight="1" x14ac:dyDescent="0.25">
      <c r="A618" s="98">
        <f t="shared" si="2"/>
        <v>614</v>
      </c>
      <c r="B618" s="107" t="s">
        <v>2476</v>
      </c>
      <c r="C618" s="15" t="s">
        <v>2477</v>
      </c>
      <c r="D618" s="15" t="s">
        <v>75</v>
      </c>
      <c r="E618" s="108" t="s">
        <v>2032</v>
      </c>
      <c r="F618" s="15">
        <v>2013</v>
      </c>
      <c r="G618" s="10">
        <v>687000000</v>
      </c>
      <c r="H618" s="10">
        <v>731761500</v>
      </c>
      <c r="I618" s="10">
        <v>687000000</v>
      </c>
    </row>
    <row r="619" spans="1:9" ht="14.25" customHeight="1" x14ac:dyDescent="0.25">
      <c r="A619" s="98">
        <f t="shared" si="2"/>
        <v>615</v>
      </c>
      <c r="B619" s="107" t="s">
        <v>2478</v>
      </c>
      <c r="C619" s="15" t="s">
        <v>2479</v>
      </c>
      <c r="D619" s="15" t="s">
        <v>78</v>
      </c>
      <c r="E619" s="108" t="s">
        <v>2032</v>
      </c>
      <c r="F619" s="15">
        <v>2013</v>
      </c>
      <c r="G619" s="10">
        <v>3050000000</v>
      </c>
      <c r="H619" s="10">
        <v>6816000000</v>
      </c>
      <c r="I619" s="10">
        <v>2840000000</v>
      </c>
    </row>
    <row r="620" spans="1:9" ht="14.25" customHeight="1" x14ac:dyDescent="0.25">
      <c r="A620" s="98">
        <f t="shared" si="2"/>
        <v>616</v>
      </c>
      <c r="B620" s="107" t="s">
        <v>2480</v>
      </c>
      <c r="C620" s="15" t="s">
        <v>2481</v>
      </c>
      <c r="D620" s="15" t="s">
        <v>77</v>
      </c>
      <c r="E620" s="108" t="s">
        <v>2032</v>
      </c>
      <c r="F620" s="15">
        <v>2013</v>
      </c>
      <c r="G620" s="10">
        <v>2040000000</v>
      </c>
      <c r="H620" s="10">
        <v>5233500000</v>
      </c>
      <c r="I620" s="10">
        <v>2040000000</v>
      </c>
    </row>
    <row r="621" spans="1:9" ht="14.25" customHeight="1" x14ac:dyDescent="0.25">
      <c r="A621" s="98">
        <f t="shared" si="2"/>
        <v>617</v>
      </c>
      <c r="B621" s="107" t="s">
        <v>2482</v>
      </c>
      <c r="C621" s="15" t="s">
        <v>2483</v>
      </c>
      <c r="D621" s="15" t="s">
        <v>75</v>
      </c>
      <c r="E621" s="108" t="s">
        <v>2032</v>
      </c>
      <c r="F621" s="15">
        <v>2013</v>
      </c>
      <c r="G621" s="10">
        <v>1391520000</v>
      </c>
      <c r="H621" s="10">
        <v>2783040000</v>
      </c>
      <c r="I621" s="10">
        <v>1391520000</v>
      </c>
    </row>
    <row r="622" spans="1:9" ht="14.25" customHeight="1" x14ac:dyDescent="0.25">
      <c r="A622" s="98">
        <f t="shared" si="2"/>
        <v>618</v>
      </c>
      <c r="B622" s="107" t="s">
        <v>2484</v>
      </c>
      <c r="C622" s="15" t="s">
        <v>2485</v>
      </c>
      <c r="D622" s="15" t="s">
        <v>71</v>
      </c>
      <c r="E622" s="108" t="s">
        <v>2032</v>
      </c>
      <c r="F622" s="15">
        <v>2013</v>
      </c>
      <c r="G622" s="10">
        <v>900000000</v>
      </c>
      <c r="H622" s="10">
        <v>1718100000</v>
      </c>
      <c r="I622" s="10">
        <v>900000000</v>
      </c>
    </row>
    <row r="623" spans="1:9" ht="14.25" customHeight="1" x14ac:dyDescent="0.25">
      <c r="A623" s="98">
        <f t="shared" si="2"/>
        <v>619</v>
      </c>
      <c r="B623" s="107" t="s">
        <v>2486</v>
      </c>
      <c r="C623" s="15" t="s">
        <v>2487</v>
      </c>
      <c r="D623" s="15" t="s">
        <v>78</v>
      </c>
      <c r="E623" s="108" t="s">
        <v>2032</v>
      </c>
      <c r="F623" s="15">
        <v>2013</v>
      </c>
      <c r="G623" s="10">
        <v>1135310612</v>
      </c>
      <c r="H623" s="10">
        <v>3026709800</v>
      </c>
      <c r="I623" s="10">
        <v>1135310000</v>
      </c>
    </row>
    <row r="624" spans="1:9" ht="14.25" customHeight="1" x14ac:dyDescent="0.25">
      <c r="A624" s="98">
        <f t="shared" si="2"/>
        <v>620</v>
      </c>
      <c r="B624" s="107" t="s">
        <v>2488</v>
      </c>
      <c r="C624" s="15" t="s">
        <v>2489</v>
      </c>
      <c r="D624" s="15" t="s">
        <v>71</v>
      </c>
      <c r="E624" s="108" t="s">
        <v>2337</v>
      </c>
      <c r="F624" s="15">
        <v>2013</v>
      </c>
      <c r="G624" s="10">
        <v>38000000</v>
      </c>
      <c r="H624" s="10">
        <v>49020000</v>
      </c>
      <c r="I624" s="10">
        <v>38000000</v>
      </c>
    </row>
    <row r="625" spans="1:9" ht="14.25" customHeight="1" x14ac:dyDescent="0.25">
      <c r="A625" s="98">
        <f t="shared" si="2"/>
        <v>621</v>
      </c>
      <c r="B625" s="107" t="s">
        <v>2490</v>
      </c>
      <c r="C625" s="15" t="s">
        <v>2491</v>
      </c>
      <c r="D625" s="15" t="s">
        <v>77</v>
      </c>
      <c r="E625" s="108" t="s">
        <v>2032</v>
      </c>
      <c r="F625" s="15">
        <v>2013</v>
      </c>
      <c r="G625" s="10">
        <v>14841000000</v>
      </c>
      <c r="H625" s="10">
        <v>38586600000</v>
      </c>
      <c r="I625" s="10">
        <v>14841000000</v>
      </c>
    </row>
    <row r="626" spans="1:9" ht="14.25" customHeight="1" x14ac:dyDescent="0.25">
      <c r="A626" s="98">
        <f t="shared" si="2"/>
        <v>622</v>
      </c>
      <c r="B626" s="107" t="s">
        <v>2492</v>
      </c>
      <c r="C626" s="15" t="s">
        <v>2493</v>
      </c>
      <c r="D626" s="15" t="s">
        <v>77</v>
      </c>
      <c r="E626" s="108" t="s">
        <v>2032</v>
      </c>
      <c r="F626" s="15">
        <v>2013</v>
      </c>
      <c r="G626" s="10">
        <v>256900000</v>
      </c>
      <c r="H626" s="10">
        <v>256900000</v>
      </c>
      <c r="I626" s="10">
        <v>256950000</v>
      </c>
    </row>
    <row r="627" spans="1:9" ht="14.25" customHeight="1" x14ac:dyDescent="0.25">
      <c r="A627" s="98">
        <f t="shared" si="2"/>
        <v>623</v>
      </c>
      <c r="B627" s="107" t="s">
        <v>2494</v>
      </c>
      <c r="C627" s="15" t="s">
        <v>2495</v>
      </c>
      <c r="D627" s="15" t="s">
        <v>78</v>
      </c>
      <c r="E627" s="108" t="s">
        <v>2032</v>
      </c>
      <c r="F627" s="15">
        <v>2013</v>
      </c>
      <c r="G627" s="10">
        <v>1317500000</v>
      </c>
      <c r="H627" s="10">
        <v>11725750000</v>
      </c>
      <c r="I627" s="10">
        <v>1317500000</v>
      </c>
    </row>
    <row r="628" spans="1:9" ht="14.25" customHeight="1" x14ac:dyDescent="0.25">
      <c r="A628" s="98">
        <f t="shared" si="2"/>
        <v>624</v>
      </c>
      <c r="B628" s="107" t="s">
        <v>2395</v>
      </c>
      <c r="C628" s="15" t="s">
        <v>2496</v>
      </c>
      <c r="D628" s="15" t="s">
        <v>78</v>
      </c>
      <c r="E628" s="108" t="s">
        <v>2032</v>
      </c>
      <c r="F628" s="15">
        <v>2013</v>
      </c>
      <c r="G628" s="10">
        <v>419100000</v>
      </c>
      <c r="H628" s="10">
        <v>1424940000</v>
      </c>
      <c r="I628" s="10">
        <v>419100000</v>
      </c>
    </row>
    <row r="629" spans="1:9" ht="14.25" customHeight="1" x14ac:dyDescent="0.25">
      <c r="A629" s="98">
        <f t="shared" si="2"/>
        <v>625</v>
      </c>
      <c r="B629" s="107" t="s">
        <v>2497</v>
      </c>
      <c r="C629" s="15" t="s">
        <v>2498</v>
      </c>
      <c r="D629" s="15" t="s">
        <v>77</v>
      </c>
      <c r="E629" s="108" t="s">
        <v>2032</v>
      </c>
      <c r="F629" s="15">
        <v>2013</v>
      </c>
      <c r="G629" s="10">
        <v>1839710000</v>
      </c>
      <c r="H629" s="10">
        <v>2262843300</v>
      </c>
      <c r="I629" s="10">
        <v>1839710000</v>
      </c>
    </row>
    <row r="630" spans="1:9" ht="14.25" customHeight="1" x14ac:dyDescent="0.25">
      <c r="A630" s="98">
        <f t="shared" si="2"/>
        <v>626</v>
      </c>
      <c r="B630" s="107" t="s">
        <v>2499</v>
      </c>
      <c r="C630" s="15" t="s">
        <v>2500</v>
      </c>
      <c r="D630" s="15" t="s">
        <v>77</v>
      </c>
      <c r="E630" s="108" t="s">
        <v>2032</v>
      </c>
      <c r="F630" s="15">
        <v>2013</v>
      </c>
      <c r="G630" s="10">
        <v>2013960000</v>
      </c>
      <c r="H630" s="10">
        <v>9503824000</v>
      </c>
      <c r="I630" s="10">
        <v>3927200000</v>
      </c>
    </row>
    <row r="631" spans="1:9" ht="14.25" customHeight="1" x14ac:dyDescent="0.25">
      <c r="A631" s="98">
        <f t="shared" si="2"/>
        <v>627</v>
      </c>
      <c r="B631" s="107" t="s">
        <v>2501</v>
      </c>
      <c r="C631" s="15" t="s">
        <v>2502</v>
      </c>
      <c r="D631" s="15" t="s">
        <v>73</v>
      </c>
      <c r="E631" s="108" t="s">
        <v>2032</v>
      </c>
      <c r="F631" s="15">
        <v>2013</v>
      </c>
      <c r="G631" s="10">
        <v>5559472774</v>
      </c>
      <c r="H631" s="10">
        <v>6452201100</v>
      </c>
      <c r="I631" s="10">
        <v>5559470000</v>
      </c>
    </row>
    <row r="632" spans="1:9" ht="14.25" customHeight="1" x14ac:dyDescent="0.25">
      <c r="A632" s="98">
        <f t="shared" si="2"/>
        <v>628</v>
      </c>
      <c r="B632" s="107" t="s">
        <v>2503</v>
      </c>
      <c r="C632" s="15" t="s">
        <v>2504</v>
      </c>
      <c r="D632" s="15" t="s">
        <v>77</v>
      </c>
      <c r="E632" s="108" t="s">
        <v>2032</v>
      </c>
      <c r="F632" s="15">
        <v>2013</v>
      </c>
      <c r="G632" s="10">
        <v>16850332400</v>
      </c>
      <c r="H632" s="10">
        <v>94400415950</v>
      </c>
      <c r="I632" s="10">
        <v>16766500000</v>
      </c>
    </row>
    <row r="633" spans="1:9" ht="14.25" customHeight="1" x14ac:dyDescent="0.25">
      <c r="A633" s="98">
        <f t="shared" si="2"/>
        <v>629</v>
      </c>
      <c r="B633" s="107" t="s">
        <v>2505</v>
      </c>
      <c r="C633" s="15" t="s">
        <v>2506</v>
      </c>
      <c r="D633" s="15" t="s">
        <v>75</v>
      </c>
      <c r="E633" s="108" t="s">
        <v>2032</v>
      </c>
      <c r="F633" s="15">
        <v>2013</v>
      </c>
      <c r="G633" s="10">
        <v>2580000000</v>
      </c>
      <c r="H633" s="10">
        <v>3096000000</v>
      </c>
      <c r="I633" s="10">
        <v>2580000000</v>
      </c>
    </row>
    <row r="634" spans="1:9" ht="14.25" customHeight="1" x14ac:dyDescent="0.25">
      <c r="A634" s="98">
        <f t="shared" si="2"/>
        <v>630</v>
      </c>
      <c r="B634" s="107" t="s">
        <v>2507</v>
      </c>
      <c r="C634" s="15" t="s">
        <v>2508</v>
      </c>
      <c r="D634" s="15" t="s">
        <v>71</v>
      </c>
      <c r="E634" s="108" t="s">
        <v>2032</v>
      </c>
      <c r="F634" s="15">
        <v>2013</v>
      </c>
      <c r="G634" s="10">
        <v>1907500000</v>
      </c>
      <c r="H634" s="10">
        <v>343368000</v>
      </c>
      <c r="I634" s="10">
        <v>1907500000</v>
      </c>
    </row>
    <row r="635" spans="1:9" ht="14.25" customHeight="1" x14ac:dyDescent="0.25">
      <c r="A635" s="98">
        <f t="shared" si="2"/>
        <v>631</v>
      </c>
      <c r="B635" s="107" t="s">
        <v>2509</v>
      </c>
      <c r="C635" s="15" t="s">
        <v>2510</v>
      </c>
      <c r="D635" s="15" t="s">
        <v>71</v>
      </c>
      <c r="E635" s="108" t="s">
        <v>2032</v>
      </c>
      <c r="F635" s="15">
        <v>2013</v>
      </c>
      <c r="G635" s="10">
        <v>2088000000</v>
      </c>
      <c r="H635" s="10">
        <v>2192400000</v>
      </c>
      <c r="I635" s="10">
        <v>2088000000</v>
      </c>
    </row>
    <row r="636" spans="1:9" ht="14.25" customHeight="1" x14ac:dyDescent="0.25">
      <c r="A636" s="98">
        <f t="shared" si="2"/>
        <v>632</v>
      </c>
      <c r="B636" s="107" t="s">
        <v>2511</v>
      </c>
      <c r="C636" s="15" t="s">
        <v>2512</v>
      </c>
      <c r="D636" s="15" t="s">
        <v>71</v>
      </c>
      <c r="E636" s="108" t="s">
        <v>2032</v>
      </c>
      <c r="F636" s="15">
        <v>2013</v>
      </c>
      <c r="G636" s="10">
        <v>2260200000</v>
      </c>
      <c r="H636" s="10">
        <v>10397021040</v>
      </c>
      <c r="I636" s="10">
        <v>2260200000</v>
      </c>
    </row>
    <row r="637" spans="1:9" ht="14.25" customHeight="1" x14ac:dyDescent="0.25">
      <c r="A637" s="98">
        <f t="shared" si="2"/>
        <v>633</v>
      </c>
      <c r="B637" s="107" t="s">
        <v>2513</v>
      </c>
      <c r="C637" s="15" t="s">
        <v>2514</v>
      </c>
      <c r="D637" s="15" t="s">
        <v>77</v>
      </c>
      <c r="E637" s="108" t="s">
        <v>2032</v>
      </c>
      <c r="F637" s="15">
        <v>2013</v>
      </c>
      <c r="G637" s="10">
        <v>12442560000</v>
      </c>
      <c r="H637" s="10">
        <v>16797456000</v>
      </c>
      <c r="I637" s="10">
        <v>12442560000</v>
      </c>
    </row>
    <row r="638" spans="1:9" ht="14.25" customHeight="1" x14ac:dyDescent="0.25">
      <c r="A638" s="98">
        <f t="shared" si="2"/>
        <v>634</v>
      </c>
      <c r="B638" s="107" t="s">
        <v>2515</v>
      </c>
      <c r="C638" s="15" t="s">
        <v>2516</v>
      </c>
      <c r="D638" s="15" t="s">
        <v>73</v>
      </c>
      <c r="E638" s="108" t="s">
        <v>2032</v>
      </c>
      <c r="F638" s="15">
        <v>2013</v>
      </c>
      <c r="G638" s="10">
        <v>765000000</v>
      </c>
      <c r="H638" s="10">
        <v>1101600000</v>
      </c>
      <c r="I638" s="10">
        <v>765000000</v>
      </c>
    </row>
    <row r="639" spans="1:9" ht="14.25" customHeight="1" x14ac:dyDescent="0.25">
      <c r="A639" s="98">
        <f t="shared" si="2"/>
        <v>635</v>
      </c>
      <c r="B639" s="107" t="s">
        <v>2517</v>
      </c>
      <c r="C639" s="15" t="s">
        <v>2518</v>
      </c>
      <c r="D639" s="15" t="s">
        <v>78</v>
      </c>
      <c r="E639" s="108" t="s">
        <v>2032</v>
      </c>
      <c r="F639" s="15">
        <v>2013</v>
      </c>
      <c r="G639" s="10">
        <v>735000000</v>
      </c>
      <c r="H639" s="10">
        <v>4446750000</v>
      </c>
      <c r="I639" s="10">
        <v>735000000</v>
      </c>
    </row>
    <row r="640" spans="1:9" ht="14.25" customHeight="1" x14ac:dyDescent="0.25">
      <c r="A640" s="98">
        <f t="shared" si="2"/>
        <v>636</v>
      </c>
      <c r="B640" s="107" t="s">
        <v>2519</v>
      </c>
      <c r="C640" s="15" t="s">
        <v>2520</v>
      </c>
      <c r="D640" s="15" t="s">
        <v>77</v>
      </c>
      <c r="E640" s="108" t="s">
        <v>2032</v>
      </c>
      <c r="F640" s="15">
        <v>2013</v>
      </c>
      <c r="G640" s="10">
        <v>6748410000</v>
      </c>
      <c r="H640" s="10">
        <v>9519805800</v>
      </c>
      <c r="I640" s="10">
        <v>6748410000</v>
      </c>
    </row>
    <row r="641" spans="1:9" ht="14.25" customHeight="1" x14ac:dyDescent="0.25">
      <c r="A641" s="98">
        <f t="shared" si="2"/>
        <v>637</v>
      </c>
      <c r="B641" s="107" t="s">
        <v>2521</v>
      </c>
      <c r="C641" s="15" t="s">
        <v>2522</v>
      </c>
      <c r="D641" s="15" t="s">
        <v>71</v>
      </c>
      <c r="E641" s="108" t="s">
        <v>2032</v>
      </c>
      <c r="F641" s="15">
        <v>2013</v>
      </c>
      <c r="G641" s="10">
        <v>3192000000</v>
      </c>
      <c r="H641" s="10">
        <v>4286856000</v>
      </c>
      <c r="I641" s="10">
        <v>3192000000</v>
      </c>
    </row>
    <row r="642" spans="1:9" ht="14.25" customHeight="1" x14ac:dyDescent="0.25">
      <c r="A642" s="98">
        <f t="shared" si="2"/>
        <v>638</v>
      </c>
      <c r="B642" s="107" t="s">
        <v>2523</v>
      </c>
      <c r="C642" s="15" t="s">
        <v>2524</v>
      </c>
      <c r="D642" s="15" t="s">
        <v>78</v>
      </c>
      <c r="E642" s="108" t="s">
        <v>2032</v>
      </c>
      <c r="F642" s="15">
        <v>2013</v>
      </c>
      <c r="G642" s="10">
        <v>1126600000</v>
      </c>
      <c r="H642" s="10">
        <v>1126600000</v>
      </c>
      <c r="I642" s="10">
        <v>1126600000</v>
      </c>
    </row>
    <row r="643" spans="1:9" ht="14.25" customHeight="1" x14ac:dyDescent="0.25">
      <c r="A643" s="98">
        <f t="shared" si="2"/>
        <v>639</v>
      </c>
      <c r="B643" s="107" t="s">
        <v>2525</v>
      </c>
      <c r="C643" s="15" t="s">
        <v>2526</v>
      </c>
      <c r="D643" s="15" t="s">
        <v>71</v>
      </c>
      <c r="E643" s="108" t="s">
        <v>2032</v>
      </c>
      <c r="F643" s="15">
        <v>2013</v>
      </c>
      <c r="G643" s="10">
        <v>2550300000</v>
      </c>
      <c r="H643" s="10">
        <v>2871637800</v>
      </c>
      <c r="I643" s="10">
        <v>2550300000</v>
      </c>
    </row>
    <row r="644" spans="1:9" ht="14.25" customHeight="1" x14ac:dyDescent="0.25">
      <c r="A644" s="98">
        <f t="shared" si="2"/>
        <v>640</v>
      </c>
      <c r="B644" s="107" t="s">
        <v>2527</v>
      </c>
      <c r="C644" s="15" t="s">
        <v>2528</v>
      </c>
      <c r="D644" s="15" t="s">
        <v>78</v>
      </c>
      <c r="E644" s="108" t="s">
        <v>2032</v>
      </c>
      <c r="F644" s="15">
        <v>2013</v>
      </c>
      <c r="G644" s="10">
        <v>3899850000</v>
      </c>
      <c r="H644" s="10">
        <v>3938848500</v>
      </c>
      <c r="I644" s="10">
        <v>3899850000</v>
      </c>
    </row>
    <row r="645" spans="1:9" ht="14.25" customHeight="1" x14ac:dyDescent="0.25">
      <c r="A645" s="98">
        <f t="shared" si="2"/>
        <v>641</v>
      </c>
      <c r="B645" s="107" t="s">
        <v>2529</v>
      </c>
      <c r="C645" s="15" t="s">
        <v>2530</v>
      </c>
      <c r="D645" s="15" t="s">
        <v>73</v>
      </c>
      <c r="E645" s="108" t="s">
        <v>2032</v>
      </c>
      <c r="F645" s="15">
        <v>2013</v>
      </c>
      <c r="G645" s="10">
        <v>2091000000</v>
      </c>
      <c r="H645" s="10">
        <v>4413644140</v>
      </c>
      <c r="I645" s="10">
        <v>2091000000</v>
      </c>
    </row>
    <row r="646" spans="1:9" ht="14.25" customHeight="1" x14ac:dyDescent="0.25">
      <c r="A646" s="98">
        <f t="shared" si="2"/>
        <v>642</v>
      </c>
      <c r="B646" s="107" t="s">
        <v>2531</v>
      </c>
      <c r="C646" s="15" t="s">
        <v>2532</v>
      </c>
      <c r="D646" s="15" t="s">
        <v>77</v>
      </c>
      <c r="E646" s="108" t="s">
        <v>2032</v>
      </c>
      <c r="F646" s="15">
        <v>2013</v>
      </c>
      <c r="G646" s="10">
        <v>1470000000</v>
      </c>
      <c r="H646" s="10">
        <v>2463250400</v>
      </c>
      <c r="I646" s="10">
        <v>1470000000</v>
      </c>
    </row>
    <row r="647" spans="1:9" ht="14.25" customHeight="1" x14ac:dyDescent="0.25">
      <c r="A647" s="98">
        <f t="shared" si="2"/>
        <v>643</v>
      </c>
      <c r="B647" s="107" t="s">
        <v>2533</v>
      </c>
      <c r="C647" s="15" t="s">
        <v>2534</v>
      </c>
      <c r="D647" s="15" t="s">
        <v>71</v>
      </c>
      <c r="E647" s="108" t="s">
        <v>2337</v>
      </c>
      <c r="F647" s="15">
        <v>2013</v>
      </c>
      <c r="G647" s="10">
        <v>2092600000</v>
      </c>
      <c r="H647" s="10">
        <v>4240000000</v>
      </c>
      <c r="I647" s="10">
        <v>2000000000</v>
      </c>
    </row>
    <row r="648" spans="1:9" ht="14.25" customHeight="1" x14ac:dyDescent="0.25">
      <c r="A648" s="98">
        <f t="shared" si="2"/>
        <v>644</v>
      </c>
      <c r="B648" s="107" t="s">
        <v>2535</v>
      </c>
      <c r="C648" s="15" t="s">
        <v>2536</v>
      </c>
      <c r="D648" s="15" t="s">
        <v>75</v>
      </c>
      <c r="E648" s="108" t="s">
        <v>2032</v>
      </c>
      <c r="F648" s="15">
        <v>2013</v>
      </c>
      <c r="G648" s="10">
        <v>261645081</v>
      </c>
      <c r="H648" s="10">
        <v>534663600</v>
      </c>
      <c r="I648" s="10">
        <v>524180000</v>
      </c>
    </row>
    <row r="649" spans="1:9" ht="14.25" customHeight="1" x14ac:dyDescent="0.25">
      <c r="A649" s="98">
        <f t="shared" si="2"/>
        <v>645</v>
      </c>
      <c r="B649" s="107" t="s">
        <v>2537</v>
      </c>
      <c r="C649" s="15" t="s">
        <v>2538</v>
      </c>
      <c r="D649" s="15" t="s">
        <v>69</v>
      </c>
      <c r="E649" s="108" t="s">
        <v>2032</v>
      </c>
      <c r="F649" s="15">
        <v>2013</v>
      </c>
      <c r="G649" s="10">
        <v>839370000</v>
      </c>
      <c r="H649" s="10">
        <v>3060925000</v>
      </c>
      <c r="I649" s="10">
        <v>839370000</v>
      </c>
    </row>
    <row r="650" spans="1:9" ht="14.25" customHeight="1" x14ac:dyDescent="0.25">
      <c r="A650" s="98">
        <f t="shared" si="2"/>
        <v>646</v>
      </c>
      <c r="B650" s="107" t="s">
        <v>2539</v>
      </c>
      <c r="C650" s="15" t="s">
        <v>2540</v>
      </c>
      <c r="D650" s="15" t="s">
        <v>2541</v>
      </c>
      <c r="E650" s="108" t="s">
        <v>2032</v>
      </c>
      <c r="F650" s="15">
        <v>2013</v>
      </c>
      <c r="G650" s="10">
        <v>1748430000</v>
      </c>
      <c r="H650" s="10">
        <v>2812111550</v>
      </c>
      <c r="I650" s="10">
        <v>1719930000</v>
      </c>
    </row>
    <row r="651" spans="1:9" ht="14.25" customHeight="1" x14ac:dyDescent="0.25">
      <c r="A651" s="98">
        <f t="shared" si="2"/>
        <v>647</v>
      </c>
      <c r="B651" s="107" t="s">
        <v>2542</v>
      </c>
      <c r="C651" s="15" t="s">
        <v>2543</v>
      </c>
      <c r="D651" s="15" t="s">
        <v>73</v>
      </c>
      <c r="E651" s="108" t="s">
        <v>2032</v>
      </c>
      <c r="F651" s="15">
        <v>2013</v>
      </c>
      <c r="G651" s="10">
        <v>900000000</v>
      </c>
      <c r="H651" s="10">
        <v>1971000000</v>
      </c>
      <c r="I651" s="10">
        <v>900000000</v>
      </c>
    </row>
    <row r="652" spans="1:9" ht="14.25" customHeight="1" x14ac:dyDescent="0.25">
      <c r="A652" s="98">
        <f t="shared" si="2"/>
        <v>648</v>
      </c>
      <c r="B652" s="107" t="s">
        <v>2544</v>
      </c>
      <c r="C652" s="15" t="s">
        <v>2545</v>
      </c>
      <c r="D652" s="15" t="s">
        <v>69</v>
      </c>
      <c r="E652" s="108" t="s">
        <v>2032</v>
      </c>
      <c r="F652" s="15">
        <v>2013</v>
      </c>
      <c r="G652" s="10">
        <v>822770000</v>
      </c>
      <c r="H652" s="10">
        <v>925502400</v>
      </c>
      <c r="I652" s="10">
        <v>822770000</v>
      </c>
    </row>
    <row r="653" spans="1:9" ht="14.25" customHeight="1" x14ac:dyDescent="0.25">
      <c r="A653" s="98">
        <f t="shared" si="2"/>
        <v>649</v>
      </c>
      <c r="B653" s="107" t="s">
        <v>2546</v>
      </c>
      <c r="C653" s="15" t="s">
        <v>2547</v>
      </c>
      <c r="D653" s="15" t="s">
        <v>69</v>
      </c>
      <c r="E653" s="108" t="s">
        <v>2032</v>
      </c>
      <c r="F653" s="15">
        <v>2013</v>
      </c>
      <c r="G653" s="10">
        <v>750000000</v>
      </c>
      <c r="H653" s="10">
        <v>862500000</v>
      </c>
      <c r="I653" s="10">
        <v>750000000</v>
      </c>
    </row>
    <row r="654" spans="1:9" ht="14.25" customHeight="1" x14ac:dyDescent="0.25">
      <c r="A654" s="98">
        <f t="shared" si="2"/>
        <v>650</v>
      </c>
      <c r="B654" s="107" t="s">
        <v>2548</v>
      </c>
      <c r="C654" s="15" t="s">
        <v>2549</v>
      </c>
      <c r="D654" s="15" t="s">
        <v>2541</v>
      </c>
      <c r="E654" s="108" t="s">
        <v>2032</v>
      </c>
      <c r="F654" s="15">
        <v>2013</v>
      </c>
      <c r="G654" s="10">
        <v>800000000</v>
      </c>
      <c r="H654" s="10">
        <v>2400000000</v>
      </c>
      <c r="I654" s="10">
        <v>800000000</v>
      </c>
    </row>
    <row r="655" spans="1:9" ht="14.25" customHeight="1" x14ac:dyDescent="0.25">
      <c r="A655" s="98">
        <f t="shared" si="2"/>
        <v>651</v>
      </c>
      <c r="B655" s="107" t="s">
        <v>2550</v>
      </c>
      <c r="C655" s="15" t="s">
        <v>2551</v>
      </c>
      <c r="D655" s="15" t="s">
        <v>69</v>
      </c>
      <c r="E655" s="108" t="s">
        <v>2032</v>
      </c>
      <c r="F655" s="15">
        <v>2013</v>
      </c>
      <c r="G655" s="10">
        <v>416500000</v>
      </c>
      <c r="H655" s="10">
        <v>588514500</v>
      </c>
      <c r="I655" s="10">
        <v>416500000</v>
      </c>
    </row>
    <row r="656" spans="1:9" ht="14.25" customHeight="1" x14ac:dyDescent="0.25">
      <c r="A656" s="98">
        <f t="shared" si="2"/>
        <v>652</v>
      </c>
      <c r="B656" s="107" t="s">
        <v>2552</v>
      </c>
      <c r="C656" s="15" t="s">
        <v>2553</v>
      </c>
      <c r="D656" s="15" t="s">
        <v>69</v>
      </c>
      <c r="E656" s="108" t="s">
        <v>2032</v>
      </c>
      <c r="F656" s="15">
        <v>2013</v>
      </c>
      <c r="G656" s="10">
        <v>2856000000</v>
      </c>
      <c r="H656" s="10">
        <v>4712400000</v>
      </c>
      <c r="I656" s="10">
        <v>2856000000</v>
      </c>
    </row>
    <row r="657" spans="1:9" ht="14.25" customHeight="1" x14ac:dyDescent="0.25">
      <c r="A657" s="98">
        <f t="shared" si="2"/>
        <v>653</v>
      </c>
      <c r="B657" s="107" t="s">
        <v>838</v>
      </c>
      <c r="C657" s="15" t="s">
        <v>2554</v>
      </c>
      <c r="D657" s="15" t="s">
        <v>77</v>
      </c>
      <c r="E657" s="108" t="s">
        <v>2337</v>
      </c>
      <c r="F657" s="15">
        <v>2013</v>
      </c>
      <c r="G657" s="10">
        <v>1650516729</v>
      </c>
      <c r="H657" s="10">
        <v>3079015000</v>
      </c>
      <c r="I657" s="10">
        <v>399800000</v>
      </c>
    </row>
    <row r="658" spans="1:9" ht="14.25" customHeight="1" x14ac:dyDescent="0.25">
      <c r="A658" s="98">
        <f t="shared" si="2"/>
        <v>654</v>
      </c>
      <c r="B658" s="107" t="s">
        <v>2555</v>
      </c>
      <c r="C658" s="15" t="s">
        <v>2556</v>
      </c>
      <c r="D658" s="15" t="s">
        <v>2541</v>
      </c>
      <c r="E658" s="108" t="s">
        <v>2032</v>
      </c>
      <c r="F658" s="15">
        <v>2013</v>
      </c>
      <c r="G658" s="10">
        <v>4508100000</v>
      </c>
      <c r="H658" s="10">
        <v>6826169520</v>
      </c>
      <c r="I658" s="10">
        <v>4508100000</v>
      </c>
    </row>
    <row r="659" spans="1:9" ht="14.25" customHeight="1" x14ac:dyDescent="0.25">
      <c r="A659" s="98">
        <f t="shared" si="2"/>
        <v>655</v>
      </c>
      <c r="B659" s="107" t="s">
        <v>2557</v>
      </c>
      <c r="C659" s="15" t="s">
        <v>2558</v>
      </c>
      <c r="D659" s="15" t="s">
        <v>78</v>
      </c>
      <c r="E659" s="108" t="s">
        <v>2032</v>
      </c>
      <c r="F659" s="15">
        <v>2013</v>
      </c>
      <c r="G659" s="10">
        <v>505000000</v>
      </c>
      <c r="H659" s="10">
        <v>1641250000</v>
      </c>
      <c r="I659" s="10">
        <v>505000000</v>
      </c>
    </row>
    <row r="660" spans="1:9" ht="14.25" customHeight="1" x14ac:dyDescent="0.25">
      <c r="A660" s="98">
        <f t="shared" si="2"/>
        <v>656</v>
      </c>
      <c r="B660" s="107" t="s">
        <v>2559</v>
      </c>
      <c r="C660" s="15" t="s">
        <v>2560</v>
      </c>
      <c r="D660" s="15" t="s">
        <v>69</v>
      </c>
      <c r="E660" s="108" t="s">
        <v>2032</v>
      </c>
      <c r="F660" s="15">
        <v>2013</v>
      </c>
      <c r="G660" s="10">
        <v>240000000</v>
      </c>
      <c r="H660" s="10">
        <v>271400000</v>
      </c>
      <c r="I660" s="10">
        <v>240000000</v>
      </c>
    </row>
    <row r="661" spans="1:9" ht="14.25" customHeight="1" x14ac:dyDescent="0.25">
      <c r="A661" s="98">
        <f t="shared" si="2"/>
        <v>657</v>
      </c>
      <c r="B661" s="107" t="s">
        <v>2561</v>
      </c>
      <c r="C661" s="15" t="s">
        <v>2562</v>
      </c>
      <c r="D661" s="15" t="s">
        <v>78</v>
      </c>
      <c r="E661" s="108" t="s">
        <v>2032</v>
      </c>
      <c r="F661" s="15">
        <v>2013</v>
      </c>
      <c r="G661" s="10">
        <v>6400000000</v>
      </c>
      <c r="H661" s="10">
        <v>24393600000</v>
      </c>
      <c r="I661" s="10">
        <v>8131200000</v>
      </c>
    </row>
    <row r="662" spans="1:9" ht="14.25" customHeight="1" x14ac:dyDescent="0.25">
      <c r="A662" s="98">
        <f t="shared" si="2"/>
        <v>658</v>
      </c>
      <c r="B662" s="107" t="s">
        <v>2352</v>
      </c>
      <c r="C662" s="15" t="s">
        <v>2563</v>
      </c>
      <c r="D662" s="15" t="s">
        <v>78</v>
      </c>
      <c r="E662" s="108" t="s">
        <v>2032</v>
      </c>
      <c r="F662" s="15">
        <v>2013</v>
      </c>
      <c r="G662" s="10">
        <v>895000000</v>
      </c>
      <c r="H662" s="10">
        <v>895000000</v>
      </c>
      <c r="I662" s="10">
        <v>895000000</v>
      </c>
    </row>
    <row r="663" spans="1:9" ht="14.25" customHeight="1" x14ac:dyDescent="0.25">
      <c r="A663" s="98">
        <f t="shared" si="2"/>
        <v>659</v>
      </c>
      <c r="B663" s="107" t="s">
        <v>2564</v>
      </c>
      <c r="C663" s="15" t="s">
        <v>2565</v>
      </c>
      <c r="D663" s="15" t="s">
        <v>69</v>
      </c>
      <c r="E663" s="108" t="s">
        <v>2032</v>
      </c>
      <c r="F663" s="15">
        <v>2013</v>
      </c>
      <c r="G663" s="10">
        <v>5182100000</v>
      </c>
      <c r="H663" s="10">
        <v>2591050000</v>
      </c>
      <c r="I663" s="10">
        <v>5182100000</v>
      </c>
    </row>
    <row r="664" spans="1:9" ht="14.25" customHeight="1" x14ac:dyDescent="0.25">
      <c r="A664" s="98">
        <f t="shared" si="2"/>
        <v>660</v>
      </c>
      <c r="B664" s="107" t="s">
        <v>2566</v>
      </c>
      <c r="C664" s="15" t="s">
        <v>2567</v>
      </c>
      <c r="D664" s="15" t="s">
        <v>71</v>
      </c>
      <c r="E664" s="108" t="s">
        <v>2032</v>
      </c>
      <c r="F664" s="15">
        <v>2013</v>
      </c>
      <c r="G664" s="10">
        <v>5600000000</v>
      </c>
      <c r="H664" s="10">
        <v>11256000000</v>
      </c>
      <c r="I664" s="10">
        <v>5600000000</v>
      </c>
    </row>
    <row r="665" spans="1:9" ht="14.25" customHeight="1" x14ac:dyDescent="0.25">
      <c r="A665" s="98">
        <f t="shared" si="2"/>
        <v>661</v>
      </c>
      <c r="B665" s="107" t="s">
        <v>2568</v>
      </c>
      <c r="C665" s="15" t="s">
        <v>2569</v>
      </c>
      <c r="D665" s="15" t="s">
        <v>69</v>
      </c>
      <c r="E665" s="108" t="s">
        <v>2032</v>
      </c>
      <c r="F665" s="15">
        <v>2013</v>
      </c>
      <c r="G665" s="10">
        <v>11866842878</v>
      </c>
      <c r="H665" s="10">
        <v>14426529200</v>
      </c>
      <c r="I665" s="10">
        <v>11866842878</v>
      </c>
    </row>
    <row r="666" spans="1:9" ht="14.25" customHeight="1" x14ac:dyDescent="0.25">
      <c r="A666" s="98">
        <f t="shared" si="2"/>
        <v>662</v>
      </c>
      <c r="B666" s="107" t="s">
        <v>2570</v>
      </c>
      <c r="C666" s="15" t="s">
        <v>2571</v>
      </c>
      <c r="D666" s="15" t="s">
        <v>75</v>
      </c>
      <c r="E666" s="108" t="s">
        <v>2032</v>
      </c>
      <c r="F666" s="15">
        <v>2013</v>
      </c>
      <c r="G666" s="10">
        <v>1685178000</v>
      </c>
      <c r="H666" s="10">
        <v>1901746800</v>
      </c>
      <c r="I666" s="10">
        <v>1794070000</v>
      </c>
    </row>
    <row r="667" spans="1:9" ht="14.25" customHeight="1" x14ac:dyDescent="0.25">
      <c r="A667" s="98">
        <f t="shared" si="2"/>
        <v>663</v>
      </c>
      <c r="B667" s="107" t="s">
        <v>2572</v>
      </c>
      <c r="C667" s="15" t="s">
        <v>2573</v>
      </c>
      <c r="D667" s="15" t="s">
        <v>77</v>
      </c>
      <c r="E667" s="108" t="s">
        <v>2032</v>
      </c>
      <c r="F667" s="15">
        <v>2013</v>
      </c>
      <c r="G667" s="10">
        <v>3035600000</v>
      </c>
      <c r="H667" s="10">
        <v>3035600000</v>
      </c>
      <c r="I667" s="10">
        <v>3035600000</v>
      </c>
    </row>
    <row r="668" spans="1:9" ht="14.25" customHeight="1" x14ac:dyDescent="0.25">
      <c r="A668" s="98">
        <f t="shared" si="2"/>
        <v>664</v>
      </c>
      <c r="B668" s="107" t="s">
        <v>2574</v>
      </c>
      <c r="C668" s="15" t="s">
        <v>2575</v>
      </c>
      <c r="D668" s="15" t="s">
        <v>2541</v>
      </c>
      <c r="E668" s="108" t="s">
        <v>2032</v>
      </c>
      <c r="F668" s="15">
        <v>2013</v>
      </c>
      <c r="G668" s="10">
        <v>4068000000</v>
      </c>
      <c r="H668" s="10">
        <v>7729200000</v>
      </c>
      <c r="I668" s="10">
        <v>4068000000</v>
      </c>
    </row>
    <row r="669" spans="1:9" ht="14.25" customHeight="1" x14ac:dyDescent="0.25">
      <c r="A669" s="98">
        <f t="shared" si="2"/>
        <v>665</v>
      </c>
      <c r="B669" s="107" t="s">
        <v>2576</v>
      </c>
      <c r="C669" s="15" t="s">
        <v>2577</v>
      </c>
      <c r="D669" s="15" t="s">
        <v>78</v>
      </c>
      <c r="E669" s="108" t="s">
        <v>2032</v>
      </c>
      <c r="F669" s="15">
        <v>2013</v>
      </c>
      <c r="G669" s="10">
        <v>5191737500</v>
      </c>
      <c r="H669" s="10">
        <v>7431250000</v>
      </c>
      <c r="I669" s="10">
        <v>5191737500</v>
      </c>
    </row>
    <row r="670" spans="1:9" ht="14.25" customHeight="1" x14ac:dyDescent="0.25">
      <c r="A670" s="98">
        <f t="shared" si="2"/>
        <v>666</v>
      </c>
      <c r="B670" s="107" t="s">
        <v>2578</v>
      </c>
      <c r="C670" s="15" t="s">
        <v>2579</v>
      </c>
      <c r="D670" s="15" t="s">
        <v>71</v>
      </c>
      <c r="E670" s="108" t="s">
        <v>2337</v>
      </c>
      <c r="F670" s="15">
        <v>2013</v>
      </c>
      <c r="G670" s="10">
        <v>4200000000</v>
      </c>
      <c r="H670" s="10">
        <v>7223506960</v>
      </c>
      <c r="I670" s="10">
        <v>8260544713</v>
      </c>
    </row>
    <row r="671" spans="1:9" ht="14.25" customHeight="1" x14ac:dyDescent="0.25">
      <c r="A671" s="98">
        <f t="shared" si="2"/>
        <v>667</v>
      </c>
      <c r="B671" s="107" t="s">
        <v>2580</v>
      </c>
      <c r="C671" s="15" t="s">
        <v>2581</v>
      </c>
      <c r="D671" s="15" t="s">
        <v>71</v>
      </c>
      <c r="E671" s="108" t="s">
        <v>2032</v>
      </c>
      <c r="F671" s="15">
        <v>2013</v>
      </c>
      <c r="G671" s="10">
        <v>6681000000</v>
      </c>
      <c r="H671" s="10">
        <v>7683150000</v>
      </c>
      <c r="I671" s="10">
        <v>6681000000</v>
      </c>
    </row>
    <row r="672" spans="1:9" ht="14.25" customHeight="1" x14ac:dyDescent="0.25">
      <c r="A672" s="98">
        <f t="shared" si="2"/>
        <v>668</v>
      </c>
      <c r="B672" s="107" t="s">
        <v>2582</v>
      </c>
      <c r="C672" s="15" t="s">
        <v>2583</v>
      </c>
      <c r="D672" s="15" t="s">
        <v>78</v>
      </c>
      <c r="E672" s="108" t="s">
        <v>2032</v>
      </c>
      <c r="F672" s="15">
        <v>2013</v>
      </c>
      <c r="G672" s="10">
        <v>1235900000</v>
      </c>
      <c r="H672" s="10">
        <v>1235900000</v>
      </c>
      <c r="I672" s="10">
        <v>1235900000</v>
      </c>
    </row>
    <row r="673" spans="1:9" ht="14.25" customHeight="1" x14ac:dyDescent="0.25">
      <c r="A673" s="98">
        <f t="shared" si="2"/>
        <v>669</v>
      </c>
      <c r="B673" s="107" t="s">
        <v>2584</v>
      </c>
      <c r="C673" s="15" t="s">
        <v>2585</v>
      </c>
      <c r="D673" s="15" t="s">
        <v>78</v>
      </c>
      <c r="E673" s="108" t="s">
        <v>2032</v>
      </c>
      <c r="F673" s="15">
        <v>2013</v>
      </c>
      <c r="G673" s="10">
        <v>151593000</v>
      </c>
      <c r="H673" s="10">
        <v>689734500</v>
      </c>
      <c r="I673" s="10">
        <v>151593000</v>
      </c>
    </row>
    <row r="674" spans="1:9" ht="14.25" customHeight="1" x14ac:dyDescent="0.25">
      <c r="A674" s="98">
        <f t="shared" si="2"/>
        <v>670</v>
      </c>
      <c r="B674" s="107" t="s">
        <v>2586</v>
      </c>
      <c r="C674" s="15" t="s">
        <v>2587</v>
      </c>
      <c r="D674" s="15" t="s">
        <v>2588</v>
      </c>
      <c r="E674" s="108" t="s">
        <v>2032</v>
      </c>
      <c r="F674" s="15">
        <v>2014</v>
      </c>
      <c r="G674" s="10">
        <v>9621800000</v>
      </c>
      <c r="H674" s="10">
        <v>10487762000</v>
      </c>
      <c r="I674" s="10">
        <v>9621800000</v>
      </c>
    </row>
    <row r="675" spans="1:9" ht="14.25" customHeight="1" x14ac:dyDescent="0.25">
      <c r="A675" s="98">
        <f t="shared" si="2"/>
        <v>671</v>
      </c>
      <c r="B675" s="107" t="s">
        <v>2589</v>
      </c>
      <c r="C675" s="15" t="s">
        <v>2590</v>
      </c>
      <c r="D675" s="15" t="s">
        <v>69</v>
      </c>
      <c r="E675" s="108" t="s">
        <v>2032</v>
      </c>
      <c r="F675" s="15">
        <v>2014</v>
      </c>
      <c r="G675" s="10">
        <v>846700000</v>
      </c>
      <c r="H675" s="10">
        <v>1126604000</v>
      </c>
      <c r="I675" s="10">
        <v>846700000</v>
      </c>
    </row>
    <row r="676" spans="1:9" ht="14.25" customHeight="1" x14ac:dyDescent="0.25">
      <c r="A676" s="98">
        <f t="shared" si="2"/>
        <v>672</v>
      </c>
      <c r="B676" s="107" t="s">
        <v>2591</v>
      </c>
      <c r="C676" s="15" t="s">
        <v>2592</v>
      </c>
      <c r="D676" s="15" t="s">
        <v>2588</v>
      </c>
      <c r="E676" s="108" t="s">
        <v>2032</v>
      </c>
      <c r="F676" s="15">
        <v>2014</v>
      </c>
      <c r="G676" s="10">
        <v>6743380000</v>
      </c>
      <c r="H676" s="10">
        <v>8964133500</v>
      </c>
      <c r="I676" s="10">
        <v>6842850000</v>
      </c>
    </row>
    <row r="677" spans="1:9" ht="14.25" customHeight="1" x14ac:dyDescent="0.25">
      <c r="A677" s="98">
        <f t="shared" si="2"/>
        <v>673</v>
      </c>
      <c r="B677" s="107" t="s">
        <v>2593</v>
      </c>
      <c r="C677" s="15" t="s">
        <v>2594</v>
      </c>
      <c r="D677" s="15" t="s">
        <v>2588</v>
      </c>
      <c r="E677" s="108" t="s">
        <v>2032</v>
      </c>
      <c r="F677" s="15">
        <v>2014</v>
      </c>
      <c r="G677" s="10">
        <v>912000000</v>
      </c>
      <c r="H677" s="10">
        <v>4305500000</v>
      </c>
      <c r="I677" s="10">
        <v>912000000</v>
      </c>
    </row>
    <row r="678" spans="1:9" ht="14.25" customHeight="1" x14ac:dyDescent="0.25">
      <c r="A678" s="98">
        <f t="shared" si="2"/>
        <v>674</v>
      </c>
      <c r="B678" s="107" t="s">
        <v>2595</v>
      </c>
      <c r="C678" s="15" t="s">
        <v>2596</v>
      </c>
      <c r="D678" s="15" t="s">
        <v>71</v>
      </c>
      <c r="E678" s="108" t="s">
        <v>2032</v>
      </c>
      <c r="F678" s="15">
        <v>2014</v>
      </c>
      <c r="G678" s="10">
        <v>16065000000</v>
      </c>
      <c r="H678" s="10">
        <v>33736500000</v>
      </c>
      <c r="I678" s="10">
        <v>16065000000</v>
      </c>
    </row>
    <row r="679" spans="1:9" ht="14.25" customHeight="1" x14ac:dyDescent="0.25">
      <c r="A679" s="98">
        <f t="shared" si="2"/>
        <v>675</v>
      </c>
      <c r="B679" s="107" t="s">
        <v>2335</v>
      </c>
      <c r="C679" s="15" t="s">
        <v>2336</v>
      </c>
      <c r="D679" s="15" t="s">
        <v>71</v>
      </c>
      <c r="E679" s="108" t="s">
        <v>2032</v>
      </c>
      <c r="F679" s="15">
        <v>2014</v>
      </c>
      <c r="G679" s="10">
        <v>1028000000</v>
      </c>
      <c r="H679" s="10">
        <v>3096920000</v>
      </c>
      <c r="I679" s="10">
        <v>1028000000</v>
      </c>
    </row>
    <row r="680" spans="1:9" ht="14.25" customHeight="1" x14ac:dyDescent="0.25">
      <c r="A680" s="98">
        <f t="shared" si="2"/>
        <v>676</v>
      </c>
      <c r="B680" s="107" t="s">
        <v>2597</v>
      </c>
      <c r="C680" s="15" t="s">
        <v>2598</v>
      </c>
      <c r="D680" s="15" t="s">
        <v>71</v>
      </c>
      <c r="E680" s="108" t="s">
        <v>2032</v>
      </c>
      <c r="F680" s="15">
        <v>2014</v>
      </c>
      <c r="G680" s="10">
        <v>3840000000</v>
      </c>
      <c r="H680" s="10">
        <v>13255065600</v>
      </c>
      <c r="I680" s="10">
        <v>4945920000</v>
      </c>
    </row>
    <row r="681" spans="1:9" ht="14.25" customHeight="1" x14ac:dyDescent="0.25">
      <c r="A681" s="98">
        <f t="shared" si="2"/>
        <v>677</v>
      </c>
      <c r="B681" s="107" t="s">
        <v>2599</v>
      </c>
      <c r="C681" s="15" t="s">
        <v>2600</v>
      </c>
      <c r="D681" s="15" t="s">
        <v>2601</v>
      </c>
      <c r="E681" s="108" t="s">
        <v>2032</v>
      </c>
      <c r="F681" s="15">
        <v>2014</v>
      </c>
      <c r="G681" s="10">
        <v>5267250000</v>
      </c>
      <c r="H681" s="10">
        <v>7953472000</v>
      </c>
      <c r="I681" s="10">
        <v>5267200000</v>
      </c>
    </row>
    <row r="682" spans="1:9" ht="14.25" customHeight="1" x14ac:dyDescent="0.25">
      <c r="A682" s="98">
        <f t="shared" si="2"/>
        <v>678</v>
      </c>
      <c r="B682" s="107" t="s">
        <v>2602</v>
      </c>
      <c r="C682" s="15" t="s">
        <v>2603</v>
      </c>
      <c r="D682" s="15" t="s">
        <v>2588</v>
      </c>
      <c r="E682" s="108" t="s">
        <v>2032</v>
      </c>
      <c r="F682" s="15">
        <v>2014</v>
      </c>
      <c r="G682" s="10">
        <v>2800000000</v>
      </c>
      <c r="H682" s="10">
        <v>3024050000</v>
      </c>
      <c r="I682" s="10">
        <v>2800000000</v>
      </c>
    </row>
    <row r="683" spans="1:9" ht="14.25" customHeight="1" x14ac:dyDescent="0.25">
      <c r="A683" s="98">
        <f t="shared" si="2"/>
        <v>679</v>
      </c>
      <c r="B683" s="107" t="s">
        <v>2604</v>
      </c>
      <c r="C683" s="15" t="s">
        <v>2605</v>
      </c>
      <c r="D683" s="15" t="s">
        <v>2588</v>
      </c>
      <c r="E683" s="108" t="s">
        <v>2032</v>
      </c>
      <c r="F683" s="15">
        <v>2014</v>
      </c>
      <c r="G683" s="10">
        <v>1794290000</v>
      </c>
      <c r="H683" s="10">
        <v>4469692000</v>
      </c>
      <c r="I683" s="10">
        <v>2365180000</v>
      </c>
    </row>
    <row r="684" spans="1:9" ht="14.25" customHeight="1" x14ac:dyDescent="0.25">
      <c r="A684" s="98">
        <f t="shared" si="2"/>
        <v>680</v>
      </c>
      <c r="B684" s="107" t="s">
        <v>2606</v>
      </c>
      <c r="C684" s="15" t="s">
        <v>2607</v>
      </c>
      <c r="D684" s="15" t="s">
        <v>69</v>
      </c>
      <c r="E684" s="108" t="s">
        <v>2032</v>
      </c>
      <c r="F684" s="15">
        <v>2014</v>
      </c>
      <c r="G684" s="10">
        <v>4524459000</v>
      </c>
      <c r="H684" s="10">
        <v>6082800000</v>
      </c>
      <c r="I684" s="10">
        <v>6032800000</v>
      </c>
    </row>
    <row r="685" spans="1:9" ht="14.25" customHeight="1" x14ac:dyDescent="0.25">
      <c r="A685" s="98">
        <f t="shared" si="2"/>
        <v>681</v>
      </c>
      <c r="B685" s="107" t="s">
        <v>2578</v>
      </c>
      <c r="C685" s="15" t="s">
        <v>2608</v>
      </c>
      <c r="D685" s="15" t="s">
        <v>71</v>
      </c>
      <c r="E685" s="108" t="s">
        <v>2032</v>
      </c>
      <c r="F685" s="15">
        <v>2014</v>
      </c>
      <c r="G685" s="10">
        <v>4060544713</v>
      </c>
      <c r="H685" s="10">
        <v>5156885800</v>
      </c>
      <c r="I685" s="10">
        <v>4060540000</v>
      </c>
    </row>
    <row r="686" spans="1:9" ht="14.25" customHeight="1" x14ac:dyDescent="0.25">
      <c r="A686" s="98">
        <f t="shared" si="2"/>
        <v>682</v>
      </c>
      <c r="B686" s="107" t="s">
        <v>2609</v>
      </c>
      <c r="C686" s="15" t="s">
        <v>2610</v>
      </c>
      <c r="D686" s="15" t="s">
        <v>2611</v>
      </c>
      <c r="E686" s="108" t="s">
        <v>2032</v>
      </c>
      <c r="F686" s="15">
        <v>2014</v>
      </c>
      <c r="G686" s="10">
        <v>12622500000</v>
      </c>
      <c r="H686" s="10">
        <v>14263425000</v>
      </c>
      <c r="I686" s="10">
        <v>12622500000</v>
      </c>
    </row>
    <row r="687" spans="1:9" ht="14.25" customHeight="1" x14ac:dyDescent="0.25">
      <c r="A687" s="98">
        <f t="shared" si="2"/>
        <v>683</v>
      </c>
      <c r="B687" s="107" t="s">
        <v>2612</v>
      </c>
      <c r="C687" s="15" t="s">
        <v>2613</v>
      </c>
      <c r="D687" s="15" t="s">
        <v>2601</v>
      </c>
      <c r="E687" s="108" t="s">
        <v>2032</v>
      </c>
      <c r="F687" s="15">
        <v>2014</v>
      </c>
      <c r="G687" s="10">
        <v>2550000000</v>
      </c>
      <c r="H687" s="10">
        <v>2550000000</v>
      </c>
      <c r="I687" s="10">
        <v>2550000000</v>
      </c>
    </row>
    <row r="688" spans="1:9" ht="14.25" customHeight="1" x14ac:dyDescent="0.25">
      <c r="A688" s="98">
        <f t="shared" si="2"/>
        <v>684</v>
      </c>
      <c r="B688" s="107" t="s">
        <v>2614</v>
      </c>
      <c r="C688" s="15" t="s">
        <v>2615</v>
      </c>
      <c r="D688" s="15" t="s">
        <v>2588</v>
      </c>
      <c r="E688" s="108" t="s">
        <v>2032</v>
      </c>
      <c r="F688" s="15">
        <v>2014</v>
      </c>
      <c r="G688" s="10">
        <v>16341140000</v>
      </c>
      <c r="H688" s="10">
        <v>41179672800</v>
      </c>
      <c r="I688" s="10">
        <v>16341140000</v>
      </c>
    </row>
    <row r="689" spans="1:9" ht="14.25" customHeight="1" x14ac:dyDescent="0.25">
      <c r="A689" s="98">
        <f t="shared" si="2"/>
        <v>685</v>
      </c>
      <c r="B689" s="107" t="s">
        <v>1501</v>
      </c>
      <c r="C689" s="15" t="s">
        <v>2616</v>
      </c>
      <c r="D689" s="15" t="s">
        <v>2601</v>
      </c>
      <c r="E689" s="108" t="s">
        <v>2032</v>
      </c>
      <c r="F689" s="15">
        <v>2014</v>
      </c>
      <c r="G689" s="10">
        <v>35000000000</v>
      </c>
      <c r="H689" s="10">
        <v>59500000000</v>
      </c>
      <c r="I689" s="10">
        <v>35000000000</v>
      </c>
    </row>
    <row r="690" spans="1:9" ht="14.25" customHeight="1" x14ac:dyDescent="0.25">
      <c r="A690" s="98">
        <f t="shared" si="2"/>
        <v>686</v>
      </c>
      <c r="B690" s="107" t="s">
        <v>2617</v>
      </c>
      <c r="C690" s="15" t="s">
        <v>2618</v>
      </c>
      <c r="D690" s="15" t="s">
        <v>2601</v>
      </c>
      <c r="E690" s="108" t="s">
        <v>2337</v>
      </c>
      <c r="F690" s="15">
        <v>2014</v>
      </c>
      <c r="G690" s="10">
        <v>760000000</v>
      </c>
      <c r="H690" s="10">
        <v>1100150000</v>
      </c>
      <c r="I690" s="10">
        <v>760000000</v>
      </c>
    </row>
    <row r="691" spans="1:9" ht="14.25" customHeight="1" x14ac:dyDescent="0.25">
      <c r="A691" s="98">
        <f t="shared" si="2"/>
        <v>687</v>
      </c>
      <c r="B691" s="107" t="s">
        <v>838</v>
      </c>
      <c r="C691" s="15" t="s">
        <v>839</v>
      </c>
      <c r="D691" s="15" t="s">
        <v>2601</v>
      </c>
      <c r="E691" s="108" t="s">
        <v>2337</v>
      </c>
      <c r="F691" s="15">
        <v>2014</v>
      </c>
      <c r="G691" s="10">
        <v>58081756</v>
      </c>
      <c r="H691" s="10">
        <v>106920000</v>
      </c>
      <c r="I691" s="10">
        <v>13200000</v>
      </c>
    </row>
    <row r="692" spans="1:9" ht="14.25" customHeight="1" x14ac:dyDescent="0.25">
      <c r="A692" s="98">
        <f t="shared" si="2"/>
        <v>688</v>
      </c>
      <c r="B692" s="107" t="s">
        <v>2619</v>
      </c>
      <c r="C692" s="15" t="s">
        <v>2620</v>
      </c>
      <c r="D692" s="15" t="s">
        <v>2588</v>
      </c>
      <c r="E692" s="108" t="s">
        <v>2032</v>
      </c>
      <c r="F692" s="15">
        <v>2014</v>
      </c>
      <c r="G692" s="10">
        <v>9680600000</v>
      </c>
      <c r="H692" s="10">
        <v>12802392000</v>
      </c>
      <c r="I692" s="10">
        <v>7260450000</v>
      </c>
    </row>
    <row r="693" spans="1:9" ht="14.25" customHeight="1" x14ac:dyDescent="0.25">
      <c r="A693" s="98">
        <f t="shared" si="2"/>
        <v>689</v>
      </c>
      <c r="B693" s="107" t="s">
        <v>2621</v>
      </c>
      <c r="C693" s="15" t="s">
        <v>2622</v>
      </c>
      <c r="D693" s="15" t="s">
        <v>2601</v>
      </c>
      <c r="E693" s="108" t="s">
        <v>2337</v>
      </c>
      <c r="F693" s="15">
        <v>2014</v>
      </c>
      <c r="G693" s="10">
        <v>18000000000</v>
      </c>
      <c r="H693" s="10">
        <v>45100000000</v>
      </c>
      <c r="I693" s="10">
        <v>18000000000</v>
      </c>
    </row>
    <row r="694" spans="1:9" ht="14.25" customHeight="1" x14ac:dyDescent="0.25">
      <c r="A694" s="98">
        <f t="shared" si="2"/>
        <v>690</v>
      </c>
      <c r="B694" s="107" t="s">
        <v>2623</v>
      </c>
      <c r="C694" s="15" t="s">
        <v>2624</v>
      </c>
      <c r="D694" s="15" t="s">
        <v>2588</v>
      </c>
      <c r="E694" s="108" t="s">
        <v>2032</v>
      </c>
      <c r="F694" s="15">
        <v>2014</v>
      </c>
      <c r="G694" s="10">
        <v>11862600000</v>
      </c>
      <c r="H694" s="10">
        <v>88433280000</v>
      </c>
      <c r="I694" s="10">
        <v>11054160000</v>
      </c>
    </row>
    <row r="695" spans="1:9" ht="14.25" customHeight="1" x14ac:dyDescent="0.25">
      <c r="A695" s="98">
        <f t="shared" si="2"/>
        <v>691</v>
      </c>
      <c r="B695" s="107" t="s">
        <v>2625</v>
      </c>
      <c r="C695" s="15" t="s">
        <v>2626</v>
      </c>
      <c r="D695" s="15" t="s">
        <v>2611</v>
      </c>
      <c r="E695" s="108" t="s">
        <v>2032</v>
      </c>
      <c r="F695" s="15">
        <v>2014</v>
      </c>
      <c r="G695" s="10">
        <v>10897500000</v>
      </c>
      <c r="H695" s="10">
        <v>26790750000</v>
      </c>
      <c r="I695" s="10">
        <v>10897500000</v>
      </c>
    </row>
    <row r="696" spans="1:9" ht="14.25" customHeight="1" x14ac:dyDescent="0.25">
      <c r="A696" s="98">
        <f t="shared" si="2"/>
        <v>692</v>
      </c>
      <c r="B696" s="107" t="s">
        <v>2627</v>
      </c>
      <c r="C696" s="15" t="s">
        <v>2628</v>
      </c>
      <c r="D696" s="15" t="s">
        <v>2207</v>
      </c>
      <c r="E696" s="108" t="s">
        <v>2032</v>
      </c>
      <c r="F696" s="15">
        <v>2014</v>
      </c>
      <c r="G696" s="10">
        <v>195437760000</v>
      </c>
      <c r="H696" s="10">
        <v>304800000000</v>
      </c>
      <c r="I696" s="10">
        <v>152400000000</v>
      </c>
    </row>
    <row r="697" spans="1:9" ht="14.25" customHeight="1" x14ac:dyDescent="0.25">
      <c r="A697" s="98">
        <f t="shared" si="2"/>
        <v>693</v>
      </c>
      <c r="B697" s="107" t="s">
        <v>2629</v>
      </c>
      <c r="C697" s="15" t="s">
        <v>2630</v>
      </c>
      <c r="D697" s="15" t="s">
        <v>2601</v>
      </c>
      <c r="E697" s="108" t="s">
        <v>2032</v>
      </c>
      <c r="F697" s="15">
        <v>2014</v>
      </c>
      <c r="G697" s="10">
        <v>20764270000</v>
      </c>
      <c r="H697" s="10">
        <v>44643180500</v>
      </c>
      <c r="I697" s="10">
        <v>20764270000</v>
      </c>
    </row>
    <row r="698" spans="1:9" ht="14.25" customHeight="1" x14ac:dyDescent="0.25">
      <c r="A698" s="98">
        <f t="shared" si="2"/>
        <v>694</v>
      </c>
      <c r="B698" s="107" t="s">
        <v>2631</v>
      </c>
      <c r="C698" s="15" t="s">
        <v>2632</v>
      </c>
      <c r="D698" s="15" t="s">
        <v>2588</v>
      </c>
      <c r="E698" s="108" t="s">
        <v>2032</v>
      </c>
      <c r="F698" s="15">
        <v>2014</v>
      </c>
      <c r="G698" s="10">
        <v>12495000000</v>
      </c>
      <c r="H698" s="10">
        <v>14760500450</v>
      </c>
      <c r="I698" s="10">
        <v>12495000000</v>
      </c>
    </row>
    <row r="699" spans="1:9" ht="14.25" customHeight="1" x14ac:dyDescent="0.25">
      <c r="A699" s="98">
        <f t="shared" si="2"/>
        <v>695</v>
      </c>
      <c r="B699" s="107" t="s">
        <v>2633</v>
      </c>
      <c r="C699" s="15" t="s">
        <v>2634</v>
      </c>
      <c r="D699" s="15" t="s">
        <v>69</v>
      </c>
      <c r="E699" s="108" t="s">
        <v>2032</v>
      </c>
      <c r="F699" s="15">
        <v>2014</v>
      </c>
      <c r="G699" s="10">
        <v>1066660000</v>
      </c>
      <c r="H699" s="10">
        <v>1311991800</v>
      </c>
      <c r="I699" s="10">
        <v>1066660000</v>
      </c>
    </row>
    <row r="700" spans="1:9" ht="14.25" customHeight="1" x14ac:dyDescent="0.25">
      <c r="A700" s="98">
        <f t="shared" si="2"/>
        <v>696</v>
      </c>
      <c r="B700" s="107" t="s">
        <v>2635</v>
      </c>
      <c r="C700" s="15" t="s">
        <v>2636</v>
      </c>
      <c r="D700" s="15" t="s">
        <v>69</v>
      </c>
      <c r="E700" s="108" t="s">
        <v>2032</v>
      </c>
      <c r="F700" s="15">
        <v>2014</v>
      </c>
      <c r="G700" s="10">
        <v>1479720000</v>
      </c>
      <c r="H700" s="10">
        <v>4660142200</v>
      </c>
      <c r="I700" s="10">
        <v>1548220000</v>
      </c>
    </row>
    <row r="701" spans="1:9" ht="14.25" customHeight="1" x14ac:dyDescent="0.25">
      <c r="A701" s="98">
        <f t="shared" si="2"/>
        <v>697</v>
      </c>
      <c r="B701" s="107" t="s">
        <v>2637</v>
      </c>
      <c r="C701" s="15" t="s">
        <v>2638</v>
      </c>
      <c r="D701" s="15" t="s">
        <v>2588</v>
      </c>
      <c r="E701" s="108" t="s">
        <v>2032</v>
      </c>
      <c r="F701" s="15">
        <v>2014</v>
      </c>
      <c r="G701" s="10">
        <v>1226998902</v>
      </c>
      <c r="H701" s="10">
        <v>1582830000</v>
      </c>
      <c r="I701" s="10">
        <v>1227000000</v>
      </c>
    </row>
    <row r="702" spans="1:9" ht="14.25" customHeight="1" x14ac:dyDescent="0.25">
      <c r="A702" s="98">
        <f t="shared" si="2"/>
        <v>698</v>
      </c>
      <c r="B702" s="107" t="s">
        <v>2639</v>
      </c>
      <c r="C702" s="15" t="s">
        <v>2640</v>
      </c>
      <c r="D702" s="15" t="s">
        <v>2207</v>
      </c>
      <c r="E702" s="108" t="s">
        <v>2337</v>
      </c>
      <c r="F702" s="15">
        <v>2014</v>
      </c>
      <c r="G702" s="10">
        <v>194177620</v>
      </c>
      <c r="H702" s="10">
        <v>2624716000</v>
      </c>
      <c r="I702" s="10">
        <v>150800000</v>
      </c>
    </row>
    <row r="703" spans="1:9" ht="14.25" customHeight="1" x14ac:dyDescent="0.25">
      <c r="A703" s="98">
        <f t="shared" si="2"/>
        <v>699</v>
      </c>
      <c r="B703" s="107" t="s">
        <v>2641</v>
      </c>
      <c r="C703" s="15" t="s">
        <v>2642</v>
      </c>
      <c r="D703" s="15" t="s">
        <v>71</v>
      </c>
      <c r="E703" s="108" t="s">
        <v>2032</v>
      </c>
      <c r="F703" s="15">
        <v>2014</v>
      </c>
      <c r="G703" s="10">
        <v>36615565000</v>
      </c>
      <c r="H703" s="10">
        <v>33917570000</v>
      </c>
      <c r="I703" s="10">
        <v>33917570000</v>
      </c>
    </row>
    <row r="704" spans="1:9" ht="14.25" customHeight="1" x14ac:dyDescent="0.25">
      <c r="A704" s="98">
        <f t="shared" si="2"/>
        <v>700</v>
      </c>
      <c r="B704" s="107" t="s">
        <v>2643</v>
      </c>
      <c r="C704" s="15" t="s">
        <v>2644</v>
      </c>
      <c r="D704" s="15" t="s">
        <v>2588</v>
      </c>
      <c r="E704" s="108" t="s">
        <v>2032</v>
      </c>
      <c r="F704" s="15">
        <v>2014</v>
      </c>
      <c r="G704" s="10">
        <v>10489260000</v>
      </c>
      <c r="H704" s="10">
        <v>24621244200</v>
      </c>
      <c r="I704" s="10">
        <v>10720020000</v>
      </c>
    </row>
    <row r="705" spans="1:9" ht="14.25" customHeight="1" x14ac:dyDescent="0.25">
      <c r="A705" s="98">
        <f t="shared" si="2"/>
        <v>701</v>
      </c>
      <c r="B705" s="107" t="s">
        <v>2358</v>
      </c>
      <c r="C705" s="15" t="s">
        <v>2645</v>
      </c>
      <c r="D705" s="15" t="s">
        <v>75</v>
      </c>
      <c r="E705" s="108" t="s">
        <v>2032</v>
      </c>
      <c r="F705" s="15">
        <v>2014</v>
      </c>
      <c r="G705" s="10">
        <v>600000000</v>
      </c>
      <c r="H705" s="10">
        <v>618000000</v>
      </c>
      <c r="I705" s="10">
        <v>600000000</v>
      </c>
    </row>
    <row r="706" spans="1:9" ht="14.25" customHeight="1" x14ac:dyDescent="0.25">
      <c r="A706" s="98">
        <f t="shared" si="2"/>
        <v>702</v>
      </c>
      <c r="B706" s="107" t="s">
        <v>2646</v>
      </c>
      <c r="C706" s="15" t="s">
        <v>2647</v>
      </c>
      <c r="D706" s="15" t="s">
        <v>2588</v>
      </c>
      <c r="E706" s="108" t="s">
        <v>2032</v>
      </c>
      <c r="F706" s="15">
        <v>2014</v>
      </c>
      <c r="G706" s="10">
        <v>15187500000</v>
      </c>
      <c r="H706" s="10">
        <v>38120625000</v>
      </c>
      <c r="I706" s="10">
        <v>15187500000</v>
      </c>
    </row>
    <row r="707" spans="1:9" ht="14.25" customHeight="1" x14ac:dyDescent="0.25">
      <c r="A707" s="98">
        <f t="shared" si="2"/>
        <v>703</v>
      </c>
      <c r="B707" s="107" t="s">
        <v>2346</v>
      </c>
      <c r="C707" s="15" t="s">
        <v>2648</v>
      </c>
      <c r="D707" s="15" t="s">
        <v>69</v>
      </c>
      <c r="E707" s="108" t="s">
        <v>2032</v>
      </c>
      <c r="F707" s="15">
        <v>2014</v>
      </c>
      <c r="G707" s="10">
        <v>115570000</v>
      </c>
      <c r="H707" s="10">
        <v>116704600</v>
      </c>
      <c r="I707" s="10">
        <v>115570000</v>
      </c>
    </row>
    <row r="708" spans="1:9" ht="14.25" customHeight="1" x14ac:dyDescent="0.25">
      <c r="A708" s="98">
        <f t="shared" si="2"/>
        <v>704</v>
      </c>
      <c r="B708" s="107" t="s">
        <v>2149</v>
      </c>
      <c r="C708" s="15" t="s">
        <v>2649</v>
      </c>
      <c r="D708" s="15" t="s">
        <v>69</v>
      </c>
      <c r="E708" s="108" t="s">
        <v>2032</v>
      </c>
      <c r="F708" s="15">
        <v>2014</v>
      </c>
      <c r="G708" s="10">
        <v>1135000000</v>
      </c>
      <c r="H708" s="10">
        <v>1651425000</v>
      </c>
      <c r="I708" s="10">
        <v>1135000000</v>
      </c>
    </row>
    <row r="709" spans="1:9" ht="14.25" customHeight="1" x14ac:dyDescent="0.25">
      <c r="A709" s="98">
        <f t="shared" si="2"/>
        <v>705</v>
      </c>
      <c r="B709" s="107" t="s">
        <v>1396</v>
      </c>
      <c r="C709" s="15" t="s">
        <v>2650</v>
      </c>
      <c r="D709" s="15" t="s">
        <v>2588</v>
      </c>
      <c r="E709" s="108" t="s">
        <v>25</v>
      </c>
      <c r="F709" s="15">
        <v>2014</v>
      </c>
      <c r="G709" s="10">
        <v>291700000</v>
      </c>
      <c r="H709" s="10">
        <v>5892340000</v>
      </c>
      <c r="I709" s="10">
        <v>0</v>
      </c>
    </row>
    <row r="710" spans="1:9" ht="14.25" customHeight="1" x14ac:dyDescent="0.25">
      <c r="A710" s="98">
        <f t="shared" si="2"/>
        <v>706</v>
      </c>
      <c r="B710" s="107" t="s">
        <v>2651</v>
      </c>
      <c r="C710" s="15" t="s">
        <v>2652</v>
      </c>
      <c r="D710" s="15" t="s">
        <v>2611</v>
      </c>
      <c r="E710" s="108" t="s">
        <v>2032</v>
      </c>
      <c r="F710" s="15">
        <v>2014</v>
      </c>
      <c r="G710" s="10">
        <v>3060000000</v>
      </c>
      <c r="H710" s="10">
        <v>69768000000</v>
      </c>
      <c r="I710" s="10">
        <v>3060000000</v>
      </c>
    </row>
    <row r="711" spans="1:9" ht="14.25" customHeight="1" x14ac:dyDescent="0.25">
      <c r="A711" s="98">
        <f t="shared" si="2"/>
        <v>707</v>
      </c>
      <c r="B711" s="107" t="s">
        <v>2653</v>
      </c>
      <c r="C711" s="15" t="s">
        <v>2654</v>
      </c>
      <c r="D711" s="15" t="s">
        <v>2588</v>
      </c>
      <c r="E711" s="108" t="s">
        <v>2032</v>
      </c>
      <c r="F711" s="15">
        <v>2014</v>
      </c>
      <c r="G711" s="10">
        <v>6955000000</v>
      </c>
      <c r="H711" s="10">
        <v>19598500000</v>
      </c>
      <c r="I711" s="10">
        <v>6955000000</v>
      </c>
    </row>
    <row r="712" spans="1:9" ht="14.25" customHeight="1" x14ac:dyDescent="0.25">
      <c r="A712" s="98">
        <f t="shared" si="2"/>
        <v>708</v>
      </c>
      <c r="B712" s="107" t="s">
        <v>2655</v>
      </c>
      <c r="C712" s="15" t="s">
        <v>2656</v>
      </c>
      <c r="D712" s="15" t="s">
        <v>71</v>
      </c>
      <c r="E712" s="108" t="s">
        <v>2032</v>
      </c>
      <c r="F712" s="15">
        <v>2014</v>
      </c>
      <c r="G712" s="10">
        <v>11513977000</v>
      </c>
      <c r="H712" s="10">
        <v>20567187000</v>
      </c>
      <c r="I712" s="10">
        <v>11238900000</v>
      </c>
    </row>
    <row r="713" spans="1:9" ht="14.25" customHeight="1" x14ac:dyDescent="0.25">
      <c r="A713" s="98">
        <f t="shared" si="2"/>
        <v>709</v>
      </c>
      <c r="B713" s="107" t="s">
        <v>2657</v>
      </c>
      <c r="C713" s="15" t="s">
        <v>2658</v>
      </c>
      <c r="D713" s="15" t="s">
        <v>2588</v>
      </c>
      <c r="E713" s="108" t="s">
        <v>2032</v>
      </c>
      <c r="F713" s="15">
        <v>2014</v>
      </c>
      <c r="G713" s="10">
        <v>3098700000</v>
      </c>
      <c r="H713" s="10">
        <v>7072670000</v>
      </c>
      <c r="I713" s="10">
        <v>2817000000</v>
      </c>
    </row>
    <row r="714" spans="1:9" ht="14.25" customHeight="1" x14ac:dyDescent="0.25">
      <c r="A714" s="98">
        <f t="shared" si="2"/>
        <v>710</v>
      </c>
      <c r="B714" s="107" t="s">
        <v>2659</v>
      </c>
      <c r="C714" s="15" t="s">
        <v>2660</v>
      </c>
      <c r="D714" s="15" t="s">
        <v>71</v>
      </c>
      <c r="E714" s="108" t="s">
        <v>2032</v>
      </c>
      <c r="F714" s="15">
        <v>2014</v>
      </c>
      <c r="G714" s="10">
        <v>26950000000</v>
      </c>
      <c r="H714" s="10">
        <v>82197500000</v>
      </c>
      <c r="I714" s="10">
        <v>26950000000</v>
      </c>
    </row>
    <row r="715" spans="1:9" ht="14.25" customHeight="1" x14ac:dyDescent="0.25">
      <c r="A715" s="98">
        <f t="shared" si="2"/>
        <v>711</v>
      </c>
      <c r="B715" s="107" t="s">
        <v>2661</v>
      </c>
      <c r="C715" s="15" t="s">
        <v>2662</v>
      </c>
      <c r="D715" s="15" t="s">
        <v>2601</v>
      </c>
      <c r="E715" s="108" t="s">
        <v>2032</v>
      </c>
      <c r="F715" s="15">
        <v>2014</v>
      </c>
      <c r="G715" s="10">
        <v>12867700000</v>
      </c>
      <c r="H715" s="10">
        <v>30239095000</v>
      </c>
      <c r="I715" s="10">
        <v>12867700000</v>
      </c>
    </row>
    <row r="716" spans="1:9" ht="14.25" customHeight="1" x14ac:dyDescent="0.25">
      <c r="A716" s="98">
        <f t="shared" si="2"/>
        <v>712</v>
      </c>
      <c r="B716" s="107" t="s">
        <v>2663</v>
      </c>
      <c r="C716" s="15" t="s">
        <v>2664</v>
      </c>
      <c r="D716" s="15" t="s">
        <v>71</v>
      </c>
      <c r="E716" s="108" t="s">
        <v>2032</v>
      </c>
      <c r="F716" s="15">
        <v>2014</v>
      </c>
      <c r="G716" s="10">
        <v>8160000000</v>
      </c>
      <c r="H716" s="10">
        <v>10689600000</v>
      </c>
      <c r="I716" s="10">
        <v>8160000000</v>
      </c>
    </row>
    <row r="717" spans="1:9" ht="14.25" customHeight="1" x14ac:dyDescent="0.25">
      <c r="A717" s="98">
        <f t="shared" si="2"/>
        <v>713</v>
      </c>
      <c r="B717" s="107" t="s">
        <v>2665</v>
      </c>
      <c r="C717" s="15" t="s">
        <v>2666</v>
      </c>
      <c r="D717" s="15" t="s">
        <v>2207</v>
      </c>
      <c r="E717" s="108" t="s">
        <v>2032</v>
      </c>
      <c r="F717" s="15">
        <v>2014</v>
      </c>
      <c r="G717" s="10">
        <v>19277695853</v>
      </c>
      <c r="H717" s="10">
        <v>19277700000</v>
      </c>
      <c r="I717" s="10">
        <v>19277640000</v>
      </c>
    </row>
    <row r="718" spans="1:9" ht="14.25" customHeight="1" x14ac:dyDescent="0.25">
      <c r="A718" s="98">
        <f t="shared" si="2"/>
        <v>714</v>
      </c>
      <c r="B718" s="107" t="s">
        <v>2667</v>
      </c>
      <c r="C718" s="15" t="s">
        <v>2668</v>
      </c>
      <c r="D718" s="15" t="s">
        <v>75</v>
      </c>
      <c r="E718" s="108" t="s">
        <v>2032</v>
      </c>
      <c r="F718" s="15">
        <v>2014</v>
      </c>
      <c r="G718" s="10">
        <v>3064180000</v>
      </c>
      <c r="H718" s="10">
        <v>1532702836</v>
      </c>
      <c r="I718" s="10">
        <v>3064180000</v>
      </c>
    </row>
    <row r="719" spans="1:9" ht="14.25" customHeight="1" x14ac:dyDescent="0.25">
      <c r="A719" s="98">
        <f t="shared" si="2"/>
        <v>715</v>
      </c>
      <c r="B719" s="107" t="s">
        <v>2669</v>
      </c>
      <c r="C719" s="15" t="s">
        <v>2670</v>
      </c>
      <c r="D719" s="15" t="s">
        <v>2611</v>
      </c>
      <c r="E719" s="108" t="s">
        <v>2032</v>
      </c>
      <c r="F719" s="15">
        <v>2014</v>
      </c>
      <c r="G719" s="10">
        <v>8418975116</v>
      </c>
      <c r="H719" s="10">
        <v>6406859000</v>
      </c>
      <c r="I719" s="10">
        <v>8418980000</v>
      </c>
    </row>
    <row r="720" spans="1:9" ht="14.25" customHeight="1" x14ac:dyDescent="0.25">
      <c r="A720" s="98">
        <f t="shared" si="2"/>
        <v>716</v>
      </c>
      <c r="B720" s="107" t="s">
        <v>2671</v>
      </c>
      <c r="C720" s="15" t="s">
        <v>2672</v>
      </c>
      <c r="D720" s="15" t="s">
        <v>2207</v>
      </c>
      <c r="E720" s="108" t="s">
        <v>2032</v>
      </c>
      <c r="F720" s="15">
        <v>2014</v>
      </c>
      <c r="G720" s="10">
        <v>15083050000</v>
      </c>
      <c r="H720" s="10">
        <v>26804306000</v>
      </c>
      <c r="I720" s="10">
        <v>15765180000</v>
      </c>
    </row>
    <row r="721" spans="1:9" ht="14.25" customHeight="1" x14ac:dyDescent="0.25">
      <c r="A721" s="98">
        <f t="shared" si="2"/>
        <v>717</v>
      </c>
      <c r="B721" s="107" t="s">
        <v>2673</v>
      </c>
      <c r="C721" s="15" t="s">
        <v>2674</v>
      </c>
      <c r="D721" s="15" t="s">
        <v>2588</v>
      </c>
      <c r="E721" s="108" t="s">
        <v>2032</v>
      </c>
      <c r="F721" s="15">
        <v>2014</v>
      </c>
      <c r="G721" s="10">
        <v>2754000000</v>
      </c>
      <c r="H721" s="10">
        <v>30296754000</v>
      </c>
      <c r="I721" s="10">
        <v>2754000000</v>
      </c>
    </row>
    <row r="722" spans="1:9" ht="14.25" customHeight="1" x14ac:dyDescent="0.25">
      <c r="A722" s="98">
        <f t="shared" si="2"/>
        <v>718</v>
      </c>
      <c r="B722" s="107" t="s">
        <v>2675</v>
      </c>
      <c r="C722" s="15" t="s">
        <v>2676</v>
      </c>
      <c r="D722" s="15" t="s">
        <v>2588</v>
      </c>
      <c r="E722" s="108" t="s">
        <v>2032</v>
      </c>
      <c r="F722" s="15">
        <v>2014</v>
      </c>
      <c r="G722" s="10">
        <v>3693450000</v>
      </c>
      <c r="H722" s="10">
        <v>1846725000</v>
      </c>
      <c r="I722" s="10">
        <v>3693450000</v>
      </c>
    </row>
    <row r="723" spans="1:9" ht="14.25" customHeight="1" x14ac:dyDescent="0.25">
      <c r="A723" s="98">
        <f t="shared" si="2"/>
        <v>719</v>
      </c>
      <c r="B723" s="107" t="s">
        <v>2677</v>
      </c>
      <c r="C723" s="15" t="s">
        <v>2678</v>
      </c>
      <c r="D723" s="15" t="s">
        <v>2611</v>
      </c>
      <c r="E723" s="108" t="s">
        <v>2337</v>
      </c>
      <c r="F723" s="15">
        <v>2014</v>
      </c>
      <c r="G723" s="10">
        <v>8860000000</v>
      </c>
      <c r="H723" s="10">
        <v>9956303900</v>
      </c>
      <c r="I723" s="10">
        <v>8860000000</v>
      </c>
    </row>
    <row r="724" spans="1:9" ht="14.25" customHeight="1" x14ac:dyDescent="0.25">
      <c r="A724" s="98">
        <f t="shared" si="2"/>
        <v>720</v>
      </c>
      <c r="B724" s="107" t="s">
        <v>1494</v>
      </c>
      <c r="C724" s="15" t="s">
        <v>2679</v>
      </c>
      <c r="D724" s="15" t="s">
        <v>2601</v>
      </c>
      <c r="E724" s="108" t="s">
        <v>2680</v>
      </c>
      <c r="F724" s="15">
        <v>2014</v>
      </c>
      <c r="G724" s="10">
        <v>0</v>
      </c>
      <c r="H724" s="10">
        <v>13246574250</v>
      </c>
      <c r="I724" s="10">
        <v>0</v>
      </c>
    </row>
    <row r="725" spans="1:9" ht="14.25" customHeight="1" x14ac:dyDescent="0.25">
      <c r="A725" s="98">
        <f t="shared" si="2"/>
        <v>721</v>
      </c>
      <c r="B725" s="107" t="s">
        <v>1494</v>
      </c>
      <c r="C725" s="15" t="s">
        <v>2681</v>
      </c>
      <c r="D725" s="15" t="s">
        <v>2601</v>
      </c>
      <c r="E725" s="108" t="s">
        <v>2032</v>
      </c>
      <c r="F725" s="15">
        <v>2014</v>
      </c>
      <c r="G725" s="10">
        <v>69560082837</v>
      </c>
      <c r="H725" s="10">
        <v>98492175600</v>
      </c>
      <c r="I725" s="10">
        <v>69560082837</v>
      </c>
    </row>
    <row r="726" spans="1:9" ht="14.25" customHeight="1" x14ac:dyDescent="0.25">
      <c r="A726" s="98">
        <f t="shared" si="2"/>
        <v>722</v>
      </c>
      <c r="B726" s="107" t="s">
        <v>2682</v>
      </c>
      <c r="C726" s="15" t="s">
        <v>2683</v>
      </c>
      <c r="D726" s="15" t="s">
        <v>2601</v>
      </c>
      <c r="E726" s="108" t="s">
        <v>2032</v>
      </c>
      <c r="F726" s="15">
        <v>2014</v>
      </c>
      <c r="G726" s="10">
        <v>72446097679</v>
      </c>
      <c r="H726" s="10">
        <v>199959240000</v>
      </c>
      <c r="I726" s="10">
        <v>86938800000</v>
      </c>
    </row>
    <row r="727" spans="1:9" ht="14.25" customHeight="1" x14ac:dyDescent="0.25">
      <c r="A727" s="98">
        <f t="shared" si="2"/>
        <v>723</v>
      </c>
      <c r="B727" s="107" t="s">
        <v>2089</v>
      </c>
      <c r="C727" s="15" t="s">
        <v>2684</v>
      </c>
      <c r="D727" s="15" t="s">
        <v>2601</v>
      </c>
      <c r="E727" s="108" t="s">
        <v>2032</v>
      </c>
      <c r="F727" s="15">
        <v>2014</v>
      </c>
      <c r="G727" s="10">
        <v>30000000000</v>
      </c>
      <c r="H727" s="10">
        <v>179099915000</v>
      </c>
      <c r="I727" s="10">
        <v>39000000000</v>
      </c>
    </row>
    <row r="728" spans="1:9" ht="14.25" customHeight="1" x14ac:dyDescent="0.25">
      <c r="A728" s="98">
        <f t="shared" si="2"/>
        <v>724</v>
      </c>
      <c r="B728" s="107" t="s">
        <v>2685</v>
      </c>
      <c r="C728" s="15" t="s">
        <v>2686</v>
      </c>
      <c r="D728" s="15" t="s">
        <v>2207</v>
      </c>
      <c r="E728" s="108" t="s">
        <v>2032</v>
      </c>
      <c r="F728" s="15">
        <v>2014</v>
      </c>
      <c r="G728" s="10">
        <v>5400000000</v>
      </c>
      <c r="H728" s="10">
        <v>5400000000</v>
      </c>
      <c r="I728" s="10">
        <v>5400000000</v>
      </c>
    </row>
    <row r="729" spans="1:9" ht="14.25" customHeight="1" x14ac:dyDescent="0.25">
      <c r="A729" s="98">
        <f t="shared" si="2"/>
        <v>725</v>
      </c>
      <c r="B729" s="107" t="s">
        <v>2687</v>
      </c>
      <c r="C729" s="15" t="s">
        <v>2688</v>
      </c>
      <c r="D729" s="15" t="s">
        <v>2207</v>
      </c>
      <c r="E729" s="108" t="s">
        <v>2032</v>
      </c>
      <c r="F729" s="15">
        <v>2014</v>
      </c>
      <c r="G729" s="10">
        <v>750000000</v>
      </c>
      <c r="H729" s="10">
        <v>75000000</v>
      </c>
      <c r="I729" s="10">
        <v>750000000</v>
      </c>
    </row>
    <row r="730" spans="1:9" ht="14.25" customHeight="1" x14ac:dyDescent="0.25">
      <c r="A730" s="98">
        <f t="shared" si="2"/>
        <v>726</v>
      </c>
      <c r="B730" s="107" t="s">
        <v>2689</v>
      </c>
      <c r="C730" s="15" t="s">
        <v>2690</v>
      </c>
      <c r="D730" s="15" t="s">
        <v>71</v>
      </c>
      <c r="E730" s="108" t="s">
        <v>2032</v>
      </c>
      <c r="F730" s="15">
        <v>2014</v>
      </c>
      <c r="G730" s="10">
        <v>11577033820</v>
      </c>
      <c r="H730" s="10">
        <v>17358346500</v>
      </c>
      <c r="I730" s="10">
        <v>12657780000</v>
      </c>
    </row>
    <row r="731" spans="1:9" ht="14.25" customHeight="1" x14ac:dyDescent="0.25">
      <c r="A731" s="98">
        <f t="shared" si="2"/>
        <v>727</v>
      </c>
      <c r="B731" s="107" t="s">
        <v>2691</v>
      </c>
      <c r="C731" s="15" t="s">
        <v>2692</v>
      </c>
      <c r="D731" s="15" t="s">
        <v>71</v>
      </c>
      <c r="E731" s="108" t="s">
        <v>2032</v>
      </c>
      <c r="F731" s="15">
        <v>2014</v>
      </c>
      <c r="G731" s="10">
        <v>3962200000</v>
      </c>
      <c r="H731" s="10">
        <v>4291062600</v>
      </c>
      <c r="I731" s="10">
        <v>3962200000</v>
      </c>
    </row>
    <row r="732" spans="1:9" ht="14.25" customHeight="1" x14ac:dyDescent="0.25">
      <c r="A732" s="98">
        <f t="shared" si="2"/>
        <v>728</v>
      </c>
      <c r="B732" s="107" t="s">
        <v>2693</v>
      </c>
      <c r="C732" s="15" t="s">
        <v>2694</v>
      </c>
      <c r="D732" s="15" t="s">
        <v>2207</v>
      </c>
      <c r="E732" s="108" t="s">
        <v>2032</v>
      </c>
      <c r="F732" s="15">
        <v>2014</v>
      </c>
      <c r="G732" s="10">
        <v>12735000000</v>
      </c>
      <c r="H732" s="10">
        <v>59543610000</v>
      </c>
      <c r="I732" s="10">
        <v>12735000000</v>
      </c>
    </row>
    <row r="733" spans="1:9" ht="14.25" customHeight="1" x14ac:dyDescent="0.25">
      <c r="A733" s="98">
        <f t="shared" si="2"/>
        <v>729</v>
      </c>
      <c r="B733" s="107" t="s">
        <v>2695</v>
      </c>
      <c r="C733" s="15" t="s">
        <v>2696</v>
      </c>
      <c r="D733" s="15" t="s">
        <v>71</v>
      </c>
      <c r="E733" s="108" t="s">
        <v>2032</v>
      </c>
      <c r="F733" s="15">
        <v>2014</v>
      </c>
      <c r="G733" s="10">
        <v>16029313348</v>
      </c>
      <c r="H733" s="10">
        <v>24043965000</v>
      </c>
      <c r="I733" s="10">
        <v>16029310000</v>
      </c>
    </row>
    <row r="734" spans="1:9" ht="14.25" customHeight="1" x14ac:dyDescent="0.25">
      <c r="A734" s="98">
        <f t="shared" si="2"/>
        <v>730</v>
      </c>
      <c r="B734" s="107" t="s">
        <v>2697</v>
      </c>
      <c r="C734" s="15" t="s">
        <v>2698</v>
      </c>
      <c r="D734" s="15" t="s">
        <v>69</v>
      </c>
      <c r="E734" s="108" t="s">
        <v>2032</v>
      </c>
      <c r="F734" s="15">
        <v>2014</v>
      </c>
      <c r="G734" s="10">
        <v>650810000</v>
      </c>
      <c r="H734" s="10">
        <v>898117800</v>
      </c>
      <c r="I734" s="10">
        <v>650810000</v>
      </c>
    </row>
    <row r="735" spans="1:9" ht="14.25" customHeight="1" x14ac:dyDescent="0.25">
      <c r="A735" s="98">
        <f t="shared" si="2"/>
        <v>731</v>
      </c>
      <c r="B735" s="107" t="s">
        <v>2699</v>
      </c>
      <c r="C735" s="15" t="s">
        <v>2700</v>
      </c>
      <c r="D735" s="15" t="s">
        <v>71</v>
      </c>
      <c r="E735" s="108" t="s">
        <v>2032</v>
      </c>
      <c r="F735" s="15">
        <v>2014</v>
      </c>
      <c r="G735" s="10">
        <v>4260420000</v>
      </c>
      <c r="H735" s="10">
        <v>11119680000</v>
      </c>
      <c r="I735" s="10">
        <v>3168000000</v>
      </c>
    </row>
    <row r="736" spans="1:9" ht="14.25" customHeight="1" x14ac:dyDescent="0.25">
      <c r="A736" s="98">
        <f t="shared" si="2"/>
        <v>732</v>
      </c>
      <c r="B736" s="107" t="s">
        <v>2701</v>
      </c>
      <c r="C736" s="15" t="s">
        <v>2702</v>
      </c>
      <c r="D736" s="15" t="s">
        <v>2601</v>
      </c>
      <c r="E736" s="108" t="s">
        <v>2032</v>
      </c>
      <c r="F736" s="15">
        <v>2014</v>
      </c>
      <c r="G736" s="10">
        <v>11845538800</v>
      </c>
      <c r="H736" s="10">
        <v>13030083000</v>
      </c>
      <c r="I736" s="10">
        <v>11845530000</v>
      </c>
    </row>
    <row r="737" spans="1:9" ht="14.25" customHeight="1" x14ac:dyDescent="0.25">
      <c r="A737" s="98">
        <f t="shared" si="2"/>
        <v>733</v>
      </c>
      <c r="B737" s="107" t="s">
        <v>2703</v>
      </c>
      <c r="C737" s="15" t="s">
        <v>2704</v>
      </c>
      <c r="D737" s="15" t="s">
        <v>2588</v>
      </c>
      <c r="E737" s="108" t="s">
        <v>2032</v>
      </c>
      <c r="F737" s="15">
        <v>2014</v>
      </c>
      <c r="G737" s="10">
        <v>6650000000</v>
      </c>
      <c r="H737" s="10">
        <v>7381500000</v>
      </c>
      <c r="I737" s="10">
        <v>6650000000</v>
      </c>
    </row>
    <row r="738" spans="1:9" ht="14.25" customHeight="1" x14ac:dyDescent="0.25">
      <c r="A738" s="98">
        <f t="shared" si="2"/>
        <v>734</v>
      </c>
      <c r="B738" s="107" t="s">
        <v>2705</v>
      </c>
      <c r="C738" s="15" t="s">
        <v>2706</v>
      </c>
      <c r="D738" s="15" t="s">
        <v>2207</v>
      </c>
      <c r="E738" s="108" t="s">
        <v>2032</v>
      </c>
      <c r="F738" s="15">
        <v>2014</v>
      </c>
      <c r="G738" s="10">
        <v>10500000000</v>
      </c>
      <c r="H738" s="10">
        <v>30450000000</v>
      </c>
      <c r="I738" s="10">
        <v>10500000000</v>
      </c>
    </row>
    <row r="739" spans="1:9" ht="14.25" customHeight="1" x14ac:dyDescent="0.25">
      <c r="A739" s="98">
        <f t="shared" si="2"/>
        <v>735</v>
      </c>
      <c r="B739" s="107" t="s">
        <v>2707</v>
      </c>
      <c r="C739" s="15" t="s">
        <v>2708</v>
      </c>
      <c r="D739" s="15" t="s">
        <v>2601</v>
      </c>
      <c r="E739" s="108" t="s">
        <v>2032</v>
      </c>
      <c r="F739" s="15">
        <v>2014</v>
      </c>
      <c r="G739" s="10">
        <v>3697000000</v>
      </c>
      <c r="H739" s="10">
        <v>5730350000</v>
      </c>
      <c r="I739" s="10">
        <v>3697000000</v>
      </c>
    </row>
    <row r="740" spans="1:9" ht="14.25" customHeight="1" x14ac:dyDescent="0.25">
      <c r="A740" s="98">
        <f t="shared" si="2"/>
        <v>736</v>
      </c>
      <c r="B740" s="107" t="s">
        <v>2709</v>
      </c>
      <c r="C740" s="15" t="s">
        <v>2710</v>
      </c>
      <c r="D740" s="15" t="s">
        <v>2207</v>
      </c>
      <c r="E740" s="108" t="s">
        <v>2032</v>
      </c>
      <c r="F740" s="15">
        <v>2014</v>
      </c>
      <c r="G740" s="10">
        <v>1440280000</v>
      </c>
      <c r="H740" s="10">
        <v>2174822800</v>
      </c>
      <c r="I740" s="10">
        <v>1440280000</v>
      </c>
    </row>
    <row r="741" spans="1:9" ht="14.25" customHeight="1" x14ac:dyDescent="0.25">
      <c r="A741" s="98">
        <f t="shared" si="2"/>
        <v>737</v>
      </c>
      <c r="B741" s="107" t="s">
        <v>2711</v>
      </c>
      <c r="C741" s="15" t="s">
        <v>2712</v>
      </c>
      <c r="D741" s="15" t="s">
        <v>2601</v>
      </c>
      <c r="E741" s="108" t="s">
        <v>2032</v>
      </c>
      <c r="F741" s="15">
        <v>2014</v>
      </c>
      <c r="G741" s="10">
        <v>36350600000</v>
      </c>
      <c r="H741" s="10">
        <v>141621480000</v>
      </c>
      <c r="I741" s="10">
        <v>36036000000</v>
      </c>
    </row>
    <row r="742" spans="1:9" ht="14.25" customHeight="1" x14ac:dyDescent="0.25">
      <c r="A742" s="98">
        <f t="shared" si="2"/>
        <v>738</v>
      </c>
      <c r="B742" s="107" t="s">
        <v>2713</v>
      </c>
      <c r="C742" s="15" t="s">
        <v>2714</v>
      </c>
      <c r="D742" s="15" t="s">
        <v>71</v>
      </c>
      <c r="E742" s="108" t="s">
        <v>2032</v>
      </c>
      <c r="F742" s="15">
        <v>2014</v>
      </c>
      <c r="G742" s="10">
        <v>5291000000</v>
      </c>
      <c r="H742" s="10">
        <v>12910040000</v>
      </c>
      <c r="I742" s="10">
        <v>5291000000</v>
      </c>
    </row>
    <row r="743" spans="1:9" ht="14.25" customHeight="1" x14ac:dyDescent="0.25">
      <c r="A743" s="98">
        <f t="shared" si="2"/>
        <v>739</v>
      </c>
      <c r="B743" s="107" t="s">
        <v>2715</v>
      </c>
      <c r="C743" s="15" t="s">
        <v>2716</v>
      </c>
      <c r="D743" s="15" t="s">
        <v>2207</v>
      </c>
      <c r="E743" s="108" t="s">
        <v>2032</v>
      </c>
      <c r="F743" s="15">
        <v>2014</v>
      </c>
      <c r="G743" s="10">
        <v>2550000000</v>
      </c>
      <c r="H743" s="10">
        <v>2575500000</v>
      </c>
      <c r="I743" s="10">
        <v>2550000000</v>
      </c>
    </row>
    <row r="744" spans="1:9" ht="14.25" customHeight="1" x14ac:dyDescent="0.25">
      <c r="A744" s="98">
        <f t="shared" si="2"/>
        <v>740</v>
      </c>
      <c r="B744" s="107" t="s">
        <v>2717</v>
      </c>
      <c r="C744" s="15" t="s">
        <v>2718</v>
      </c>
      <c r="D744" s="15" t="s">
        <v>2588</v>
      </c>
      <c r="E744" s="108" t="s">
        <v>2032</v>
      </c>
      <c r="F744" s="15">
        <v>2014</v>
      </c>
      <c r="G744" s="10">
        <v>910000000</v>
      </c>
      <c r="H744" s="10">
        <v>1826916000</v>
      </c>
      <c r="I744" s="10">
        <v>1826916000</v>
      </c>
    </row>
    <row r="745" spans="1:9" ht="14.25" customHeight="1" x14ac:dyDescent="0.25">
      <c r="A745" s="98">
        <f t="shared" si="2"/>
        <v>741</v>
      </c>
      <c r="B745" s="107" t="s">
        <v>2719</v>
      </c>
      <c r="C745" s="15" t="s">
        <v>2720</v>
      </c>
      <c r="D745" s="15" t="s">
        <v>2601</v>
      </c>
      <c r="E745" s="108" t="s">
        <v>2032</v>
      </c>
      <c r="F745" s="15">
        <v>2014</v>
      </c>
      <c r="G745" s="10">
        <v>3661000000</v>
      </c>
      <c r="H745" s="10">
        <v>42467600000</v>
      </c>
      <c r="I745" s="10">
        <v>42467600000</v>
      </c>
    </row>
    <row r="746" spans="1:9" ht="14.25" customHeight="1" x14ac:dyDescent="0.25">
      <c r="A746" s="98">
        <f t="shared" si="2"/>
        <v>742</v>
      </c>
      <c r="B746" s="107" t="s">
        <v>2721</v>
      </c>
      <c r="C746" s="15" t="s">
        <v>2722</v>
      </c>
      <c r="D746" s="15" t="s">
        <v>71</v>
      </c>
      <c r="E746" s="108" t="s">
        <v>2032</v>
      </c>
      <c r="F746" s="15">
        <v>2014</v>
      </c>
      <c r="G746" s="10">
        <v>10294120000</v>
      </c>
      <c r="H746" s="10">
        <v>19147057000</v>
      </c>
      <c r="I746" s="10">
        <v>42467600000</v>
      </c>
    </row>
    <row r="747" spans="1:9" ht="14.25" customHeight="1" x14ac:dyDescent="0.25">
      <c r="A747" s="98">
        <f t="shared" si="2"/>
        <v>743</v>
      </c>
      <c r="B747" s="107" t="s">
        <v>1698</v>
      </c>
      <c r="C747" s="15" t="s">
        <v>2723</v>
      </c>
      <c r="D747" s="15" t="s">
        <v>71</v>
      </c>
      <c r="E747" s="108" t="s">
        <v>2032</v>
      </c>
      <c r="F747" s="15">
        <v>2014</v>
      </c>
      <c r="G747" s="10">
        <v>2168400000</v>
      </c>
      <c r="H747" s="10">
        <v>2168400000</v>
      </c>
      <c r="I747" s="10">
        <v>2168400000</v>
      </c>
    </row>
    <row r="748" spans="1:9" ht="14.25" customHeight="1" x14ac:dyDescent="0.25">
      <c r="A748" s="98">
        <f t="shared" si="2"/>
        <v>744</v>
      </c>
      <c r="B748" s="107" t="s">
        <v>2724</v>
      </c>
      <c r="C748" s="15" t="s">
        <v>2725</v>
      </c>
      <c r="D748" s="15" t="s">
        <v>69</v>
      </c>
      <c r="E748" s="108" t="s">
        <v>2726</v>
      </c>
      <c r="F748" s="15">
        <v>2014</v>
      </c>
      <c r="G748" s="10">
        <v>0</v>
      </c>
      <c r="H748" s="10">
        <v>2346282000</v>
      </c>
      <c r="I748" s="10">
        <v>0</v>
      </c>
    </row>
    <row r="749" spans="1:9" ht="14.25" customHeight="1" x14ac:dyDescent="0.25">
      <c r="A749" s="98">
        <f t="shared" si="2"/>
        <v>745</v>
      </c>
      <c r="B749" s="107" t="s">
        <v>2727</v>
      </c>
      <c r="C749" s="15" t="s">
        <v>2728</v>
      </c>
      <c r="D749" s="15" t="s">
        <v>69</v>
      </c>
      <c r="E749" s="108" t="s">
        <v>2729</v>
      </c>
      <c r="F749" s="15">
        <v>2014</v>
      </c>
      <c r="G749" s="10">
        <v>0</v>
      </c>
      <c r="H749" s="10">
        <v>1863832320</v>
      </c>
      <c r="I749" s="10">
        <v>0</v>
      </c>
    </row>
    <row r="750" spans="1:9" ht="14.25" customHeight="1" x14ac:dyDescent="0.25">
      <c r="A750" s="98">
        <f t="shared" si="2"/>
        <v>746</v>
      </c>
      <c r="B750" s="107" t="s">
        <v>1308</v>
      </c>
      <c r="C750" s="15" t="s">
        <v>2730</v>
      </c>
      <c r="D750" s="15" t="s">
        <v>71</v>
      </c>
      <c r="E750" s="108" t="s">
        <v>2032</v>
      </c>
      <c r="F750" s="15">
        <v>2014</v>
      </c>
      <c r="G750" s="10">
        <v>23800000000</v>
      </c>
      <c r="H750" s="10">
        <v>41174000000</v>
      </c>
      <c r="I750" s="10">
        <v>23800000000</v>
      </c>
    </row>
    <row r="751" spans="1:9" ht="14.25" customHeight="1" x14ac:dyDescent="0.25">
      <c r="A751" s="98">
        <f t="shared" si="2"/>
        <v>747</v>
      </c>
      <c r="B751" s="107" t="s">
        <v>2731</v>
      </c>
      <c r="C751" s="15" t="s">
        <v>2732</v>
      </c>
      <c r="D751" s="15" t="s">
        <v>2207</v>
      </c>
      <c r="E751" s="108" t="s">
        <v>2032</v>
      </c>
      <c r="F751" s="15">
        <v>2014</v>
      </c>
      <c r="G751" s="10">
        <v>349100000</v>
      </c>
      <c r="H751" s="10">
        <v>356082000</v>
      </c>
      <c r="I751" s="10">
        <v>349100000</v>
      </c>
    </row>
    <row r="752" spans="1:9" ht="14.25" customHeight="1" x14ac:dyDescent="0.25">
      <c r="A752" s="98">
        <f t="shared" si="2"/>
        <v>748</v>
      </c>
      <c r="B752" s="107" t="s">
        <v>2733</v>
      </c>
      <c r="C752" s="15" t="s">
        <v>2734</v>
      </c>
      <c r="D752" s="15" t="s">
        <v>71</v>
      </c>
      <c r="E752" s="108" t="s">
        <v>2032</v>
      </c>
      <c r="F752" s="15">
        <v>2014</v>
      </c>
      <c r="G752" s="10">
        <v>4256000000</v>
      </c>
      <c r="H752" s="10">
        <v>5040000000</v>
      </c>
      <c r="I752" s="10">
        <v>3600000000</v>
      </c>
    </row>
    <row r="753" spans="1:9" ht="14.25" customHeight="1" x14ac:dyDescent="0.25">
      <c r="A753" s="98">
        <f t="shared" si="2"/>
        <v>749</v>
      </c>
      <c r="B753" s="107" t="s">
        <v>2735</v>
      </c>
      <c r="C753" s="15" t="s">
        <v>2736</v>
      </c>
      <c r="D753" s="15" t="s">
        <v>71</v>
      </c>
      <c r="E753" s="108" t="s">
        <v>2032</v>
      </c>
      <c r="F753" s="15">
        <v>2014</v>
      </c>
      <c r="G753" s="10">
        <v>7500000000</v>
      </c>
      <c r="H753" s="10">
        <v>11775000000</v>
      </c>
      <c r="I753" s="10">
        <v>7500000000</v>
      </c>
    </row>
    <row r="754" spans="1:9" ht="14.25" customHeight="1" x14ac:dyDescent="0.25">
      <c r="A754" s="98">
        <f t="shared" si="2"/>
        <v>750</v>
      </c>
      <c r="B754" s="107" t="s">
        <v>2737</v>
      </c>
      <c r="C754" s="15" t="s">
        <v>2738</v>
      </c>
      <c r="D754" s="15" t="s">
        <v>71</v>
      </c>
      <c r="E754" s="108" t="s">
        <v>2032</v>
      </c>
      <c r="F754" s="15">
        <v>2014</v>
      </c>
      <c r="G754" s="10">
        <v>7920000000</v>
      </c>
      <c r="H754" s="10">
        <v>3168000000</v>
      </c>
      <c r="I754" s="10">
        <v>7920000000</v>
      </c>
    </row>
    <row r="755" spans="1:9" ht="14.25" customHeight="1" x14ac:dyDescent="0.25">
      <c r="A755" s="98">
        <f t="shared" si="2"/>
        <v>751</v>
      </c>
      <c r="B755" s="107" t="s">
        <v>2739</v>
      </c>
      <c r="C755" s="15" t="s">
        <v>2740</v>
      </c>
      <c r="D755" s="15" t="s">
        <v>71</v>
      </c>
      <c r="E755" s="108" t="s">
        <v>2032</v>
      </c>
      <c r="F755" s="15">
        <v>2014</v>
      </c>
      <c r="G755" s="10">
        <v>7866500000</v>
      </c>
      <c r="H755" s="10">
        <v>1000000</v>
      </c>
      <c r="I755" s="10">
        <v>7866500000</v>
      </c>
    </row>
    <row r="756" spans="1:9" ht="14.25" customHeight="1" x14ac:dyDescent="0.25">
      <c r="A756" s="98">
        <f t="shared" si="2"/>
        <v>752</v>
      </c>
      <c r="B756" s="107" t="s">
        <v>2741</v>
      </c>
      <c r="C756" s="15" t="s">
        <v>2742</v>
      </c>
      <c r="D756" s="15" t="s">
        <v>2207</v>
      </c>
      <c r="E756" s="108" t="s">
        <v>2032</v>
      </c>
      <c r="F756" s="15">
        <v>2014</v>
      </c>
      <c r="G756" s="10">
        <v>872200000</v>
      </c>
      <c r="H756" s="10">
        <v>889644000</v>
      </c>
      <c r="I756" s="10">
        <v>872200000</v>
      </c>
    </row>
    <row r="757" spans="1:9" ht="14.25" customHeight="1" x14ac:dyDescent="0.25">
      <c r="A757" s="98">
        <f t="shared" si="2"/>
        <v>753</v>
      </c>
      <c r="B757" s="107" t="s">
        <v>2743</v>
      </c>
      <c r="C757" s="15" t="s">
        <v>2744</v>
      </c>
      <c r="D757" s="15" t="s">
        <v>71</v>
      </c>
      <c r="E757" s="108" t="s">
        <v>2337</v>
      </c>
      <c r="F757" s="15">
        <v>2014</v>
      </c>
      <c r="G757" s="10">
        <v>5000000000</v>
      </c>
      <c r="H757" s="10">
        <v>30776415140</v>
      </c>
      <c r="I757" s="10">
        <v>5000000000</v>
      </c>
    </row>
    <row r="758" spans="1:9" ht="14.25" customHeight="1" x14ac:dyDescent="0.25">
      <c r="A758" s="98">
        <f t="shared" si="2"/>
        <v>754</v>
      </c>
      <c r="B758" s="107" t="s">
        <v>2745</v>
      </c>
      <c r="C758" s="15" t="s">
        <v>2746</v>
      </c>
      <c r="D758" s="15" t="s">
        <v>2611</v>
      </c>
      <c r="E758" s="108" t="s">
        <v>2726</v>
      </c>
      <c r="F758" s="15">
        <v>2014</v>
      </c>
      <c r="G758" s="10">
        <v>0</v>
      </c>
      <c r="H758" s="10">
        <v>1040810000</v>
      </c>
      <c r="I758" s="10">
        <v>0</v>
      </c>
    </row>
    <row r="759" spans="1:9" ht="14.25" customHeight="1" x14ac:dyDescent="0.25">
      <c r="A759" s="98">
        <f t="shared" si="2"/>
        <v>755</v>
      </c>
      <c r="B759" s="107" t="s">
        <v>1184</v>
      </c>
      <c r="C759" s="15" t="s">
        <v>2747</v>
      </c>
      <c r="D759" s="15" t="s">
        <v>2588</v>
      </c>
      <c r="E759" s="108" t="s">
        <v>2337</v>
      </c>
      <c r="F759" s="15">
        <v>2015</v>
      </c>
      <c r="G759" s="10">
        <v>8500000000</v>
      </c>
      <c r="H759" s="10">
        <v>12955800000</v>
      </c>
      <c r="I759" s="10">
        <v>8500000000</v>
      </c>
    </row>
    <row r="760" spans="1:9" ht="14.25" customHeight="1" x14ac:dyDescent="0.25">
      <c r="A760" s="98">
        <f t="shared" si="2"/>
        <v>756</v>
      </c>
      <c r="B760" s="107" t="s">
        <v>2748</v>
      </c>
      <c r="C760" s="15" t="s">
        <v>2749</v>
      </c>
      <c r="D760" s="15" t="s">
        <v>69</v>
      </c>
      <c r="E760" s="108" t="s">
        <v>2337</v>
      </c>
      <c r="F760" s="15">
        <v>2015</v>
      </c>
      <c r="G760" s="10">
        <v>1000000000</v>
      </c>
      <c r="H760" s="10">
        <v>1000000000</v>
      </c>
      <c r="I760" s="10">
        <v>1000000000</v>
      </c>
    </row>
    <row r="761" spans="1:9" ht="14.25" customHeight="1" x14ac:dyDescent="0.25">
      <c r="A761" s="98">
        <f t="shared" si="2"/>
        <v>757</v>
      </c>
      <c r="B761" s="107" t="s">
        <v>2750</v>
      </c>
      <c r="C761" s="15" t="s">
        <v>2751</v>
      </c>
      <c r="D761" s="15" t="s">
        <v>2207</v>
      </c>
      <c r="E761" s="108" t="s">
        <v>2337</v>
      </c>
      <c r="F761" s="15">
        <v>2015</v>
      </c>
      <c r="G761" s="10">
        <v>64682000000</v>
      </c>
      <c r="H761" s="10">
        <v>128045620000</v>
      </c>
      <c r="I761" s="10">
        <v>64682000000</v>
      </c>
    </row>
    <row r="762" spans="1:9" ht="14.25" customHeight="1" x14ac:dyDescent="0.25">
      <c r="A762" s="98">
        <f t="shared" si="2"/>
        <v>758</v>
      </c>
      <c r="B762" s="107" t="s">
        <v>2752</v>
      </c>
      <c r="C762" s="15" t="s">
        <v>2753</v>
      </c>
      <c r="D762" s="15" t="s">
        <v>2601</v>
      </c>
      <c r="E762" s="108" t="s">
        <v>2337</v>
      </c>
      <c r="F762" s="15">
        <v>2015</v>
      </c>
      <c r="G762" s="10">
        <v>17570909804.26889</v>
      </c>
      <c r="H762" s="10">
        <v>14571850000</v>
      </c>
      <c r="I762" s="10">
        <v>14571850000</v>
      </c>
    </row>
    <row r="763" spans="1:9" ht="14.25" customHeight="1" x14ac:dyDescent="0.25">
      <c r="A763" s="98">
        <f t="shared" si="2"/>
        <v>759</v>
      </c>
      <c r="B763" s="107" t="s">
        <v>2754</v>
      </c>
      <c r="C763" s="15" t="s">
        <v>2755</v>
      </c>
      <c r="D763" s="15" t="s">
        <v>2611</v>
      </c>
      <c r="E763" s="108" t="s">
        <v>2337</v>
      </c>
      <c r="F763" s="15">
        <v>2015</v>
      </c>
      <c r="G763" s="10">
        <v>2207770000</v>
      </c>
      <c r="H763" s="10">
        <v>5055800000</v>
      </c>
      <c r="I763" s="10">
        <v>2207770000</v>
      </c>
    </row>
    <row r="764" spans="1:9" ht="14.25" customHeight="1" x14ac:dyDescent="0.25">
      <c r="A764" s="98">
        <f t="shared" si="2"/>
        <v>760</v>
      </c>
      <c r="B764" s="107" t="s">
        <v>2756</v>
      </c>
      <c r="C764" s="15" t="s">
        <v>2757</v>
      </c>
      <c r="D764" s="15" t="s">
        <v>2588</v>
      </c>
      <c r="E764" s="108" t="s">
        <v>2337</v>
      </c>
      <c r="F764" s="15">
        <v>2015</v>
      </c>
      <c r="G764" s="10">
        <v>495000000</v>
      </c>
      <c r="H764" s="10">
        <v>610200000</v>
      </c>
      <c r="I764" s="10">
        <v>495000000</v>
      </c>
    </row>
    <row r="765" spans="1:9" ht="14.25" customHeight="1" x14ac:dyDescent="0.25">
      <c r="A765" s="98">
        <f t="shared" si="2"/>
        <v>761</v>
      </c>
      <c r="B765" s="107" t="s">
        <v>2621</v>
      </c>
      <c r="C765" s="15" t="s">
        <v>2758</v>
      </c>
      <c r="D765" s="15" t="s">
        <v>2601</v>
      </c>
      <c r="E765" s="108" t="s">
        <v>2337</v>
      </c>
      <c r="F765" s="15">
        <v>2015</v>
      </c>
      <c r="G765" s="10">
        <v>5769000000</v>
      </c>
      <c r="H765" s="10">
        <v>14422500000</v>
      </c>
      <c r="I765" s="10">
        <v>5769000000</v>
      </c>
    </row>
    <row r="766" spans="1:9" ht="14.25" customHeight="1" x14ac:dyDescent="0.25">
      <c r="A766" s="98">
        <f t="shared" si="2"/>
        <v>762</v>
      </c>
      <c r="B766" s="107" t="s">
        <v>2759</v>
      </c>
      <c r="C766" s="15" t="s">
        <v>2760</v>
      </c>
      <c r="D766" s="6" t="s">
        <v>71</v>
      </c>
      <c r="E766" s="113" t="s">
        <v>2761</v>
      </c>
      <c r="F766" s="15">
        <v>2015</v>
      </c>
      <c r="G766" s="10">
        <v>10194480000</v>
      </c>
      <c r="H766" s="10">
        <v>96825320400</v>
      </c>
      <c r="I766" s="10">
        <v>13592640000</v>
      </c>
    </row>
    <row r="767" spans="1:9" ht="14.25" customHeight="1" x14ac:dyDescent="0.25">
      <c r="A767" s="98">
        <f t="shared" si="2"/>
        <v>763</v>
      </c>
      <c r="B767" s="107" t="s">
        <v>2762</v>
      </c>
      <c r="C767" s="15" t="s">
        <v>2763</v>
      </c>
      <c r="D767" s="114" t="s">
        <v>2601</v>
      </c>
      <c r="E767" s="113" t="s">
        <v>2761</v>
      </c>
      <c r="F767" s="15">
        <v>2015</v>
      </c>
      <c r="G767" s="10">
        <v>6322400000</v>
      </c>
      <c r="H767" s="10">
        <v>85650802400</v>
      </c>
      <c r="I767" s="10">
        <v>6322400000</v>
      </c>
    </row>
    <row r="768" spans="1:9" ht="14.25" customHeight="1" x14ac:dyDescent="0.25">
      <c r="A768" s="98">
        <f t="shared" si="2"/>
        <v>764</v>
      </c>
      <c r="B768" s="107" t="s">
        <v>2764</v>
      </c>
      <c r="C768" s="15" t="s">
        <v>2765</v>
      </c>
      <c r="D768" s="114" t="s">
        <v>71</v>
      </c>
      <c r="E768" s="113" t="s">
        <v>2761</v>
      </c>
      <c r="F768" s="15">
        <v>2015</v>
      </c>
      <c r="G768" s="10">
        <v>8080000000</v>
      </c>
      <c r="H768" s="10">
        <v>139813760000</v>
      </c>
      <c r="I768" s="10">
        <v>8080000000</v>
      </c>
    </row>
    <row r="769" spans="1:9" ht="14.25" customHeight="1" x14ac:dyDescent="0.25">
      <c r="A769" s="98">
        <f t="shared" si="2"/>
        <v>765</v>
      </c>
      <c r="B769" s="107" t="s">
        <v>1977</v>
      </c>
      <c r="C769" s="15" t="s">
        <v>2766</v>
      </c>
      <c r="D769" s="6" t="s">
        <v>69</v>
      </c>
      <c r="E769" s="113" t="s">
        <v>2032</v>
      </c>
      <c r="F769" s="15">
        <v>2015</v>
      </c>
      <c r="G769" s="10">
        <v>3382000000</v>
      </c>
      <c r="H769" s="10">
        <v>5874534000</v>
      </c>
      <c r="I769" s="10">
        <v>3382000000</v>
      </c>
    </row>
    <row r="770" spans="1:9" ht="14.25" customHeight="1" x14ac:dyDescent="0.25">
      <c r="A770" s="98">
        <f t="shared" si="2"/>
        <v>766</v>
      </c>
      <c r="B770" s="107" t="s">
        <v>2767</v>
      </c>
      <c r="C770" s="15" t="s">
        <v>2768</v>
      </c>
      <c r="D770" s="6" t="s">
        <v>2588</v>
      </c>
      <c r="E770" s="115" t="s">
        <v>2032</v>
      </c>
      <c r="F770" s="15">
        <v>2015</v>
      </c>
      <c r="G770" s="10">
        <v>7271040000</v>
      </c>
      <c r="H770" s="10">
        <v>56292390360</v>
      </c>
      <c r="I770" s="10">
        <v>7271040000</v>
      </c>
    </row>
    <row r="771" spans="1:9" ht="14.25" customHeight="1" x14ac:dyDescent="0.25">
      <c r="A771" s="98">
        <f t="shared" si="2"/>
        <v>767</v>
      </c>
      <c r="B771" s="107" t="s">
        <v>2769</v>
      </c>
      <c r="C771" s="15" t="s">
        <v>2770</v>
      </c>
      <c r="D771" s="6" t="s">
        <v>2588</v>
      </c>
      <c r="E771" s="115" t="s">
        <v>2032</v>
      </c>
      <c r="F771" s="15">
        <v>2015</v>
      </c>
      <c r="G771" s="10">
        <v>1950000000</v>
      </c>
      <c r="H771" s="10">
        <v>1521000000</v>
      </c>
      <c r="I771" s="10">
        <v>1950000000</v>
      </c>
    </row>
    <row r="772" spans="1:9" ht="14.25" customHeight="1" x14ac:dyDescent="0.25">
      <c r="A772" s="98">
        <f t="shared" si="2"/>
        <v>768</v>
      </c>
      <c r="B772" s="107" t="s">
        <v>2473</v>
      </c>
      <c r="C772" s="15" t="s">
        <v>2771</v>
      </c>
      <c r="D772" s="6" t="s">
        <v>2601</v>
      </c>
      <c r="E772" s="115" t="s">
        <v>2032</v>
      </c>
      <c r="F772" s="15">
        <v>2015</v>
      </c>
      <c r="G772" s="10">
        <v>81000000000</v>
      </c>
      <c r="H772" s="10">
        <v>162000000000</v>
      </c>
      <c r="I772" s="10">
        <v>60000000000</v>
      </c>
    </row>
    <row r="773" spans="1:9" ht="14.25" customHeight="1" x14ac:dyDescent="0.25">
      <c r="A773" s="98">
        <f t="shared" si="2"/>
        <v>769</v>
      </c>
      <c r="B773" s="107" t="s">
        <v>2772</v>
      </c>
      <c r="C773" s="15" t="s">
        <v>2773</v>
      </c>
      <c r="D773" s="6" t="s">
        <v>2611</v>
      </c>
      <c r="E773" s="113" t="s">
        <v>2032</v>
      </c>
      <c r="F773" s="15">
        <v>2015</v>
      </c>
      <c r="G773" s="10">
        <v>3740810000</v>
      </c>
      <c r="H773" s="10">
        <v>4040074800</v>
      </c>
      <c r="I773" s="10">
        <v>3740810000</v>
      </c>
    </row>
    <row r="774" spans="1:9" ht="14.25" customHeight="1" x14ac:dyDescent="0.25">
      <c r="A774" s="98">
        <f t="shared" si="2"/>
        <v>770</v>
      </c>
      <c r="B774" s="107" t="s">
        <v>1834</v>
      </c>
      <c r="C774" s="15" t="s">
        <v>2774</v>
      </c>
      <c r="D774" s="6" t="s">
        <v>71</v>
      </c>
      <c r="E774" s="113" t="s">
        <v>2032</v>
      </c>
      <c r="F774" s="15">
        <v>2015</v>
      </c>
      <c r="G774" s="10">
        <v>5041720000</v>
      </c>
      <c r="H774" s="10">
        <v>9226347600</v>
      </c>
      <c r="I774" s="10">
        <v>5041720000</v>
      </c>
    </row>
    <row r="775" spans="1:9" ht="14.25" customHeight="1" x14ac:dyDescent="0.25">
      <c r="A775" s="98">
        <f t="shared" si="2"/>
        <v>771</v>
      </c>
      <c r="B775" s="107" t="s">
        <v>2775</v>
      </c>
      <c r="C775" s="15" t="s">
        <v>2776</v>
      </c>
      <c r="D775" s="114" t="s">
        <v>2588</v>
      </c>
      <c r="E775" s="115" t="s">
        <v>2032</v>
      </c>
      <c r="F775" s="15">
        <v>2015</v>
      </c>
      <c r="G775" s="10">
        <v>23283976000</v>
      </c>
      <c r="H775" s="10">
        <v>36355251800</v>
      </c>
      <c r="I775" s="10">
        <v>22532880000</v>
      </c>
    </row>
    <row r="776" spans="1:9" ht="14.25" customHeight="1" x14ac:dyDescent="0.25">
      <c r="A776" s="98">
        <f t="shared" si="2"/>
        <v>772</v>
      </c>
      <c r="B776" s="107" t="s">
        <v>2777</v>
      </c>
      <c r="C776" s="15" t="s">
        <v>2778</v>
      </c>
      <c r="D776" s="114" t="s">
        <v>69</v>
      </c>
      <c r="E776" s="116" t="s">
        <v>2032</v>
      </c>
      <c r="F776" s="15">
        <v>2015</v>
      </c>
      <c r="G776" s="10">
        <v>1703900000</v>
      </c>
      <c r="H776" s="10">
        <v>2319007900</v>
      </c>
      <c r="I776" s="10">
        <v>1703900000</v>
      </c>
    </row>
    <row r="777" spans="1:9" ht="14.25" customHeight="1" x14ac:dyDescent="0.25">
      <c r="A777" s="98">
        <f t="shared" si="2"/>
        <v>773</v>
      </c>
      <c r="B777" s="107" t="s">
        <v>2779</v>
      </c>
      <c r="C777" s="15" t="s">
        <v>2780</v>
      </c>
      <c r="D777" s="117" t="s">
        <v>2207</v>
      </c>
      <c r="E777" s="118" t="s">
        <v>2032</v>
      </c>
      <c r="F777" s="15">
        <v>2015</v>
      </c>
      <c r="G777" s="10">
        <v>2902250000</v>
      </c>
      <c r="H777" s="10">
        <v>2905672000</v>
      </c>
      <c r="I777" s="10">
        <v>2741700000</v>
      </c>
    </row>
    <row r="778" spans="1:9" ht="14.25" customHeight="1" x14ac:dyDescent="0.25">
      <c r="A778" s="98">
        <f t="shared" si="2"/>
        <v>774</v>
      </c>
      <c r="B778" s="107" t="s">
        <v>2781</v>
      </c>
      <c r="C778" s="15" t="s">
        <v>2782</v>
      </c>
      <c r="D778" s="119" t="s">
        <v>2207</v>
      </c>
      <c r="E778" s="118" t="s">
        <v>2032</v>
      </c>
      <c r="F778" s="15">
        <v>2015</v>
      </c>
      <c r="G778" s="10">
        <v>700000000</v>
      </c>
      <c r="H778" s="10">
        <v>84000000</v>
      </c>
      <c r="I778" s="10">
        <v>700000000</v>
      </c>
    </row>
    <row r="779" spans="1:9" ht="14.25" customHeight="1" x14ac:dyDescent="0.25">
      <c r="A779" s="98">
        <f t="shared" si="2"/>
        <v>775</v>
      </c>
      <c r="B779" s="107" t="s">
        <v>2783</v>
      </c>
      <c r="C779" s="15" t="s">
        <v>2784</v>
      </c>
      <c r="D779" s="6" t="s">
        <v>71</v>
      </c>
      <c r="E779" s="113" t="s">
        <v>2032</v>
      </c>
      <c r="F779" s="15">
        <v>2015</v>
      </c>
      <c r="G779" s="10">
        <v>3000000000</v>
      </c>
      <c r="H779" s="10">
        <v>6210000000</v>
      </c>
      <c r="I779" s="10">
        <v>3000000000</v>
      </c>
    </row>
    <row r="780" spans="1:9" ht="14.25" customHeight="1" x14ac:dyDescent="0.25">
      <c r="A780" s="98">
        <f t="shared" si="2"/>
        <v>776</v>
      </c>
      <c r="B780" s="107" t="s">
        <v>2785</v>
      </c>
      <c r="C780" s="15" t="s">
        <v>2786</v>
      </c>
      <c r="D780" s="6" t="s">
        <v>71</v>
      </c>
      <c r="E780" s="113" t="s">
        <v>2032</v>
      </c>
      <c r="F780" s="15">
        <v>2015</v>
      </c>
      <c r="G780" s="10">
        <v>12750000000</v>
      </c>
      <c r="H780" s="10">
        <v>14165250000</v>
      </c>
      <c r="I780" s="10">
        <v>14025000000</v>
      </c>
    </row>
    <row r="781" spans="1:9" ht="14.25" customHeight="1" x14ac:dyDescent="0.25">
      <c r="A781" s="98">
        <f t="shared" si="2"/>
        <v>777</v>
      </c>
      <c r="B781" s="107" t="s">
        <v>2787</v>
      </c>
      <c r="C781" s="15" t="s">
        <v>2788</v>
      </c>
      <c r="D781" s="6" t="s">
        <v>2611</v>
      </c>
      <c r="E781" s="113" t="s">
        <v>2032</v>
      </c>
      <c r="F781" s="15">
        <v>2015</v>
      </c>
      <c r="G781" s="10">
        <v>2919600000</v>
      </c>
      <c r="H781" s="10">
        <v>20857517440</v>
      </c>
      <c r="I781" s="10">
        <v>5839200000</v>
      </c>
    </row>
    <row r="782" spans="1:9" ht="14.25" customHeight="1" x14ac:dyDescent="0.25">
      <c r="A782" s="98">
        <f t="shared" si="2"/>
        <v>778</v>
      </c>
      <c r="B782" s="107" t="s">
        <v>2745</v>
      </c>
      <c r="C782" s="15" t="s">
        <v>2746</v>
      </c>
      <c r="D782" s="6" t="s">
        <v>2611</v>
      </c>
      <c r="E782" s="113" t="s">
        <v>2032</v>
      </c>
      <c r="F782" s="15">
        <v>2015</v>
      </c>
      <c r="G782" s="10">
        <v>2195600000</v>
      </c>
      <c r="H782" s="10">
        <v>56999971600</v>
      </c>
      <c r="I782" s="10">
        <v>2195600000</v>
      </c>
    </row>
    <row r="783" spans="1:9" ht="14.25" customHeight="1" x14ac:dyDescent="0.25">
      <c r="A783" s="98">
        <f t="shared" si="2"/>
        <v>779</v>
      </c>
      <c r="B783" s="107" t="s">
        <v>2789</v>
      </c>
      <c r="C783" s="15" t="s">
        <v>2790</v>
      </c>
      <c r="D783" s="6" t="s">
        <v>71</v>
      </c>
      <c r="E783" s="113" t="s">
        <v>2032</v>
      </c>
      <c r="F783" s="15">
        <v>2015</v>
      </c>
      <c r="G783" s="10">
        <v>6701120000</v>
      </c>
      <c r="H783" s="10">
        <v>8979504800</v>
      </c>
      <c r="I783" s="10">
        <v>6701120000</v>
      </c>
    </row>
    <row r="784" spans="1:9" ht="14.25" customHeight="1" x14ac:dyDescent="0.25">
      <c r="A784" s="98">
        <f t="shared" si="2"/>
        <v>780</v>
      </c>
      <c r="B784" s="107" t="s">
        <v>2791</v>
      </c>
      <c r="C784" s="15" t="s">
        <v>2792</v>
      </c>
      <c r="D784" s="6" t="s">
        <v>2611</v>
      </c>
      <c r="E784" s="113" t="s">
        <v>2032</v>
      </c>
      <c r="F784" s="15">
        <v>2015</v>
      </c>
      <c r="G784" s="10">
        <v>5477840000</v>
      </c>
      <c r="H784" s="10">
        <v>7504640800</v>
      </c>
      <c r="I784" s="10">
        <v>5477840000</v>
      </c>
    </row>
    <row r="785" spans="1:9" ht="14.25" customHeight="1" x14ac:dyDescent="0.25">
      <c r="A785" s="98">
        <f t="shared" si="2"/>
        <v>781</v>
      </c>
      <c r="B785" s="107" t="s">
        <v>2793</v>
      </c>
      <c r="C785" s="15" t="s">
        <v>2794</v>
      </c>
      <c r="D785" s="6" t="s">
        <v>2207</v>
      </c>
      <c r="E785" s="115" t="s">
        <v>2032</v>
      </c>
      <c r="F785" s="15">
        <v>2015</v>
      </c>
      <c r="G785" s="10">
        <v>3564050000</v>
      </c>
      <c r="H785" s="10">
        <v>6917632000</v>
      </c>
      <c r="I785" s="10">
        <v>2931200000</v>
      </c>
    </row>
    <row r="786" spans="1:9" ht="14.25" customHeight="1" x14ac:dyDescent="0.25">
      <c r="A786" s="98">
        <f t="shared" si="2"/>
        <v>782</v>
      </c>
      <c r="B786" s="107" t="s">
        <v>2795</v>
      </c>
      <c r="C786" s="15" t="s">
        <v>2796</v>
      </c>
      <c r="D786" s="6" t="s">
        <v>2588</v>
      </c>
      <c r="E786" s="113" t="s">
        <v>2032</v>
      </c>
      <c r="F786" s="15">
        <v>2015</v>
      </c>
      <c r="G786" s="10">
        <v>15300000000</v>
      </c>
      <c r="H786" s="10">
        <v>77742850000</v>
      </c>
      <c r="I786" s="10">
        <v>15300000000</v>
      </c>
    </row>
    <row r="787" spans="1:9" ht="14.25" customHeight="1" x14ac:dyDescent="0.25">
      <c r="A787" s="98">
        <f t="shared" si="2"/>
        <v>783</v>
      </c>
      <c r="B787" s="107" t="s">
        <v>2797</v>
      </c>
      <c r="C787" s="15" t="s">
        <v>2798</v>
      </c>
      <c r="D787" s="120" t="s">
        <v>2588</v>
      </c>
      <c r="E787" s="121" t="s">
        <v>2032</v>
      </c>
      <c r="F787" s="15">
        <v>2015</v>
      </c>
      <c r="G787" s="10">
        <v>15550170000</v>
      </c>
      <c r="H787" s="10">
        <v>21476334600</v>
      </c>
      <c r="I787" s="10">
        <v>15550170000</v>
      </c>
    </row>
    <row r="788" spans="1:9" ht="14.25" customHeight="1" x14ac:dyDescent="0.25">
      <c r="A788" s="98">
        <f t="shared" si="2"/>
        <v>784</v>
      </c>
      <c r="B788" s="107" t="s">
        <v>2799</v>
      </c>
      <c r="C788" s="15" t="s">
        <v>2800</v>
      </c>
      <c r="D788" s="119" t="s">
        <v>2611</v>
      </c>
      <c r="E788" s="121" t="s">
        <v>2032</v>
      </c>
      <c r="F788" s="15">
        <v>2015</v>
      </c>
      <c r="G788" s="10">
        <v>3397195033</v>
      </c>
      <c r="H788" s="10">
        <v>91690428000</v>
      </c>
      <c r="I788" s="10">
        <v>3397200000</v>
      </c>
    </row>
    <row r="789" spans="1:9" ht="14.25" customHeight="1" x14ac:dyDescent="0.25">
      <c r="A789" s="98">
        <f t="shared" si="2"/>
        <v>785</v>
      </c>
      <c r="B789" s="107" t="s">
        <v>2801</v>
      </c>
      <c r="C789" s="15" t="s">
        <v>2802</v>
      </c>
      <c r="D789" s="6" t="s">
        <v>2588</v>
      </c>
      <c r="E789" s="113" t="s">
        <v>2032</v>
      </c>
      <c r="F789" s="15">
        <v>2015</v>
      </c>
      <c r="G789" s="10">
        <v>15993850000</v>
      </c>
      <c r="H789" s="10">
        <v>78789064300</v>
      </c>
      <c r="I789" s="10">
        <v>4329050000</v>
      </c>
    </row>
    <row r="790" spans="1:9" ht="14.25" customHeight="1" x14ac:dyDescent="0.25">
      <c r="A790" s="98">
        <f t="shared" si="2"/>
        <v>786</v>
      </c>
      <c r="B790" s="107" t="s">
        <v>1509</v>
      </c>
      <c r="C790" s="15" t="s">
        <v>2803</v>
      </c>
      <c r="D790" s="6" t="s">
        <v>2601</v>
      </c>
      <c r="E790" s="63" t="s">
        <v>2032</v>
      </c>
      <c r="F790" s="15">
        <v>2015</v>
      </c>
      <c r="G790" s="10">
        <v>46600560000</v>
      </c>
      <c r="H790" s="10">
        <v>89007070008</v>
      </c>
      <c r="I790" s="10">
        <v>46600560000</v>
      </c>
    </row>
    <row r="791" spans="1:9" ht="14.25" customHeight="1" x14ac:dyDescent="0.25">
      <c r="A791" s="98">
        <f t="shared" si="2"/>
        <v>787</v>
      </c>
      <c r="B791" s="107" t="s">
        <v>2804</v>
      </c>
      <c r="C791" s="15" t="s">
        <v>2805</v>
      </c>
      <c r="D791" s="6" t="s">
        <v>2611</v>
      </c>
      <c r="E791" s="113" t="s">
        <v>2032</v>
      </c>
      <c r="F791" s="15">
        <v>2015</v>
      </c>
      <c r="G791" s="10">
        <v>1946082000</v>
      </c>
      <c r="H791" s="10">
        <v>2130040000</v>
      </c>
      <c r="I791" s="10">
        <v>1936400000</v>
      </c>
    </row>
    <row r="792" spans="1:9" ht="14.25" customHeight="1" x14ac:dyDescent="0.25">
      <c r="A792" s="98">
        <f t="shared" si="2"/>
        <v>788</v>
      </c>
      <c r="B792" s="107" t="s">
        <v>2639</v>
      </c>
      <c r="C792" s="15" t="s">
        <v>2640</v>
      </c>
      <c r="D792" s="6" t="s">
        <v>2207</v>
      </c>
      <c r="E792" s="113" t="s">
        <v>2032</v>
      </c>
      <c r="F792" s="15">
        <v>2015</v>
      </c>
      <c r="G792" s="10">
        <v>2169947780</v>
      </c>
      <c r="H792" s="10">
        <v>8628224600</v>
      </c>
      <c r="I792" s="10">
        <v>1685200000</v>
      </c>
    </row>
    <row r="793" spans="1:9" ht="14.25" customHeight="1" x14ac:dyDescent="0.25">
      <c r="A793" s="98">
        <f t="shared" si="2"/>
        <v>789</v>
      </c>
      <c r="B793" s="107" t="s">
        <v>2617</v>
      </c>
      <c r="C793" s="15" t="s">
        <v>2806</v>
      </c>
      <c r="D793" s="6" t="s">
        <v>69</v>
      </c>
      <c r="E793" s="113" t="s">
        <v>2032</v>
      </c>
      <c r="F793" s="15">
        <v>2015</v>
      </c>
      <c r="G793" s="10">
        <v>1200000000</v>
      </c>
      <c r="H793" s="10">
        <v>1560000000</v>
      </c>
      <c r="I793" s="10">
        <v>1200000000</v>
      </c>
    </row>
    <row r="794" spans="1:9" ht="14.25" customHeight="1" x14ac:dyDescent="0.25">
      <c r="A794" s="98">
        <f t="shared" si="2"/>
        <v>790</v>
      </c>
      <c r="B794" s="107" t="s">
        <v>2807</v>
      </c>
      <c r="C794" s="15" t="s">
        <v>2808</v>
      </c>
      <c r="D794" s="6" t="s">
        <v>2588</v>
      </c>
      <c r="E794" s="113" t="s">
        <v>2032</v>
      </c>
      <c r="F794" s="15">
        <v>2015</v>
      </c>
      <c r="G794" s="10">
        <v>14002540000</v>
      </c>
      <c r="H794" s="10">
        <v>14142565400</v>
      </c>
      <c r="I794" s="10">
        <v>14002540000</v>
      </c>
    </row>
    <row r="795" spans="1:9" ht="14.25" customHeight="1" x14ac:dyDescent="0.25">
      <c r="A795" s="98">
        <f t="shared" si="2"/>
        <v>791</v>
      </c>
      <c r="B795" s="107" t="s">
        <v>2759</v>
      </c>
      <c r="C795" s="15" t="s">
        <v>2760</v>
      </c>
      <c r="D795" s="6" t="s">
        <v>71</v>
      </c>
      <c r="E795" s="113" t="s">
        <v>2032</v>
      </c>
      <c r="F795" s="15">
        <v>2015</v>
      </c>
      <c r="G795" s="10">
        <v>524720000</v>
      </c>
      <c r="H795" s="10">
        <v>3288214000</v>
      </c>
      <c r="I795" s="10">
        <v>699620000</v>
      </c>
    </row>
    <row r="796" spans="1:9" ht="14.25" customHeight="1" x14ac:dyDescent="0.25">
      <c r="A796" s="98">
        <f t="shared" si="2"/>
        <v>792</v>
      </c>
      <c r="B796" s="107" t="s">
        <v>2809</v>
      </c>
      <c r="C796" s="15" t="s">
        <v>2810</v>
      </c>
      <c r="D796" s="6" t="s">
        <v>71</v>
      </c>
      <c r="E796" s="63" t="s">
        <v>2032</v>
      </c>
      <c r="F796" s="15">
        <v>2015</v>
      </c>
      <c r="G796" s="10">
        <v>58800000000</v>
      </c>
      <c r="H796" s="10">
        <v>72072000000</v>
      </c>
      <c r="I796" s="10">
        <v>39600000000</v>
      </c>
    </row>
    <row r="797" spans="1:9" ht="14.25" customHeight="1" x14ac:dyDescent="0.25">
      <c r="A797" s="98">
        <f t="shared" si="2"/>
        <v>793</v>
      </c>
      <c r="B797" s="107" t="s">
        <v>2811</v>
      </c>
      <c r="C797" s="15" t="s">
        <v>2812</v>
      </c>
      <c r="D797" s="6" t="s">
        <v>71</v>
      </c>
      <c r="E797" s="63" t="s">
        <v>2032</v>
      </c>
      <c r="F797" s="15">
        <v>2015</v>
      </c>
      <c r="G797" s="10">
        <v>53391060000</v>
      </c>
      <c r="H797" s="10">
        <v>63001450800</v>
      </c>
      <c r="I797" s="10">
        <v>53391060000</v>
      </c>
    </row>
    <row r="798" spans="1:9" ht="14.25" customHeight="1" x14ac:dyDescent="0.25">
      <c r="A798" s="98">
        <f t="shared" si="2"/>
        <v>794</v>
      </c>
      <c r="B798" s="107" t="s">
        <v>2813</v>
      </c>
      <c r="C798" s="15" t="s">
        <v>2814</v>
      </c>
      <c r="D798" s="6" t="s">
        <v>2611</v>
      </c>
      <c r="E798" s="113" t="s">
        <v>2032</v>
      </c>
      <c r="F798" s="15">
        <v>2015</v>
      </c>
      <c r="G798" s="10">
        <v>7736600000</v>
      </c>
      <c r="H798" s="10">
        <v>37522510000</v>
      </c>
      <c r="I798" s="10">
        <v>7736600000</v>
      </c>
    </row>
    <row r="799" spans="1:9" ht="14.25" customHeight="1" x14ac:dyDescent="0.25">
      <c r="A799" s="98">
        <f t="shared" si="2"/>
        <v>795</v>
      </c>
      <c r="B799" s="107" t="s">
        <v>2815</v>
      </c>
      <c r="C799" s="15" t="s">
        <v>2816</v>
      </c>
      <c r="D799" s="6" t="s">
        <v>2588</v>
      </c>
      <c r="E799" s="113" t="s">
        <v>2032</v>
      </c>
      <c r="F799" s="15">
        <v>2015</v>
      </c>
      <c r="G799" s="10">
        <v>3611400000</v>
      </c>
      <c r="H799" s="10">
        <v>11953734000</v>
      </c>
      <c r="I799" s="10">
        <v>3611400000</v>
      </c>
    </row>
    <row r="800" spans="1:9" ht="14.25" customHeight="1" x14ac:dyDescent="0.25">
      <c r="A800" s="98">
        <f t="shared" si="2"/>
        <v>796</v>
      </c>
      <c r="B800" s="107" t="s">
        <v>2817</v>
      </c>
      <c r="C800" s="15" t="s">
        <v>2818</v>
      </c>
      <c r="D800" s="6" t="s">
        <v>2588</v>
      </c>
      <c r="E800" s="113" t="s">
        <v>2032</v>
      </c>
      <c r="F800" s="15">
        <v>2015</v>
      </c>
      <c r="G800" s="10">
        <v>5160600000</v>
      </c>
      <c r="H800" s="10">
        <v>11971350000</v>
      </c>
      <c r="I800" s="10">
        <v>5160600000</v>
      </c>
    </row>
    <row r="801" spans="1:9" ht="14.25" customHeight="1" x14ac:dyDescent="0.25">
      <c r="A801" s="98">
        <f t="shared" si="2"/>
        <v>797</v>
      </c>
      <c r="B801" s="107" t="s">
        <v>2819</v>
      </c>
      <c r="C801" s="15" t="s">
        <v>2820</v>
      </c>
      <c r="D801" s="6" t="s">
        <v>71</v>
      </c>
      <c r="E801" s="113" t="s">
        <v>2032</v>
      </c>
      <c r="F801" s="15">
        <v>2015</v>
      </c>
      <c r="G801" s="10">
        <v>1650000000</v>
      </c>
      <c r="H801" s="10">
        <v>2625150000</v>
      </c>
      <c r="I801" s="10">
        <v>1650000000</v>
      </c>
    </row>
    <row r="802" spans="1:9" ht="14.25" customHeight="1" x14ac:dyDescent="0.25">
      <c r="A802" s="98">
        <f t="shared" si="2"/>
        <v>798</v>
      </c>
      <c r="B802" s="107" t="s">
        <v>2821</v>
      </c>
      <c r="C802" s="15" t="s">
        <v>2822</v>
      </c>
      <c r="D802" s="6" t="s">
        <v>2207</v>
      </c>
      <c r="E802" s="115" t="s">
        <v>2032</v>
      </c>
      <c r="F802" s="15">
        <v>2015</v>
      </c>
      <c r="G802" s="10">
        <v>170100000000</v>
      </c>
      <c r="H802" s="10">
        <v>255150000000</v>
      </c>
      <c r="I802" s="10">
        <v>189000000000</v>
      </c>
    </row>
    <row r="803" spans="1:9" ht="14.25" customHeight="1" x14ac:dyDescent="0.25">
      <c r="A803" s="98">
        <f t="shared" si="2"/>
        <v>799</v>
      </c>
      <c r="B803" s="107" t="s">
        <v>2823</v>
      </c>
      <c r="C803" s="15" t="s">
        <v>2824</v>
      </c>
      <c r="D803" s="6" t="s">
        <v>71</v>
      </c>
      <c r="E803" s="113" t="s">
        <v>2032</v>
      </c>
      <c r="F803" s="15">
        <v>2015</v>
      </c>
      <c r="G803" s="10">
        <v>9000000000</v>
      </c>
      <c r="H803" s="10">
        <v>25470000000</v>
      </c>
      <c r="I803" s="10">
        <v>9000000000</v>
      </c>
    </row>
    <row r="804" spans="1:9" ht="14.25" customHeight="1" x14ac:dyDescent="0.25">
      <c r="A804" s="98">
        <f t="shared" si="2"/>
        <v>800</v>
      </c>
      <c r="B804" s="107" t="s">
        <v>2825</v>
      </c>
      <c r="C804" s="15" t="s">
        <v>2826</v>
      </c>
      <c r="D804" s="6" t="s">
        <v>71</v>
      </c>
      <c r="E804" s="113" t="s">
        <v>2032</v>
      </c>
      <c r="F804" s="15">
        <v>2015</v>
      </c>
      <c r="G804" s="10">
        <v>8750000000</v>
      </c>
      <c r="H804" s="10">
        <v>8750000000</v>
      </c>
      <c r="I804" s="10">
        <v>8750000000</v>
      </c>
    </row>
    <row r="805" spans="1:9" ht="14.25" customHeight="1" x14ac:dyDescent="0.25">
      <c r="A805" s="98">
        <f t="shared" si="2"/>
        <v>801</v>
      </c>
      <c r="B805" s="107" t="s">
        <v>2827</v>
      </c>
      <c r="C805" s="15" t="s">
        <v>2828</v>
      </c>
      <c r="D805" s="6" t="s">
        <v>2207</v>
      </c>
      <c r="E805" s="113" t="s">
        <v>2032</v>
      </c>
      <c r="F805" s="15">
        <v>2015</v>
      </c>
      <c r="G805" s="10">
        <v>420000000</v>
      </c>
      <c r="H805" s="10">
        <v>546000000</v>
      </c>
      <c r="I805" s="10">
        <v>420000000</v>
      </c>
    </row>
    <row r="806" spans="1:9" ht="14.25" customHeight="1" x14ac:dyDescent="0.25">
      <c r="A806" s="98">
        <f t="shared" si="2"/>
        <v>802</v>
      </c>
      <c r="B806" s="107" t="s">
        <v>2829</v>
      </c>
      <c r="C806" s="15" t="s">
        <v>2830</v>
      </c>
      <c r="D806" s="6" t="s">
        <v>71</v>
      </c>
      <c r="E806" s="113" t="s">
        <v>2032</v>
      </c>
      <c r="F806" s="15">
        <v>2015</v>
      </c>
      <c r="G806" s="10">
        <v>33855050000</v>
      </c>
      <c r="H806" s="10">
        <v>313497763000</v>
      </c>
      <c r="I806" s="10">
        <v>33855050000</v>
      </c>
    </row>
    <row r="807" spans="1:9" ht="14.25" customHeight="1" x14ac:dyDescent="0.25">
      <c r="A807" s="98">
        <f t="shared" si="2"/>
        <v>803</v>
      </c>
      <c r="B807" s="107" t="s">
        <v>2831</v>
      </c>
      <c r="C807" s="15" t="s">
        <v>2832</v>
      </c>
      <c r="D807" s="6" t="s">
        <v>2588</v>
      </c>
      <c r="E807" s="113" t="s">
        <v>2032</v>
      </c>
      <c r="F807" s="15">
        <v>2015</v>
      </c>
      <c r="G807" s="10">
        <v>6000000000</v>
      </c>
      <c r="H807" s="10">
        <v>27903760000</v>
      </c>
      <c r="I807" s="10">
        <v>6000000000</v>
      </c>
    </row>
    <row r="808" spans="1:9" ht="14.25" customHeight="1" x14ac:dyDescent="0.25">
      <c r="A808" s="98">
        <f t="shared" si="2"/>
        <v>804</v>
      </c>
      <c r="B808" s="107" t="s">
        <v>2833</v>
      </c>
      <c r="C808" s="15" t="s">
        <v>2834</v>
      </c>
      <c r="D808" s="6" t="s">
        <v>71</v>
      </c>
      <c r="E808" s="113" t="s">
        <v>2032</v>
      </c>
      <c r="F808" s="15">
        <v>2015</v>
      </c>
      <c r="G808" s="10">
        <v>1307000000</v>
      </c>
      <c r="H808" s="10">
        <v>2509440000</v>
      </c>
      <c r="I808" s="10">
        <v>1307000000</v>
      </c>
    </row>
    <row r="809" spans="1:9" ht="14.25" customHeight="1" x14ac:dyDescent="0.25">
      <c r="A809" s="98">
        <f t="shared" si="2"/>
        <v>805</v>
      </c>
      <c r="B809" s="107" t="s">
        <v>2835</v>
      </c>
      <c r="C809" s="15" t="s">
        <v>2836</v>
      </c>
      <c r="D809" s="6" t="s">
        <v>71</v>
      </c>
      <c r="E809" s="113" t="s">
        <v>2032</v>
      </c>
      <c r="F809" s="15">
        <v>2015</v>
      </c>
      <c r="G809" s="10">
        <v>5326000000</v>
      </c>
      <c r="H809" s="10">
        <v>6923800000</v>
      </c>
      <c r="I809" s="10">
        <v>5326000000</v>
      </c>
    </row>
    <row r="810" spans="1:9" ht="14.25" customHeight="1" x14ac:dyDescent="0.25">
      <c r="A810" s="98">
        <f t="shared" si="2"/>
        <v>806</v>
      </c>
      <c r="B810" s="107" t="s">
        <v>2837</v>
      </c>
      <c r="C810" s="15" t="s">
        <v>2838</v>
      </c>
      <c r="D810" s="6" t="s">
        <v>2588</v>
      </c>
      <c r="E810" s="113" t="s">
        <v>2032</v>
      </c>
      <c r="F810" s="15">
        <v>2015</v>
      </c>
      <c r="G810" s="10">
        <v>14871760000</v>
      </c>
      <c r="H810" s="10">
        <v>35997768170</v>
      </c>
      <c r="I810" s="10">
        <v>29743610000</v>
      </c>
    </row>
    <row r="811" spans="1:9" ht="14.25" customHeight="1" x14ac:dyDescent="0.25">
      <c r="A811" s="98">
        <f t="shared" si="2"/>
        <v>807</v>
      </c>
      <c r="B811" s="107" t="s">
        <v>2839</v>
      </c>
      <c r="C811" s="15" t="s">
        <v>2840</v>
      </c>
      <c r="D811" s="6" t="s">
        <v>2588</v>
      </c>
      <c r="E811" s="113" t="s">
        <v>2032</v>
      </c>
      <c r="F811" s="15">
        <v>2015</v>
      </c>
      <c r="G811" s="10">
        <v>7571200000</v>
      </c>
      <c r="H811" s="10">
        <v>21442240000</v>
      </c>
      <c r="I811" s="10">
        <v>7571200000</v>
      </c>
    </row>
    <row r="812" spans="1:9" ht="14.25" customHeight="1" x14ac:dyDescent="0.25">
      <c r="A812" s="98">
        <f t="shared" si="2"/>
        <v>808</v>
      </c>
      <c r="B812" s="107" t="s">
        <v>2841</v>
      </c>
      <c r="C812" s="15" t="s">
        <v>2842</v>
      </c>
      <c r="D812" s="70" t="s">
        <v>71</v>
      </c>
      <c r="E812" s="115" t="s">
        <v>2032</v>
      </c>
      <c r="F812" s="15">
        <v>2015</v>
      </c>
      <c r="G812" s="10">
        <v>9487500000</v>
      </c>
      <c r="H812" s="10">
        <v>22105875000</v>
      </c>
      <c r="I812" s="10">
        <v>9487500000</v>
      </c>
    </row>
    <row r="813" spans="1:9" ht="14.25" customHeight="1" x14ac:dyDescent="0.25">
      <c r="A813" s="98">
        <f t="shared" si="2"/>
        <v>809</v>
      </c>
      <c r="B813" s="107" t="s">
        <v>2843</v>
      </c>
      <c r="C813" s="15" t="s">
        <v>2844</v>
      </c>
      <c r="D813" s="6" t="s">
        <v>2207</v>
      </c>
      <c r="E813" s="122" t="s">
        <v>2032</v>
      </c>
      <c r="F813" s="15">
        <v>2015</v>
      </c>
      <c r="G813" s="10">
        <v>1300000000</v>
      </c>
      <c r="H813" s="10">
        <v>1274000000</v>
      </c>
      <c r="I813" s="10">
        <v>1300000000</v>
      </c>
    </row>
    <row r="814" spans="1:9" ht="14.25" customHeight="1" x14ac:dyDescent="0.25">
      <c r="A814" s="98">
        <f t="shared" si="2"/>
        <v>810</v>
      </c>
      <c r="B814" s="107" t="s">
        <v>2845</v>
      </c>
      <c r="C814" s="15" t="s">
        <v>2846</v>
      </c>
      <c r="D814" s="6" t="s">
        <v>71</v>
      </c>
      <c r="E814" s="113" t="s">
        <v>2032</v>
      </c>
      <c r="F814" s="15">
        <v>2015</v>
      </c>
      <c r="G814" s="10">
        <v>19200000000</v>
      </c>
      <c r="H814" s="10">
        <v>164256000000</v>
      </c>
      <c r="I814" s="10">
        <v>27840000000</v>
      </c>
    </row>
    <row r="815" spans="1:9" ht="14.25" customHeight="1" x14ac:dyDescent="0.25">
      <c r="A815" s="98">
        <f t="shared" si="2"/>
        <v>811</v>
      </c>
      <c r="B815" s="107" t="s">
        <v>2847</v>
      </c>
      <c r="C815" s="15" t="s">
        <v>2848</v>
      </c>
      <c r="D815" s="6" t="s">
        <v>2588</v>
      </c>
      <c r="E815" s="113" t="s">
        <v>2032</v>
      </c>
      <c r="F815" s="15">
        <v>2015</v>
      </c>
      <c r="G815" s="10">
        <v>2365920000</v>
      </c>
      <c r="H815" s="10">
        <v>4915860000</v>
      </c>
      <c r="I815" s="10">
        <v>2720800000</v>
      </c>
    </row>
    <row r="816" spans="1:9" ht="14.25" customHeight="1" x14ac:dyDescent="0.25">
      <c r="A816" s="98">
        <f t="shared" si="2"/>
        <v>812</v>
      </c>
      <c r="B816" s="107" t="s">
        <v>2677</v>
      </c>
      <c r="C816" s="15" t="s">
        <v>2678</v>
      </c>
      <c r="D816" s="6" t="s">
        <v>2611</v>
      </c>
      <c r="E816" s="113" t="s">
        <v>2032</v>
      </c>
      <c r="F816" s="15">
        <v>2015</v>
      </c>
      <c r="G816" s="10">
        <v>7010135606</v>
      </c>
      <c r="H816" s="10">
        <v>1472127300</v>
      </c>
      <c r="I816" s="10">
        <v>7010130000</v>
      </c>
    </row>
    <row r="817" spans="1:9" ht="14.25" customHeight="1" x14ac:dyDescent="0.25">
      <c r="A817" s="98">
        <f t="shared" si="2"/>
        <v>813</v>
      </c>
      <c r="B817" s="107" t="s">
        <v>2849</v>
      </c>
      <c r="C817" s="15" t="s">
        <v>2850</v>
      </c>
      <c r="D817" s="6" t="s">
        <v>69</v>
      </c>
      <c r="E817" s="116" t="s">
        <v>2032</v>
      </c>
      <c r="F817" s="15">
        <v>2015</v>
      </c>
      <c r="G817" s="10">
        <v>4181070000</v>
      </c>
      <c r="H817" s="10">
        <v>4181070000</v>
      </c>
      <c r="I817" s="10">
        <v>4181070000</v>
      </c>
    </row>
    <row r="818" spans="1:9" ht="14.25" customHeight="1" x14ac:dyDescent="0.25">
      <c r="A818" s="98">
        <f t="shared" si="2"/>
        <v>814</v>
      </c>
      <c r="B818" s="107" t="s">
        <v>2851</v>
      </c>
      <c r="C818" s="15" t="s">
        <v>2852</v>
      </c>
      <c r="D818" s="6" t="s">
        <v>71</v>
      </c>
      <c r="E818" s="113" t="s">
        <v>2032</v>
      </c>
      <c r="F818" s="15">
        <v>2015</v>
      </c>
      <c r="G818" s="10">
        <v>3174420000</v>
      </c>
      <c r="H818" s="10">
        <v>4253104800</v>
      </c>
      <c r="I818" s="10">
        <v>3081960000</v>
      </c>
    </row>
    <row r="819" spans="1:9" ht="14.25" customHeight="1" x14ac:dyDescent="0.25">
      <c r="A819" s="98">
        <f t="shared" si="2"/>
        <v>815</v>
      </c>
      <c r="B819" s="107" t="s">
        <v>2762</v>
      </c>
      <c r="C819" s="15" t="s">
        <v>2763</v>
      </c>
      <c r="D819" s="6" t="s">
        <v>2601</v>
      </c>
      <c r="E819" s="113" t="s">
        <v>2032</v>
      </c>
      <c r="F819" s="15">
        <v>2015</v>
      </c>
      <c r="G819" s="10">
        <v>4811200000</v>
      </c>
      <c r="H819" s="10">
        <v>13952480000</v>
      </c>
      <c r="I819" s="10">
        <v>4811200000</v>
      </c>
    </row>
    <row r="820" spans="1:9" ht="14.25" customHeight="1" x14ac:dyDescent="0.25">
      <c r="A820" s="98">
        <f t="shared" si="2"/>
        <v>816</v>
      </c>
      <c r="B820" s="107" t="s">
        <v>2853</v>
      </c>
      <c r="C820" s="15" t="s">
        <v>2854</v>
      </c>
      <c r="D820" s="6" t="s">
        <v>2611</v>
      </c>
      <c r="E820" s="113" t="s">
        <v>2032</v>
      </c>
      <c r="F820" s="15">
        <v>2015</v>
      </c>
      <c r="G820" s="10">
        <v>6082600000</v>
      </c>
      <c r="H820" s="10">
        <v>6082600000</v>
      </c>
      <c r="I820" s="10">
        <v>6082600000</v>
      </c>
    </row>
    <row r="821" spans="1:9" ht="14.25" customHeight="1" x14ac:dyDescent="0.25">
      <c r="A821" s="98">
        <f t="shared" si="2"/>
        <v>817</v>
      </c>
      <c r="B821" s="107" t="s">
        <v>1306</v>
      </c>
      <c r="C821" s="15" t="s">
        <v>2855</v>
      </c>
      <c r="D821" s="6" t="s">
        <v>71</v>
      </c>
      <c r="E821" s="113" t="s">
        <v>2032</v>
      </c>
      <c r="F821" s="15">
        <v>2015</v>
      </c>
      <c r="G821" s="10">
        <v>12750000000</v>
      </c>
      <c r="H821" s="10">
        <v>29469800000</v>
      </c>
      <c r="I821" s="10">
        <v>13642500000</v>
      </c>
    </row>
    <row r="822" spans="1:9" ht="14.25" customHeight="1" x14ac:dyDescent="0.25">
      <c r="A822" s="98">
        <f t="shared" si="2"/>
        <v>818</v>
      </c>
      <c r="B822" s="107" t="s">
        <v>2856</v>
      </c>
      <c r="C822" s="15" t="s">
        <v>2857</v>
      </c>
      <c r="D822" s="6" t="s">
        <v>2207</v>
      </c>
      <c r="E822" s="113" t="s">
        <v>2032</v>
      </c>
      <c r="F822" s="15">
        <v>2015</v>
      </c>
      <c r="G822" s="10">
        <v>3150000000</v>
      </c>
      <c r="H822" s="10">
        <v>12852000000</v>
      </c>
      <c r="I822" s="10">
        <v>3150000000</v>
      </c>
    </row>
    <row r="823" spans="1:9" ht="14.25" customHeight="1" x14ac:dyDescent="0.25">
      <c r="A823" s="98">
        <f t="shared" si="2"/>
        <v>819</v>
      </c>
      <c r="B823" s="107" t="s">
        <v>2858</v>
      </c>
      <c r="C823" s="15" t="s">
        <v>2859</v>
      </c>
      <c r="D823" s="6" t="s">
        <v>2611</v>
      </c>
      <c r="E823" s="113" t="s">
        <v>2032</v>
      </c>
      <c r="F823" s="15">
        <v>2015</v>
      </c>
      <c r="G823" s="10">
        <v>5457000000</v>
      </c>
      <c r="H823" s="10">
        <v>13060420000</v>
      </c>
      <c r="I823" s="10">
        <v>3638000000</v>
      </c>
    </row>
    <row r="824" spans="1:9" ht="14.25" customHeight="1" x14ac:dyDescent="0.25">
      <c r="A824" s="98">
        <f t="shared" si="2"/>
        <v>820</v>
      </c>
      <c r="B824" s="107" t="s">
        <v>2860</v>
      </c>
      <c r="C824" s="15" t="s">
        <v>2861</v>
      </c>
      <c r="D824" s="6" t="s">
        <v>71</v>
      </c>
      <c r="E824" s="113" t="s">
        <v>2032</v>
      </c>
      <c r="F824" s="15">
        <v>2015</v>
      </c>
      <c r="G824" s="10">
        <v>875000000</v>
      </c>
      <c r="H824" s="10">
        <v>875000000</v>
      </c>
      <c r="I824" s="10">
        <v>875000000</v>
      </c>
    </row>
    <row r="825" spans="1:9" ht="14.25" customHeight="1" x14ac:dyDescent="0.25">
      <c r="A825" s="98">
        <f t="shared" si="2"/>
        <v>821</v>
      </c>
      <c r="B825" s="107" t="s">
        <v>2862</v>
      </c>
      <c r="C825" s="15" t="s">
        <v>2863</v>
      </c>
      <c r="D825" s="6" t="s">
        <v>2588</v>
      </c>
      <c r="E825" s="113" t="s">
        <v>2032</v>
      </c>
      <c r="F825" s="15">
        <v>2015</v>
      </c>
      <c r="G825" s="10">
        <v>1000000000</v>
      </c>
      <c r="H825" s="10">
        <v>1050000000</v>
      </c>
      <c r="I825" s="10">
        <v>1000000000</v>
      </c>
    </row>
    <row r="826" spans="1:9" ht="14.25" customHeight="1" x14ac:dyDescent="0.25">
      <c r="A826" s="98">
        <f t="shared" si="2"/>
        <v>822</v>
      </c>
      <c r="B826" s="107" t="s">
        <v>2864</v>
      </c>
      <c r="C826" s="15" t="s">
        <v>2865</v>
      </c>
      <c r="D826" s="6" t="s">
        <v>71</v>
      </c>
      <c r="E826" s="115" t="s">
        <v>2032</v>
      </c>
      <c r="F826" s="15">
        <v>2015</v>
      </c>
      <c r="G826" s="10">
        <v>39859420000</v>
      </c>
      <c r="H826" s="10">
        <v>116389506400</v>
      </c>
      <c r="I826" s="10">
        <v>39859420000</v>
      </c>
    </row>
    <row r="827" spans="1:9" ht="14.25" customHeight="1" x14ac:dyDescent="0.25">
      <c r="A827" s="98">
        <f t="shared" si="2"/>
        <v>823</v>
      </c>
      <c r="B827" s="107" t="s">
        <v>2866</v>
      </c>
      <c r="C827" s="15" t="s">
        <v>2867</v>
      </c>
      <c r="D827" s="6" t="s">
        <v>69</v>
      </c>
      <c r="E827" s="113" t="s">
        <v>2032</v>
      </c>
      <c r="F827" s="15">
        <v>2015</v>
      </c>
      <c r="G827" s="10">
        <v>6594800000</v>
      </c>
      <c r="H827" s="10">
        <v>6660748000</v>
      </c>
      <c r="I827" s="10">
        <v>6594800000</v>
      </c>
    </row>
    <row r="828" spans="1:9" ht="14.25" customHeight="1" x14ac:dyDescent="0.25">
      <c r="A828" s="98">
        <f t="shared" si="2"/>
        <v>824</v>
      </c>
      <c r="B828" s="107" t="s">
        <v>2868</v>
      </c>
      <c r="C828" s="15" t="s">
        <v>2869</v>
      </c>
      <c r="D828" s="6" t="s">
        <v>2588</v>
      </c>
      <c r="E828" s="113" t="s">
        <v>2032</v>
      </c>
      <c r="F828" s="15">
        <v>2015</v>
      </c>
      <c r="G828" s="10">
        <v>6150823800</v>
      </c>
      <c r="H828" s="10">
        <v>62954604000</v>
      </c>
      <c r="I828" s="10">
        <v>6172270000</v>
      </c>
    </row>
    <row r="829" spans="1:9" ht="14.25" customHeight="1" x14ac:dyDescent="0.25">
      <c r="A829" s="98">
        <f t="shared" si="2"/>
        <v>825</v>
      </c>
      <c r="B829" s="107" t="s">
        <v>2870</v>
      </c>
      <c r="C829" s="15" t="s">
        <v>2871</v>
      </c>
      <c r="D829" s="6" t="s">
        <v>71</v>
      </c>
      <c r="E829" s="113" t="s">
        <v>2032</v>
      </c>
      <c r="F829" s="15">
        <v>2015</v>
      </c>
      <c r="G829" s="10">
        <v>1050000000</v>
      </c>
      <c r="H829" s="10">
        <v>3927000000</v>
      </c>
      <c r="I829" s="10">
        <v>1050000000</v>
      </c>
    </row>
    <row r="830" spans="1:9" ht="14.25" customHeight="1" x14ac:dyDescent="0.25">
      <c r="A830" s="98">
        <f t="shared" si="2"/>
        <v>826</v>
      </c>
      <c r="B830" s="107" t="s">
        <v>2872</v>
      </c>
      <c r="C830" s="15" t="s">
        <v>2873</v>
      </c>
      <c r="D830" s="6" t="s">
        <v>2611</v>
      </c>
      <c r="E830" s="113" t="s">
        <v>2032</v>
      </c>
      <c r="F830" s="15">
        <v>2015</v>
      </c>
      <c r="G830" s="10">
        <v>539250000</v>
      </c>
      <c r="H830" s="10">
        <v>296587500</v>
      </c>
      <c r="I830" s="10">
        <v>539250000</v>
      </c>
    </row>
    <row r="831" spans="1:9" ht="14.25" customHeight="1" x14ac:dyDescent="0.25">
      <c r="A831" s="98">
        <f t="shared" si="2"/>
        <v>827</v>
      </c>
      <c r="B831" s="107" t="s">
        <v>2874</v>
      </c>
      <c r="C831" s="15" t="s">
        <v>2875</v>
      </c>
      <c r="D831" s="6" t="s">
        <v>71</v>
      </c>
      <c r="E831" s="115" t="s">
        <v>2032</v>
      </c>
      <c r="F831" s="15">
        <v>2015</v>
      </c>
      <c r="G831" s="10">
        <v>2019600000</v>
      </c>
      <c r="H831" s="10">
        <v>1011819600</v>
      </c>
      <c r="I831" s="10">
        <v>2019600000</v>
      </c>
    </row>
    <row r="832" spans="1:9" ht="14.25" customHeight="1" x14ac:dyDescent="0.25">
      <c r="A832" s="98">
        <f t="shared" si="2"/>
        <v>828</v>
      </c>
      <c r="B832" s="107" t="s">
        <v>2876</v>
      </c>
      <c r="C832" s="15" t="s">
        <v>2877</v>
      </c>
      <c r="D832" s="6" t="s">
        <v>69</v>
      </c>
      <c r="E832" s="115" t="s">
        <v>2032</v>
      </c>
      <c r="F832" s="15">
        <v>2015</v>
      </c>
      <c r="G832" s="10">
        <v>438200000</v>
      </c>
      <c r="H832" s="10">
        <v>721701000</v>
      </c>
      <c r="I832" s="10">
        <v>2019600000</v>
      </c>
    </row>
    <row r="833" spans="1:9" ht="14.25" customHeight="1" x14ac:dyDescent="0.25">
      <c r="A833" s="98">
        <f t="shared" si="2"/>
        <v>829</v>
      </c>
      <c r="B833" s="107" t="s">
        <v>2878</v>
      </c>
      <c r="C833" s="15" t="s">
        <v>2879</v>
      </c>
      <c r="D833" s="6" t="s">
        <v>69</v>
      </c>
      <c r="E833" s="115" t="s">
        <v>2032</v>
      </c>
      <c r="F833" s="15">
        <v>2015</v>
      </c>
      <c r="G833" s="10">
        <v>21834390000</v>
      </c>
      <c r="H833" s="10">
        <v>18559231500</v>
      </c>
      <c r="I833" s="10">
        <v>21834390000</v>
      </c>
    </row>
    <row r="834" spans="1:9" ht="14.25" customHeight="1" x14ac:dyDescent="0.25">
      <c r="A834" s="98">
        <f t="shared" si="2"/>
        <v>830</v>
      </c>
      <c r="B834" s="107" t="s">
        <v>2880</v>
      </c>
      <c r="C834" s="15" t="s">
        <v>2881</v>
      </c>
      <c r="D834" s="6" t="s">
        <v>71</v>
      </c>
      <c r="E834" s="115" t="s">
        <v>2032</v>
      </c>
      <c r="F834" s="15">
        <v>2015</v>
      </c>
      <c r="G834" s="10">
        <v>8670000000</v>
      </c>
      <c r="H834" s="10">
        <v>31385400000</v>
      </c>
      <c r="I834" s="10">
        <v>2019600000</v>
      </c>
    </row>
    <row r="835" spans="1:9" ht="14.25" customHeight="1" x14ac:dyDescent="0.25">
      <c r="A835" s="98">
        <f t="shared" si="2"/>
        <v>831</v>
      </c>
      <c r="B835" s="107" t="s">
        <v>2724</v>
      </c>
      <c r="C835" s="15" t="s">
        <v>2882</v>
      </c>
      <c r="D835" s="6" t="s">
        <v>69</v>
      </c>
      <c r="E835" s="115" t="s">
        <v>2032</v>
      </c>
      <c r="F835" s="15">
        <v>2015</v>
      </c>
      <c r="G835" s="10">
        <v>6548550000</v>
      </c>
      <c r="H835" s="10">
        <v>7038846000</v>
      </c>
      <c r="I835" s="10">
        <v>7820940000</v>
      </c>
    </row>
    <row r="836" spans="1:9" ht="14.25" customHeight="1" x14ac:dyDescent="0.25">
      <c r="A836" s="98">
        <f t="shared" si="2"/>
        <v>832</v>
      </c>
      <c r="B836" s="107" t="s">
        <v>2883</v>
      </c>
      <c r="C836" s="15" t="s">
        <v>2884</v>
      </c>
      <c r="D836" s="6" t="s">
        <v>71</v>
      </c>
      <c r="E836" s="115" t="s">
        <v>2032</v>
      </c>
      <c r="F836" s="15">
        <v>2015</v>
      </c>
      <c r="G836" s="10">
        <v>6287600000</v>
      </c>
      <c r="H836" s="10">
        <v>5045164800</v>
      </c>
      <c r="I836" s="10">
        <v>7419360000</v>
      </c>
    </row>
    <row r="837" spans="1:9" ht="14.25" customHeight="1" x14ac:dyDescent="0.25">
      <c r="A837" s="98">
        <f t="shared" si="2"/>
        <v>833</v>
      </c>
      <c r="B837" s="107" t="s">
        <v>2885</v>
      </c>
      <c r="C837" s="15" t="s">
        <v>2886</v>
      </c>
      <c r="D837" s="6" t="s">
        <v>71</v>
      </c>
      <c r="E837" s="115" t="s">
        <v>2032</v>
      </c>
      <c r="F837" s="15">
        <v>2015</v>
      </c>
      <c r="G837" s="10">
        <v>4410000000</v>
      </c>
      <c r="H837" s="10">
        <v>12171600000</v>
      </c>
      <c r="I837" s="10">
        <v>4410000000</v>
      </c>
    </row>
    <row r="838" spans="1:9" ht="14.25" customHeight="1" x14ac:dyDescent="0.25">
      <c r="A838" s="98">
        <f t="shared" si="2"/>
        <v>834</v>
      </c>
      <c r="B838" s="107" t="s">
        <v>2887</v>
      </c>
      <c r="C838" s="15" t="s">
        <v>2888</v>
      </c>
      <c r="D838" s="123" t="s">
        <v>69</v>
      </c>
      <c r="E838" s="124" t="s">
        <v>2032</v>
      </c>
      <c r="F838" s="15">
        <v>2015</v>
      </c>
      <c r="G838" s="10">
        <v>13500000000</v>
      </c>
      <c r="H838" s="10">
        <v>16875000000</v>
      </c>
      <c r="I838" s="10">
        <v>13500000000</v>
      </c>
    </row>
    <row r="839" spans="1:9" ht="14.25" customHeight="1" x14ac:dyDescent="0.25">
      <c r="A839" s="98">
        <f t="shared" si="2"/>
        <v>835</v>
      </c>
      <c r="B839" s="107" t="s">
        <v>2455</v>
      </c>
      <c r="C839" s="15" t="s">
        <v>2889</v>
      </c>
      <c r="D839" s="123" t="s">
        <v>69</v>
      </c>
      <c r="E839" s="124" t="s">
        <v>2032</v>
      </c>
      <c r="F839" s="15">
        <v>2015</v>
      </c>
      <c r="G839" s="10">
        <v>2699500000</v>
      </c>
      <c r="H839" s="10">
        <v>1646695000</v>
      </c>
      <c r="I839" s="10">
        <v>2699500000</v>
      </c>
    </row>
    <row r="840" spans="1:9" ht="14.25" customHeight="1" x14ac:dyDescent="0.25">
      <c r="A840" s="98">
        <f t="shared" si="2"/>
        <v>836</v>
      </c>
      <c r="B840" s="107" t="s">
        <v>2890</v>
      </c>
      <c r="C840" s="15" t="s">
        <v>2891</v>
      </c>
      <c r="D840" s="123" t="s">
        <v>2588</v>
      </c>
      <c r="E840" s="124" t="s">
        <v>2032</v>
      </c>
      <c r="F840" s="15">
        <v>2015</v>
      </c>
      <c r="G840" s="10">
        <v>49949440000</v>
      </c>
      <c r="H840" s="10">
        <v>124489359000</v>
      </c>
      <c r="I840" s="10">
        <v>46107170000</v>
      </c>
    </row>
    <row r="841" spans="1:9" ht="14.25" customHeight="1" x14ac:dyDescent="0.25">
      <c r="A841" s="98">
        <f t="shared" si="2"/>
        <v>837</v>
      </c>
      <c r="B841" s="107" t="s">
        <v>2743</v>
      </c>
      <c r="C841" s="15" t="s">
        <v>2892</v>
      </c>
      <c r="D841" s="123" t="s">
        <v>71</v>
      </c>
      <c r="E841" s="124" t="s">
        <v>2032</v>
      </c>
      <c r="F841" s="15">
        <v>2015</v>
      </c>
      <c r="G841" s="10">
        <v>4074790000</v>
      </c>
      <c r="H841" s="10">
        <v>17969823900</v>
      </c>
      <c r="I841" s="10">
        <v>4074790000</v>
      </c>
    </row>
    <row r="842" spans="1:9" ht="14.25" customHeight="1" x14ac:dyDescent="0.25">
      <c r="A842" s="98">
        <f t="shared" si="2"/>
        <v>838</v>
      </c>
      <c r="B842" s="107" t="s">
        <v>2893</v>
      </c>
      <c r="C842" s="15" t="s">
        <v>2894</v>
      </c>
      <c r="D842" s="123" t="s">
        <v>2588</v>
      </c>
      <c r="E842" s="124" t="s">
        <v>2032</v>
      </c>
      <c r="F842" s="15">
        <v>2015</v>
      </c>
      <c r="G842" s="10">
        <v>3600000000</v>
      </c>
      <c r="H842" s="10">
        <v>19116000000</v>
      </c>
      <c r="I842" s="10">
        <v>3600000000</v>
      </c>
    </row>
    <row r="843" spans="1:9" ht="14.25" customHeight="1" x14ac:dyDescent="0.25">
      <c r="A843" s="98">
        <f t="shared" si="2"/>
        <v>839</v>
      </c>
      <c r="B843" s="107" t="s">
        <v>2895</v>
      </c>
      <c r="C843" s="15" t="s">
        <v>2896</v>
      </c>
      <c r="D843" s="123" t="s">
        <v>2588</v>
      </c>
      <c r="E843" s="124" t="s">
        <v>2032</v>
      </c>
      <c r="F843" s="15">
        <v>2015</v>
      </c>
      <c r="G843" s="10">
        <v>12129400000</v>
      </c>
      <c r="H843" s="10">
        <v>24977392000</v>
      </c>
      <c r="I843" s="10">
        <v>12129400000</v>
      </c>
    </row>
    <row r="844" spans="1:9" ht="14.25" customHeight="1" x14ac:dyDescent="0.25">
      <c r="A844" s="98">
        <f t="shared" si="2"/>
        <v>840</v>
      </c>
      <c r="B844" s="107" t="s">
        <v>2897</v>
      </c>
      <c r="C844" s="15" t="s">
        <v>2898</v>
      </c>
      <c r="D844" s="123" t="s">
        <v>2588</v>
      </c>
      <c r="E844" s="124" t="s">
        <v>2032</v>
      </c>
      <c r="F844" s="15">
        <v>2015</v>
      </c>
      <c r="G844" s="10">
        <v>6110000000</v>
      </c>
      <c r="H844" s="10">
        <v>80102100000</v>
      </c>
      <c r="I844" s="10">
        <v>6110000000</v>
      </c>
    </row>
    <row r="845" spans="1:9" ht="14.25" customHeight="1" x14ac:dyDescent="0.25">
      <c r="A845" s="98">
        <f t="shared" si="2"/>
        <v>841</v>
      </c>
      <c r="B845" s="107" t="s">
        <v>2899</v>
      </c>
      <c r="C845" s="15" t="s">
        <v>2900</v>
      </c>
      <c r="D845" s="123" t="s">
        <v>2588</v>
      </c>
      <c r="E845" s="124" t="s">
        <v>2032</v>
      </c>
      <c r="F845" s="15">
        <v>2015</v>
      </c>
      <c r="G845" s="10">
        <v>60510062500</v>
      </c>
      <c r="H845" s="10">
        <v>114198926100</v>
      </c>
      <c r="I845" s="10">
        <v>23643670000</v>
      </c>
    </row>
    <row r="846" spans="1:9" ht="14.25" customHeight="1" x14ac:dyDescent="0.25">
      <c r="A846" s="98">
        <f t="shared" si="2"/>
        <v>842</v>
      </c>
      <c r="B846" s="107" t="s">
        <v>2901</v>
      </c>
      <c r="C846" s="15" t="s">
        <v>2902</v>
      </c>
      <c r="D846" s="123" t="s">
        <v>2611</v>
      </c>
      <c r="E846" s="124" t="s">
        <v>2032</v>
      </c>
      <c r="F846" s="15">
        <v>2015</v>
      </c>
      <c r="G846" s="10">
        <v>4504900000</v>
      </c>
      <c r="H846" s="10">
        <v>151634934000</v>
      </c>
      <c r="I846" s="10"/>
    </row>
    <row r="847" spans="1:9" ht="14.25" customHeight="1" x14ac:dyDescent="0.25">
      <c r="A847" s="98">
        <f t="shared" si="2"/>
        <v>843</v>
      </c>
      <c r="B847" s="107" t="s">
        <v>2903</v>
      </c>
      <c r="C847" s="15" t="s">
        <v>2904</v>
      </c>
      <c r="D847" s="123" t="s">
        <v>71</v>
      </c>
      <c r="E847" s="124" t="s">
        <v>2032</v>
      </c>
      <c r="F847" s="15">
        <v>2015</v>
      </c>
      <c r="G847" s="10">
        <v>4418000000</v>
      </c>
      <c r="H847" s="10">
        <v>4462180000</v>
      </c>
      <c r="I847" s="10">
        <v>4418000000</v>
      </c>
    </row>
    <row r="848" spans="1:9" ht="14.25" customHeight="1" x14ac:dyDescent="0.25">
      <c r="A848" s="98">
        <f t="shared" si="2"/>
        <v>844</v>
      </c>
      <c r="B848" s="107" t="s">
        <v>2764</v>
      </c>
      <c r="C848" s="15" t="s">
        <v>2765</v>
      </c>
      <c r="D848" s="123" t="s">
        <v>71</v>
      </c>
      <c r="E848" s="124" t="s">
        <v>2032</v>
      </c>
      <c r="F848" s="15">
        <v>2015</v>
      </c>
      <c r="G848" s="10">
        <v>80000000</v>
      </c>
      <c r="H848" s="10">
        <v>192900000</v>
      </c>
      <c r="I848" s="10"/>
    </row>
    <row r="849" spans="1:10" ht="14.25" customHeight="1" x14ac:dyDescent="0.25">
      <c r="A849" s="98">
        <f t="shared" si="2"/>
        <v>845</v>
      </c>
      <c r="B849" s="107" t="s">
        <v>2905</v>
      </c>
      <c r="C849" s="15" t="s">
        <v>2906</v>
      </c>
      <c r="D849" s="123" t="s">
        <v>2601</v>
      </c>
      <c r="E849" s="124" t="s">
        <v>2032</v>
      </c>
      <c r="F849" s="15">
        <v>2015</v>
      </c>
      <c r="G849" s="10">
        <v>30158149648</v>
      </c>
      <c r="H849" s="10">
        <v>158500358400</v>
      </c>
      <c r="I849" s="10">
        <v>33654320000</v>
      </c>
    </row>
    <row r="850" spans="1:10" ht="14.25" customHeight="1" x14ac:dyDescent="0.25">
      <c r="A850" s="98">
        <f t="shared" si="2"/>
        <v>846</v>
      </c>
      <c r="B850" s="107" t="s">
        <v>2907</v>
      </c>
      <c r="C850" s="15" t="s">
        <v>2908</v>
      </c>
      <c r="D850" s="6" t="s">
        <v>2588</v>
      </c>
      <c r="E850" s="115" t="s">
        <v>2032</v>
      </c>
      <c r="F850" s="15">
        <v>2015</v>
      </c>
      <c r="G850" s="10">
        <v>4140000000</v>
      </c>
      <c r="H850" s="10">
        <v>14129177040</v>
      </c>
      <c r="I850" s="10">
        <v>4140000000</v>
      </c>
    </row>
    <row r="851" spans="1:10" ht="14.25" customHeight="1" x14ac:dyDescent="0.25">
      <c r="A851" s="98">
        <f t="shared" si="2"/>
        <v>847</v>
      </c>
      <c r="B851" s="107" t="s">
        <v>2909</v>
      </c>
      <c r="C851" s="15" t="s">
        <v>2910</v>
      </c>
      <c r="D851" s="123" t="s">
        <v>71</v>
      </c>
      <c r="E851" s="124" t="s">
        <v>2032</v>
      </c>
      <c r="F851" s="15">
        <v>2015</v>
      </c>
      <c r="G851" s="10">
        <v>20000000000</v>
      </c>
      <c r="H851" s="10">
        <v>70200000000</v>
      </c>
      <c r="I851" s="10">
        <v>20000000000</v>
      </c>
    </row>
    <row r="852" spans="1:10" ht="14.25" customHeight="1" x14ac:dyDescent="0.25">
      <c r="A852" s="98">
        <f t="shared" si="2"/>
        <v>848</v>
      </c>
      <c r="B852" s="107" t="s">
        <v>2911</v>
      </c>
      <c r="C852" s="15" t="s">
        <v>2912</v>
      </c>
      <c r="D852" s="123" t="s">
        <v>2207</v>
      </c>
      <c r="E852" s="124" t="s">
        <v>25</v>
      </c>
      <c r="F852" s="15">
        <v>2015</v>
      </c>
      <c r="G852" s="10">
        <v>13134000000</v>
      </c>
      <c r="H852" s="10">
        <v>29593080000</v>
      </c>
      <c r="I852" s="10">
        <v>13959000000</v>
      </c>
    </row>
    <row r="853" spans="1:10" ht="14.25" customHeight="1" x14ac:dyDescent="0.25">
      <c r="A853" s="98">
        <f t="shared" si="2"/>
        <v>849</v>
      </c>
      <c r="B853" s="107" t="s">
        <v>2913</v>
      </c>
      <c r="C853" s="15" t="s">
        <v>2914</v>
      </c>
      <c r="D853" s="123" t="s">
        <v>2588</v>
      </c>
      <c r="E853" s="124" t="s">
        <v>25</v>
      </c>
      <c r="F853" s="15">
        <v>2015</v>
      </c>
      <c r="G853" s="10">
        <v>1170000000</v>
      </c>
      <c r="H853" s="10">
        <v>1205100000</v>
      </c>
      <c r="I853" s="10">
        <v>1170000000</v>
      </c>
    </row>
    <row r="854" spans="1:10" ht="14.25" customHeight="1" x14ac:dyDescent="0.25">
      <c r="A854" s="98">
        <f t="shared" si="2"/>
        <v>850</v>
      </c>
      <c r="B854" s="107" t="s">
        <v>2727</v>
      </c>
      <c r="C854" s="15" t="s">
        <v>2728</v>
      </c>
      <c r="D854" s="6" t="s">
        <v>69</v>
      </c>
      <c r="E854" s="115" t="s">
        <v>25</v>
      </c>
      <c r="F854" s="15">
        <v>2015</v>
      </c>
      <c r="G854" s="10">
        <v>12862080000</v>
      </c>
      <c r="H854" s="10">
        <v>17363808000</v>
      </c>
      <c r="I854" s="10">
        <v>12862080000</v>
      </c>
    </row>
    <row r="855" spans="1:10" ht="14.25" customHeight="1" x14ac:dyDescent="0.25">
      <c r="A855" s="98">
        <f t="shared" si="2"/>
        <v>851</v>
      </c>
      <c r="B855" s="107" t="s">
        <v>2915</v>
      </c>
      <c r="C855" s="15" t="s">
        <v>2916</v>
      </c>
      <c r="D855" s="123" t="s">
        <v>71</v>
      </c>
      <c r="E855" s="124" t="s">
        <v>25</v>
      </c>
      <c r="F855" s="15">
        <v>2015</v>
      </c>
      <c r="G855" s="10">
        <v>2520000000</v>
      </c>
      <c r="H855" s="10">
        <v>4284000000</v>
      </c>
      <c r="I855" s="10">
        <v>2520000000</v>
      </c>
    </row>
    <row r="856" spans="1:10" ht="14.25" customHeight="1" x14ac:dyDescent="0.25">
      <c r="A856" s="98">
        <f t="shared" si="2"/>
        <v>852</v>
      </c>
      <c r="B856" s="107" t="s">
        <v>2917</v>
      </c>
      <c r="C856" s="15" t="s">
        <v>2918</v>
      </c>
      <c r="D856" s="123" t="s">
        <v>71</v>
      </c>
      <c r="E856" s="124" t="s">
        <v>25</v>
      </c>
      <c r="F856" s="15">
        <v>2015</v>
      </c>
      <c r="G856" s="10">
        <v>1060000000</v>
      </c>
      <c r="H856" s="10">
        <v>2816589600</v>
      </c>
      <c r="I856" s="10">
        <v>1422520000</v>
      </c>
    </row>
    <row r="857" spans="1:10" ht="14.25" customHeight="1" x14ac:dyDescent="0.25">
      <c r="A857" s="98">
        <f t="shared" si="2"/>
        <v>853</v>
      </c>
      <c r="B857" s="107" t="s">
        <v>2919</v>
      </c>
      <c r="C857" s="15" t="s">
        <v>2920</v>
      </c>
      <c r="D857" s="123" t="s">
        <v>2611</v>
      </c>
      <c r="E857" s="115" t="s">
        <v>25</v>
      </c>
      <c r="F857" s="15">
        <v>2015</v>
      </c>
      <c r="G857" s="10">
        <v>19319000000</v>
      </c>
      <c r="H857" s="10">
        <v>23569180000</v>
      </c>
      <c r="I857" s="10">
        <v>19319000000</v>
      </c>
    </row>
    <row r="858" spans="1:10" ht="14.25" customHeight="1" x14ac:dyDescent="0.25">
      <c r="A858" s="98">
        <f t="shared" si="2"/>
        <v>854</v>
      </c>
      <c r="B858" s="107" t="s">
        <v>2921</v>
      </c>
      <c r="C858" s="15" t="s">
        <v>2922</v>
      </c>
      <c r="D858" s="6" t="s">
        <v>71</v>
      </c>
      <c r="E858" s="115" t="s">
        <v>25</v>
      </c>
      <c r="F858" s="15">
        <v>2015</v>
      </c>
      <c r="G858" s="10">
        <v>21857140000</v>
      </c>
      <c r="H858" s="10">
        <v>111471414000</v>
      </c>
      <c r="I858" s="10">
        <v>21857140000</v>
      </c>
    </row>
    <row r="859" spans="1:10" ht="14.25" customHeight="1" x14ac:dyDescent="0.25">
      <c r="A859" s="98">
        <f t="shared" si="2"/>
        <v>855</v>
      </c>
      <c r="B859" s="107" t="s">
        <v>2923</v>
      </c>
      <c r="C859" s="15" t="s">
        <v>2924</v>
      </c>
      <c r="D859" s="6" t="s">
        <v>2601</v>
      </c>
      <c r="E859" s="115" t="s">
        <v>25</v>
      </c>
      <c r="F859" s="15">
        <v>2015</v>
      </c>
      <c r="G859" s="125">
        <v>2448038925</v>
      </c>
      <c r="H859" s="125">
        <v>2701800000</v>
      </c>
      <c r="I859" s="10"/>
      <c r="J859" s="1" t="s">
        <v>1999</v>
      </c>
    </row>
    <row r="860" spans="1:10" ht="14.25" customHeight="1" x14ac:dyDescent="0.25">
      <c r="A860" s="98">
        <f t="shared" si="2"/>
        <v>856</v>
      </c>
      <c r="B860" s="107" t="s">
        <v>2925</v>
      </c>
      <c r="C860" s="15" t="s">
        <v>2926</v>
      </c>
      <c r="D860" s="6" t="s">
        <v>2207</v>
      </c>
      <c r="E860" s="115" t="s">
        <v>25</v>
      </c>
      <c r="F860" s="15">
        <v>2015</v>
      </c>
      <c r="G860" s="10">
        <v>600000000</v>
      </c>
      <c r="H860" s="10">
        <v>216000000</v>
      </c>
      <c r="I860" s="10">
        <v>600000000</v>
      </c>
    </row>
    <row r="861" spans="1:10" ht="14.25" customHeight="1" x14ac:dyDescent="0.25">
      <c r="A861" s="98">
        <f t="shared" si="2"/>
        <v>857</v>
      </c>
      <c r="B861" s="107" t="s">
        <v>2927</v>
      </c>
      <c r="C861" s="15" t="s">
        <v>2928</v>
      </c>
      <c r="D861" s="6" t="s">
        <v>69</v>
      </c>
      <c r="E861" s="115" t="s">
        <v>25</v>
      </c>
      <c r="F861" s="15">
        <v>2015</v>
      </c>
      <c r="G861" s="10">
        <v>21420000000</v>
      </c>
      <c r="H861" s="10">
        <v>76046800000</v>
      </c>
      <c r="I861" s="10">
        <v>18360000000</v>
      </c>
    </row>
    <row r="862" spans="1:10" ht="14.25" customHeight="1" x14ac:dyDescent="0.25">
      <c r="A862" s="98">
        <f t="shared" si="2"/>
        <v>858</v>
      </c>
      <c r="B862" s="107" t="s">
        <v>2012</v>
      </c>
      <c r="C862" s="15" t="s">
        <v>2013</v>
      </c>
      <c r="D862" s="6" t="s">
        <v>2611</v>
      </c>
      <c r="E862" s="115" t="s">
        <v>25</v>
      </c>
      <c r="F862" s="15">
        <v>2015</v>
      </c>
      <c r="G862" s="10">
        <v>3028200000</v>
      </c>
      <c r="H862" s="10">
        <v>6238092000</v>
      </c>
      <c r="I862" s="10">
        <v>3028200000</v>
      </c>
    </row>
    <row r="863" spans="1:10" ht="14.25" customHeight="1" x14ac:dyDescent="0.25">
      <c r="A863" s="98">
        <f t="shared" si="2"/>
        <v>859</v>
      </c>
      <c r="B863" s="107" t="s">
        <v>2929</v>
      </c>
      <c r="C863" s="15" t="s">
        <v>2930</v>
      </c>
      <c r="D863" s="6" t="s">
        <v>2611</v>
      </c>
      <c r="E863" s="115" t="s">
        <v>25</v>
      </c>
      <c r="F863" s="15">
        <v>2015</v>
      </c>
      <c r="G863" s="10">
        <v>1927220000</v>
      </c>
      <c r="H863" s="10">
        <v>7084781000</v>
      </c>
      <c r="I863" s="10">
        <v>2114860000</v>
      </c>
    </row>
    <row r="864" spans="1:10" ht="14.25" customHeight="1" x14ac:dyDescent="0.25">
      <c r="A864" s="98">
        <f t="shared" si="2"/>
        <v>860</v>
      </c>
      <c r="B864" s="107" t="s">
        <v>1930</v>
      </c>
      <c r="C864" s="15" t="s">
        <v>1931</v>
      </c>
      <c r="D864" s="123" t="s">
        <v>71</v>
      </c>
      <c r="E864" s="124" t="s">
        <v>25</v>
      </c>
      <c r="F864" s="15">
        <v>2015</v>
      </c>
      <c r="G864" s="10">
        <v>2080100000</v>
      </c>
      <c r="H864" s="10">
        <v>2616000000</v>
      </c>
      <c r="I864" s="10">
        <v>2400000000</v>
      </c>
    </row>
    <row r="865" spans="1:9" ht="14.25" customHeight="1" x14ac:dyDescent="0.25">
      <c r="A865" s="98">
        <f t="shared" si="2"/>
        <v>861</v>
      </c>
      <c r="B865" s="107" t="s">
        <v>2931</v>
      </c>
      <c r="C865" s="15" t="s">
        <v>2932</v>
      </c>
      <c r="D865" s="6" t="s">
        <v>2611</v>
      </c>
      <c r="E865" s="115" t="s">
        <v>25</v>
      </c>
      <c r="F865" s="15">
        <v>2015</v>
      </c>
      <c r="G865" s="10">
        <v>21813480000</v>
      </c>
      <c r="H865" s="10">
        <v>34236741000</v>
      </c>
      <c r="I865" s="10">
        <v>14821100000</v>
      </c>
    </row>
    <row r="866" spans="1:9" ht="14.25" customHeight="1" x14ac:dyDescent="0.25">
      <c r="A866" s="98">
        <f t="shared" si="2"/>
        <v>862</v>
      </c>
      <c r="B866" s="107" t="s">
        <v>2933</v>
      </c>
      <c r="C866" s="15" t="s">
        <v>2934</v>
      </c>
      <c r="D866" s="6" t="s">
        <v>2611</v>
      </c>
      <c r="E866" s="113" t="s">
        <v>25</v>
      </c>
      <c r="F866" s="15">
        <v>2015</v>
      </c>
      <c r="G866" s="10">
        <v>3478500000</v>
      </c>
      <c r="H866" s="10">
        <v>2434950000</v>
      </c>
      <c r="I866" s="10">
        <v>3478500000</v>
      </c>
    </row>
    <row r="867" spans="1:9" ht="14.25" customHeight="1" x14ac:dyDescent="0.25">
      <c r="A867" s="98">
        <f t="shared" si="2"/>
        <v>863</v>
      </c>
      <c r="B867" s="107" t="s">
        <v>2935</v>
      </c>
      <c r="C867" s="15" t="s">
        <v>2936</v>
      </c>
      <c r="D867" s="6" t="s">
        <v>2588</v>
      </c>
      <c r="E867" s="115" t="s">
        <v>25</v>
      </c>
      <c r="F867" s="15">
        <v>2015</v>
      </c>
      <c r="G867" s="10">
        <v>122546000000</v>
      </c>
      <c r="H867" s="10">
        <v>137252870000</v>
      </c>
      <c r="I867" s="10">
        <v>122546000000</v>
      </c>
    </row>
    <row r="868" spans="1:9" ht="14.25" customHeight="1" x14ac:dyDescent="0.25">
      <c r="A868" s="98">
        <f t="shared" si="2"/>
        <v>864</v>
      </c>
      <c r="B868" s="107" t="s">
        <v>2937</v>
      </c>
      <c r="C868" s="15" t="s">
        <v>2938</v>
      </c>
      <c r="D868" s="6" t="s">
        <v>71</v>
      </c>
      <c r="E868" s="115" t="s">
        <v>2032</v>
      </c>
      <c r="F868" s="15">
        <v>2015</v>
      </c>
      <c r="G868" s="10">
        <v>291300000</v>
      </c>
      <c r="H868" s="10">
        <v>308778000</v>
      </c>
      <c r="I868" s="10">
        <v>291300000</v>
      </c>
    </row>
    <row r="869" spans="1:9" ht="14.25" customHeight="1" x14ac:dyDescent="0.25">
      <c r="A869" s="98">
        <f t="shared" si="2"/>
        <v>865</v>
      </c>
      <c r="B869" s="107" t="s">
        <v>2939</v>
      </c>
      <c r="C869" s="15" t="s">
        <v>2940</v>
      </c>
      <c r="D869" s="6" t="s">
        <v>69</v>
      </c>
      <c r="E869" s="115" t="s">
        <v>2032</v>
      </c>
      <c r="F869" s="15">
        <v>2015</v>
      </c>
      <c r="G869" s="10">
        <v>4901073996</v>
      </c>
      <c r="H869" s="10">
        <v>15193410000</v>
      </c>
      <c r="I869" s="10">
        <v>9802200000</v>
      </c>
    </row>
    <row r="870" spans="1:9" ht="14.25" customHeight="1" x14ac:dyDescent="0.25">
      <c r="A870" s="98">
        <f t="shared" si="2"/>
        <v>866</v>
      </c>
      <c r="B870" s="107" t="s">
        <v>2941</v>
      </c>
      <c r="C870" s="15" t="s">
        <v>2942</v>
      </c>
      <c r="D870" s="6" t="s">
        <v>2207</v>
      </c>
      <c r="E870" s="115" t="s">
        <v>2032</v>
      </c>
      <c r="F870" s="15">
        <v>2015</v>
      </c>
      <c r="G870" s="10">
        <v>75140700000</v>
      </c>
      <c r="H870" s="10">
        <v>137377909200</v>
      </c>
      <c r="I870" s="10">
        <v>93454360000</v>
      </c>
    </row>
    <row r="871" spans="1:9" ht="14.25" customHeight="1" x14ac:dyDescent="0.25">
      <c r="A871" s="98">
        <f t="shared" si="2"/>
        <v>867</v>
      </c>
      <c r="B871" s="107" t="s">
        <v>2943</v>
      </c>
      <c r="C871" s="15" t="s">
        <v>2944</v>
      </c>
      <c r="D871" s="6" t="s">
        <v>2207</v>
      </c>
      <c r="E871" s="115" t="s">
        <v>2032</v>
      </c>
      <c r="F871" s="15">
        <v>2015</v>
      </c>
      <c r="G871" s="10">
        <v>2700000000</v>
      </c>
      <c r="H871" s="10">
        <v>3564000000</v>
      </c>
      <c r="I871" s="10">
        <v>2700000000</v>
      </c>
    </row>
    <row r="872" spans="1:9" ht="14.25" customHeight="1" x14ac:dyDescent="0.25">
      <c r="A872" s="98">
        <f t="shared" si="2"/>
        <v>868</v>
      </c>
      <c r="B872" s="107" t="s">
        <v>2945</v>
      </c>
      <c r="C872" s="15" t="s">
        <v>2946</v>
      </c>
      <c r="D872" s="6" t="s">
        <v>71</v>
      </c>
      <c r="E872" s="115" t="s">
        <v>2032</v>
      </c>
      <c r="F872" s="15">
        <v>2015</v>
      </c>
      <c r="G872" s="10">
        <v>10000000000</v>
      </c>
      <c r="H872" s="10">
        <v>34849000000</v>
      </c>
      <c r="I872" s="10">
        <v>10000000000</v>
      </c>
    </row>
    <row r="873" spans="1:9" ht="14.25" customHeight="1" x14ac:dyDescent="0.25">
      <c r="A873" s="98">
        <f t="shared" si="2"/>
        <v>869</v>
      </c>
      <c r="B873" s="107" t="s">
        <v>2947</v>
      </c>
      <c r="C873" s="15" t="s">
        <v>2948</v>
      </c>
      <c r="D873" s="6" t="s">
        <v>2207</v>
      </c>
      <c r="E873" s="115" t="s">
        <v>2032</v>
      </c>
      <c r="F873" s="15">
        <v>2015</v>
      </c>
      <c r="G873" s="10">
        <v>117375000000</v>
      </c>
      <c r="H873" s="10">
        <v>235923750000</v>
      </c>
      <c r="I873" s="10">
        <v>117375000000</v>
      </c>
    </row>
    <row r="874" spans="1:9" ht="14.25" customHeight="1" x14ac:dyDescent="0.25">
      <c r="A874" s="98">
        <f t="shared" si="2"/>
        <v>870</v>
      </c>
      <c r="B874" s="107" t="s">
        <v>1318</v>
      </c>
      <c r="C874" s="15" t="s">
        <v>2949</v>
      </c>
      <c r="D874" s="6" t="s">
        <v>69</v>
      </c>
      <c r="E874" s="115" t="s">
        <v>2032</v>
      </c>
      <c r="F874" s="15">
        <v>2015</v>
      </c>
      <c r="G874" s="10">
        <v>1561000000</v>
      </c>
      <c r="H874" s="10">
        <v>2029300000</v>
      </c>
      <c r="I874" s="10">
        <v>1561000000</v>
      </c>
    </row>
    <row r="875" spans="1:9" ht="14.25" customHeight="1" x14ac:dyDescent="0.25">
      <c r="A875" s="98">
        <f t="shared" si="2"/>
        <v>871</v>
      </c>
      <c r="B875" s="107" t="s">
        <v>2950</v>
      </c>
      <c r="C875" s="15" t="s">
        <v>2951</v>
      </c>
      <c r="D875" s="6" t="s">
        <v>2611</v>
      </c>
      <c r="E875" s="115" t="s">
        <v>2032</v>
      </c>
      <c r="F875" s="15">
        <v>2015</v>
      </c>
      <c r="G875" s="10">
        <v>5254560000</v>
      </c>
      <c r="H875" s="10">
        <v>5622379454</v>
      </c>
      <c r="I875" s="10">
        <v>5254560000</v>
      </c>
    </row>
    <row r="876" spans="1:9" ht="14.25" customHeight="1" x14ac:dyDescent="0.25">
      <c r="A876" s="98">
        <f t="shared" si="2"/>
        <v>872</v>
      </c>
      <c r="B876" s="107" t="s">
        <v>2952</v>
      </c>
      <c r="C876" s="15" t="s">
        <v>2953</v>
      </c>
      <c r="D876" s="6" t="s">
        <v>2611</v>
      </c>
      <c r="E876" s="115" t="s">
        <v>2032</v>
      </c>
      <c r="F876" s="15">
        <v>2015</v>
      </c>
      <c r="G876" s="10">
        <v>1000000000</v>
      </c>
      <c r="H876" s="10">
        <v>1530000000</v>
      </c>
      <c r="I876" s="10">
        <v>1000000000</v>
      </c>
    </row>
    <row r="877" spans="1:9" ht="14.25" customHeight="1" x14ac:dyDescent="0.25">
      <c r="A877" s="98">
        <f t="shared" si="2"/>
        <v>873</v>
      </c>
      <c r="B877" s="107" t="s">
        <v>2954</v>
      </c>
      <c r="C877" s="15" t="s">
        <v>2955</v>
      </c>
      <c r="D877" s="6" t="s">
        <v>2611</v>
      </c>
      <c r="E877" s="115" t="s">
        <v>2032</v>
      </c>
      <c r="F877" s="15">
        <v>2015</v>
      </c>
      <c r="G877" s="10">
        <v>3499619778</v>
      </c>
      <c r="H877" s="10">
        <v>8609065200</v>
      </c>
      <c r="I877" s="10">
        <v>3499620000</v>
      </c>
    </row>
    <row r="878" spans="1:9" ht="14.25" customHeight="1" x14ac:dyDescent="0.25">
      <c r="A878" s="98">
        <f t="shared" si="2"/>
        <v>874</v>
      </c>
      <c r="B878" s="107" t="s">
        <v>2956</v>
      </c>
      <c r="C878" s="15" t="s">
        <v>2957</v>
      </c>
      <c r="D878" s="6" t="s">
        <v>2611</v>
      </c>
      <c r="E878" s="115" t="s">
        <v>2032</v>
      </c>
      <c r="F878" s="15">
        <v>2015</v>
      </c>
      <c r="G878" s="10">
        <v>969000000</v>
      </c>
      <c r="H878" s="10">
        <v>7945800000</v>
      </c>
      <c r="I878" s="10">
        <v>969000000</v>
      </c>
    </row>
    <row r="879" spans="1:9" ht="14.25" customHeight="1" x14ac:dyDescent="0.25">
      <c r="A879" s="98">
        <f t="shared" si="2"/>
        <v>875</v>
      </c>
      <c r="B879" s="107" t="s">
        <v>2958</v>
      </c>
      <c r="C879" s="15" t="s">
        <v>2959</v>
      </c>
      <c r="D879" s="6" t="s">
        <v>2611</v>
      </c>
      <c r="E879" s="115" t="s">
        <v>2032</v>
      </c>
      <c r="F879" s="15">
        <v>2015</v>
      </c>
      <c r="G879" s="10">
        <v>816000000</v>
      </c>
      <c r="H879" s="10">
        <v>9792000000</v>
      </c>
      <c r="I879" s="10">
        <v>816000000</v>
      </c>
    </row>
    <row r="880" spans="1:9" ht="14.25" customHeight="1" x14ac:dyDescent="0.25">
      <c r="A880" s="98">
        <f t="shared" si="2"/>
        <v>876</v>
      </c>
      <c r="B880" s="107" t="s">
        <v>2960</v>
      </c>
      <c r="C880" s="15" t="s">
        <v>2961</v>
      </c>
      <c r="D880" s="6" t="s">
        <v>2611</v>
      </c>
      <c r="E880" s="115" t="s">
        <v>2032</v>
      </c>
      <c r="F880" s="15">
        <v>2015</v>
      </c>
      <c r="G880" s="10">
        <v>479400000</v>
      </c>
      <c r="H880" s="10">
        <v>1050386000</v>
      </c>
      <c r="I880" s="10">
        <v>479400000</v>
      </c>
    </row>
    <row r="881" spans="1:9" ht="14.25" customHeight="1" x14ac:dyDescent="0.25">
      <c r="A881" s="98">
        <f t="shared" si="2"/>
        <v>877</v>
      </c>
      <c r="B881" s="107" t="s">
        <v>2962</v>
      </c>
      <c r="C881" s="15" t="s">
        <v>2963</v>
      </c>
      <c r="D881" s="6" t="s">
        <v>2588</v>
      </c>
      <c r="E881" s="115" t="s">
        <v>2032</v>
      </c>
      <c r="F881" s="15">
        <v>2015</v>
      </c>
      <c r="G881" s="10">
        <v>3343000000</v>
      </c>
      <c r="H881" s="10">
        <v>3510150000</v>
      </c>
      <c r="I881" s="10">
        <v>3343000000</v>
      </c>
    </row>
    <row r="882" spans="1:9" ht="14.25" customHeight="1" x14ac:dyDescent="0.25">
      <c r="A882" s="98">
        <f t="shared" si="2"/>
        <v>878</v>
      </c>
      <c r="B882" s="107" t="s">
        <v>2964</v>
      </c>
      <c r="C882" s="15" t="s">
        <v>2965</v>
      </c>
      <c r="D882" s="6" t="s">
        <v>2611</v>
      </c>
      <c r="E882" s="115" t="s">
        <v>2032</v>
      </c>
      <c r="F882" s="15">
        <v>2015</v>
      </c>
      <c r="G882" s="10">
        <v>3749890000</v>
      </c>
      <c r="H882" s="10">
        <v>3824887800</v>
      </c>
      <c r="I882" s="10">
        <v>3749890000</v>
      </c>
    </row>
    <row r="883" spans="1:9" ht="14.25" customHeight="1" x14ac:dyDescent="0.25">
      <c r="A883" s="98">
        <f t="shared" si="2"/>
        <v>879</v>
      </c>
      <c r="B883" s="107" t="s">
        <v>2966</v>
      </c>
      <c r="C883" s="15" t="s">
        <v>2967</v>
      </c>
      <c r="D883" s="6" t="s">
        <v>2588</v>
      </c>
      <c r="E883" s="115" t="s">
        <v>2032</v>
      </c>
      <c r="F883" s="15">
        <v>2015</v>
      </c>
      <c r="G883" s="10">
        <v>5100000000</v>
      </c>
      <c r="H883" s="10">
        <v>31161000000</v>
      </c>
      <c r="I883" s="10">
        <v>5100000000</v>
      </c>
    </row>
    <row r="884" spans="1:9" ht="14.25" customHeight="1" x14ac:dyDescent="0.25">
      <c r="A884" s="98">
        <f t="shared" si="2"/>
        <v>880</v>
      </c>
      <c r="B884" s="107" t="s">
        <v>2968</v>
      </c>
      <c r="C884" s="15" t="s">
        <v>2969</v>
      </c>
      <c r="D884" s="6" t="s">
        <v>2207</v>
      </c>
      <c r="E884" s="115" t="s">
        <v>2032</v>
      </c>
      <c r="F884" s="15">
        <v>2015</v>
      </c>
      <c r="G884" s="10">
        <v>5318460000</v>
      </c>
      <c r="H884" s="10">
        <v>13833257600</v>
      </c>
      <c r="I884" s="10">
        <v>5318460000</v>
      </c>
    </row>
    <row r="885" spans="1:9" ht="14.25" customHeight="1" x14ac:dyDescent="0.25">
      <c r="A885" s="98">
        <f t="shared" si="2"/>
        <v>881</v>
      </c>
      <c r="B885" s="107" t="s">
        <v>2970</v>
      </c>
      <c r="C885" s="15" t="s">
        <v>2971</v>
      </c>
      <c r="D885" s="6" t="s">
        <v>71</v>
      </c>
      <c r="E885" s="115" t="s">
        <v>2032</v>
      </c>
      <c r="F885" s="15">
        <v>2015</v>
      </c>
      <c r="G885" s="10">
        <v>26174510000</v>
      </c>
      <c r="H885" s="10">
        <v>26174510000</v>
      </c>
      <c r="I885" s="10">
        <v>26174510000</v>
      </c>
    </row>
    <row r="886" spans="1:9" ht="14.25" customHeight="1" x14ac:dyDescent="0.25">
      <c r="A886" s="98">
        <f t="shared" si="2"/>
        <v>882</v>
      </c>
      <c r="B886" s="107" t="s">
        <v>2972</v>
      </c>
      <c r="C886" s="15" t="s">
        <v>2973</v>
      </c>
      <c r="D886" s="6" t="s">
        <v>2601</v>
      </c>
      <c r="E886" s="115" t="s">
        <v>25</v>
      </c>
      <c r="F886" s="15">
        <v>2015</v>
      </c>
      <c r="G886" s="10">
        <v>26576410000</v>
      </c>
      <c r="H886" s="10">
        <v>109229045100</v>
      </c>
      <c r="I886" s="10">
        <v>26174510000</v>
      </c>
    </row>
    <row r="887" spans="1:9" ht="14.25" customHeight="1" x14ac:dyDescent="0.25">
      <c r="A887" s="98">
        <f t="shared" si="2"/>
        <v>883</v>
      </c>
      <c r="B887" s="107" t="s">
        <v>2974</v>
      </c>
      <c r="C887" s="15" t="s">
        <v>2975</v>
      </c>
      <c r="D887" s="6" t="s">
        <v>2588</v>
      </c>
      <c r="E887" s="115" t="s">
        <v>2726</v>
      </c>
      <c r="F887" s="15">
        <v>2015</v>
      </c>
      <c r="G887" s="10">
        <v>0</v>
      </c>
      <c r="H887" s="10">
        <v>132600000</v>
      </c>
      <c r="I887" s="10"/>
    </row>
    <row r="888" spans="1:9" ht="14.25" customHeight="1" x14ac:dyDescent="0.25">
      <c r="A888" s="98">
        <f t="shared" si="2"/>
        <v>884</v>
      </c>
      <c r="B888" s="107" t="s">
        <v>2901</v>
      </c>
      <c r="C888" s="15" t="s">
        <v>2976</v>
      </c>
      <c r="D888" s="6" t="s">
        <v>2611</v>
      </c>
      <c r="E888" s="115" t="s">
        <v>2977</v>
      </c>
      <c r="F888" s="15">
        <v>2015</v>
      </c>
      <c r="G888" s="10">
        <v>0</v>
      </c>
      <c r="H888" s="10">
        <v>3171449600</v>
      </c>
      <c r="I888" s="10"/>
    </row>
    <row r="889" spans="1:9" ht="14.25" customHeight="1" x14ac:dyDescent="0.25">
      <c r="A889" s="98">
        <f t="shared" si="2"/>
        <v>885</v>
      </c>
      <c r="B889" s="107" t="s">
        <v>2764</v>
      </c>
      <c r="C889" s="15" t="s">
        <v>2765</v>
      </c>
      <c r="D889" s="6" t="s">
        <v>71</v>
      </c>
      <c r="E889" s="115" t="s">
        <v>2978</v>
      </c>
      <c r="F889" s="15">
        <v>2015</v>
      </c>
      <c r="G889" s="10">
        <v>0</v>
      </c>
      <c r="H889" s="10">
        <v>0</v>
      </c>
      <c r="I889" s="10"/>
    </row>
    <row r="890" spans="1:9" ht="14.25" customHeight="1" x14ac:dyDescent="0.25">
      <c r="A890" s="98">
        <f t="shared" si="2"/>
        <v>886</v>
      </c>
      <c r="B890" s="107" t="s">
        <v>2939</v>
      </c>
      <c r="C890" s="15" t="s">
        <v>2940</v>
      </c>
      <c r="D890" s="6" t="s">
        <v>69</v>
      </c>
      <c r="E890" s="115" t="s">
        <v>2978</v>
      </c>
      <c r="F890" s="15">
        <v>2015</v>
      </c>
      <c r="G890" s="10">
        <v>0</v>
      </c>
      <c r="H890" s="10">
        <v>3669943680</v>
      </c>
      <c r="I890" s="10"/>
    </row>
    <row r="891" spans="1:9" ht="14.25" customHeight="1" x14ac:dyDescent="0.25">
      <c r="A891" s="98">
        <f t="shared" si="2"/>
        <v>887</v>
      </c>
      <c r="B891" s="107"/>
      <c r="C891" s="15" t="s">
        <v>2979</v>
      </c>
      <c r="D891" s="15"/>
      <c r="E891" s="115"/>
      <c r="F891" s="15">
        <v>2015</v>
      </c>
      <c r="G891" s="10">
        <v>2682918749.7309599</v>
      </c>
      <c r="H891" s="10"/>
      <c r="I891" s="10">
        <f>G891</f>
        <v>2682918749.7309599</v>
      </c>
    </row>
    <row r="892" spans="1:9" ht="14.25" customHeight="1" x14ac:dyDescent="0.25">
      <c r="A892" s="98">
        <f t="shared" si="2"/>
        <v>888</v>
      </c>
      <c r="B892" s="114" t="s">
        <v>2980</v>
      </c>
      <c r="C892" s="126" t="s">
        <v>2981</v>
      </c>
      <c r="D892" s="6" t="s">
        <v>69</v>
      </c>
      <c r="E892" s="115" t="s">
        <v>2726</v>
      </c>
      <c r="F892" s="15">
        <v>2016</v>
      </c>
      <c r="G892" s="10">
        <v>0</v>
      </c>
      <c r="H892" s="10">
        <v>501600000</v>
      </c>
      <c r="I892" s="10"/>
    </row>
    <row r="893" spans="1:9" ht="14.25" customHeight="1" x14ac:dyDescent="0.25">
      <c r="A893" s="98">
        <f t="shared" si="2"/>
        <v>889</v>
      </c>
      <c r="B893" s="114" t="s">
        <v>2982</v>
      </c>
      <c r="C893" s="6" t="s">
        <v>2983</v>
      </c>
      <c r="D893" s="6" t="s">
        <v>71</v>
      </c>
      <c r="E893" s="115" t="s">
        <v>2726</v>
      </c>
      <c r="F893" s="15">
        <v>2016</v>
      </c>
      <c r="G893" s="10">
        <v>0</v>
      </c>
      <c r="H893" s="10">
        <v>291720000</v>
      </c>
      <c r="I893" s="10"/>
    </row>
    <row r="894" spans="1:9" ht="14.25" customHeight="1" x14ac:dyDescent="0.25">
      <c r="A894" s="98">
        <f t="shared" si="2"/>
        <v>890</v>
      </c>
      <c r="B894" s="114" t="s">
        <v>2621</v>
      </c>
      <c r="C894" s="6" t="s">
        <v>2984</v>
      </c>
      <c r="D894" s="6" t="s">
        <v>2601</v>
      </c>
      <c r="E894" s="127" t="s">
        <v>25</v>
      </c>
      <c r="F894" s="15">
        <v>2016</v>
      </c>
      <c r="G894" s="10">
        <v>13460500000</v>
      </c>
      <c r="H894" s="10">
        <v>33651250000</v>
      </c>
      <c r="I894" s="10">
        <f t="shared" ref="I894:I967" si="5">G894</f>
        <v>13460500000</v>
      </c>
    </row>
    <row r="895" spans="1:9" ht="14.25" customHeight="1" x14ac:dyDescent="0.25">
      <c r="A895" s="98">
        <f t="shared" si="2"/>
        <v>891</v>
      </c>
      <c r="B895" s="117" t="s">
        <v>2985</v>
      </c>
      <c r="C895" s="128" t="s">
        <v>2986</v>
      </c>
      <c r="D895" s="6" t="s">
        <v>2588</v>
      </c>
      <c r="E895" s="127" t="s">
        <v>25</v>
      </c>
      <c r="F895" s="15">
        <v>2016</v>
      </c>
      <c r="G895" s="10">
        <v>3000000000</v>
      </c>
      <c r="H895" s="10">
        <v>3090000000</v>
      </c>
      <c r="I895" s="10">
        <f t="shared" si="5"/>
        <v>3000000000</v>
      </c>
    </row>
    <row r="896" spans="1:9" ht="14.25" customHeight="1" x14ac:dyDescent="0.25">
      <c r="A896" s="98">
        <f t="shared" si="2"/>
        <v>892</v>
      </c>
      <c r="B896" s="117" t="s">
        <v>2756</v>
      </c>
      <c r="C896" s="128" t="s">
        <v>2987</v>
      </c>
      <c r="D896" s="6" t="s">
        <v>2588</v>
      </c>
      <c r="E896" s="127" t="s">
        <v>25</v>
      </c>
      <c r="F896" s="15">
        <v>2016</v>
      </c>
      <c r="G896" s="10">
        <v>1155000000</v>
      </c>
      <c r="H896" s="10">
        <v>1339800000</v>
      </c>
      <c r="I896" s="10">
        <f t="shared" si="5"/>
        <v>1155000000</v>
      </c>
    </row>
    <row r="897" spans="1:9" ht="14.25" customHeight="1" x14ac:dyDescent="0.25">
      <c r="A897" s="98">
        <f t="shared" si="2"/>
        <v>893</v>
      </c>
      <c r="B897" s="114" t="s">
        <v>2988</v>
      </c>
      <c r="C897" s="6" t="s">
        <v>2989</v>
      </c>
      <c r="D897" s="6" t="s">
        <v>2207</v>
      </c>
      <c r="E897" s="127" t="s">
        <v>25</v>
      </c>
      <c r="F897" s="15">
        <v>2016</v>
      </c>
      <c r="G897" s="10">
        <v>13669390000</v>
      </c>
      <c r="H897" s="10">
        <v>30346045800</v>
      </c>
      <c r="I897" s="10">
        <f t="shared" si="5"/>
        <v>13669390000</v>
      </c>
    </row>
    <row r="898" spans="1:9" ht="14.25" customHeight="1" x14ac:dyDescent="0.25">
      <c r="A898" s="98">
        <f t="shared" si="2"/>
        <v>894</v>
      </c>
      <c r="B898" s="114" t="s">
        <v>2754</v>
      </c>
      <c r="C898" s="6" t="s">
        <v>2990</v>
      </c>
      <c r="D898" s="6" t="s">
        <v>2588</v>
      </c>
      <c r="E898" s="127" t="s">
        <v>25</v>
      </c>
      <c r="F898" s="15">
        <v>2016</v>
      </c>
      <c r="G898" s="10">
        <v>946180000</v>
      </c>
      <c r="H898" s="10">
        <v>2176157000</v>
      </c>
      <c r="I898" s="10">
        <f t="shared" si="5"/>
        <v>946180000</v>
      </c>
    </row>
    <row r="899" spans="1:9" ht="14.25" customHeight="1" x14ac:dyDescent="0.25">
      <c r="A899" s="98">
        <f t="shared" si="2"/>
        <v>895</v>
      </c>
      <c r="B899" s="114" t="s">
        <v>2991</v>
      </c>
      <c r="C899" s="6" t="s">
        <v>2992</v>
      </c>
      <c r="D899" s="6" t="s">
        <v>2207</v>
      </c>
      <c r="E899" s="127" t="s">
        <v>25</v>
      </c>
      <c r="F899" s="15">
        <v>2016</v>
      </c>
      <c r="G899" s="10">
        <v>306000000</v>
      </c>
      <c r="H899" s="10">
        <v>1606500000</v>
      </c>
      <c r="I899" s="10">
        <f t="shared" si="5"/>
        <v>306000000</v>
      </c>
    </row>
    <row r="900" spans="1:9" ht="14.25" customHeight="1" x14ac:dyDescent="0.25">
      <c r="A900" s="98">
        <f t="shared" si="2"/>
        <v>896</v>
      </c>
      <c r="B900" s="114" t="s">
        <v>2993</v>
      </c>
      <c r="C900" s="6" t="s">
        <v>2994</v>
      </c>
      <c r="D900" s="6" t="s">
        <v>71</v>
      </c>
      <c r="E900" s="127" t="s">
        <v>25</v>
      </c>
      <c r="F900" s="15">
        <v>2016</v>
      </c>
      <c r="G900" s="10">
        <v>3300000000</v>
      </c>
      <c r="H900" s="10">
        <v>3300000000</v>
      </c>
      <c r="I900" s="10">
        <f t="shared" si="5"/>
        <v>3300000000</v>
      </c>
    </row>
    <row r="901" spans="1:9" ht="14.25" customHeight="1" x14ac:dyDescent="0.25">
      <c r="A901" s="98">
        <f t="shared" si="2"/>
        <v>897</v>
      </c>
      <c r="B901" s="114" t="s">
        <v>2995</v>
      </c>
      <c r="C901" s="6" t="s">
        <v>2996</v>
      </c>
      <c r="D901" s="6" t="s">
        <v>2207</v>
      </c>
      <c r="E901" s="127" t="s">
        <v>25</v>
      </c>
      <c r="F901" s="15">
        <v>2016</v>
      </c>
      <c r="G901" s="10">
        <v>23728320000</v>
      </c>
      <c r="H901" s="10">
        <v>36410231110</v>
      </c>
      <c r="I901" s="10">
        <f t="shared" si="5"/>
        <v>23728320000</v>
      </c>
    </row>
    <row r="902" spans="1:9" ht="14.25" customHeight="1" x14ac:dyDescent="0.25">
      <c r="A902" s="98">
        <f t="shared" si="2"/>
        <v>898</v>
      </c>
      <c r="B902" s="114" t="s">
        <v>2997</v>
      </c>
      <c r="C902" s="6" t="s">
        <v>2998</v>
      </c>
      <c r="D902" s="6" t="s">
        <v>71</v>
      </c>
      <c r="E902" s="127" t="s">
        <v>25</v>
      </c>
      <c r="F902" s="15">
        <v>2016</v>
      </c>
      <c r="G902" s="10">
        <v>6069600000</v>
      </c>
      <c r="H902" s="10">
        <v>6130296000</v>
      </c>
      <c r="I902" s="10">
        <f t="shared" si="5"/>
        <v>6069600000</v>
      </c>
    </row>
    <row r="903" spans="1:9" ht="14.25" customHeight="1" x14ac:dyDescent="0.25">
      <c r="A903" s="98">
        <f t="shared" si="2"/>
        <v>899</v>
      </c>
      <c r="B903" s="114" t="s">
        <v>2999</v>
      </c>
      <c r="C903" s="6" t="s">
        <v>3000</v>
      </c>
      <c r="D903" s="6" t="s">
        <v>71</v>
      </c>
      <c r="E903" s="127" t="s">
        <v>25</v>
      </c>
      <c r="F903" s="15">
        <v>2016</v>
      </c>
      <c r="G903" s="10">
        <v>7247135625</v>
      </c>
      <c r="H903" s="10">
        <v>10073524600</v>
      </c>
      <c r="I903" s="10">
        <f t="shared" si="5"/>
        <v>7247135625</v>
      </c>
    </row>
    <row r="904" spans="1:9" ht="14.25" customHeight="1" x14ac:dyDescent="0.25">
      <c r="A904" s="98">
        <f t="shared" si="2"/>
        <v>900</v>
      </c>
      <c r="B904" s="114" t="s">
        <v>3001</v>
      </c>
      <c r="C904" s="6" t="s">
        <v>3002</v>
      </c>
      <c r="D904" s="6" t="s">
        <v>2588</v>
      </c>
      <c r="E904" s="127" t="s">
        <v>25</v>
      </c>
      <c r="F904" s="15">
        <v>2016</v>
      </c>
      <c r="G904" s="10">
        <v>23067500000</v>
      </c>
      <c r="H904" s="10">
        <v>1000126128600</v>
      </c>
      <c r="I904" s="10">
        <f t="shared" si="5"/>
        <v>23067500000</v>
      </c>
    </row>
    <row r="905" spans="1:9" ht="14.25" customHeight="1" x14ac:dyDescent="0.25">
      <c r="A905" s="98">
        <f t="shared" si="2"/>
        <v>901</v>
      </c>
      <c r="B905" s="114" t="s">
        <v>3003</v>
      </c>
      <c r="C905" s="6" t="s">
        <v>3004</v>
      </c>
      <c r="D905" s="6" t="s">
        <v>2207</v>
      </c>
      <c r="E905" s="127" t="s">
        <v>25</v>
      </c>
      <c r="F905" s="15">
        <v>2016</v>
      </c>
      <c r="G905" s="10">
        <v>446754000000</v>
      </c>
      <c r="H905" s="10">
        <v>626802600000</v>
      </c>
      <c r="I905" s="10">
        <f t="shared" si="5"/>
        <v>446754000000</v>
      </c>
    </row>
    <row r="906" spans="1:9" ht="14.25" customHeight="1" x14ac:dyDescent="0.25">
      <c r="A906" s="98">
        <f t="shared" si="2"/>
        <v>902</v>
      </c>
      <c r="B906" s="114" t="s">
        <v>3005</v>
      </c>
      <c r="C906" s="6" t="s">
        <v>3006</v>
      </c>
      <c r="D906" s="6" t="s">
        <v>2207</v>
      </c>
      <c r="E906" s="127" t="s">
        <v>25</v>
      </c>
      <c r="F906" s="15">
        <v>2016</v>
      </c>
      <c r="G906" s="10">
        <v>122906400000</v>
      </c>
      <c r="H906" s="10">
        <v>184359600000</v>
      </c>
      <c r="I906" s="10">
        <f t="shared" si="5"/>
        <v>122906400000</v>
      </c>
    </row>
    <row r="907" spans="1:9" ht="14.25" customHeight="1" x14ac:dyDescent="0.25">
      <c r="A907" s="98">
        <f t="shared" si="2"/>
        <v>903</v>
      </c>
      <c r="B907" s="114" t="s">
        <v>2974</v>
      </c>
      <c r="C907" s="6" t="s">
        <v>3007</v>
      </c>
      <c r="D907" s="6" t="s">
        <v>2588</v>
      </c>
      <c r="E907" s="127" t="s">
        <v>25</v>
      </c>
      <c r="F907" s="15">
        <v>2016</v>
      </c>
      <c r="G907" s="10">
        <v>1020000000</v>
      </c>
      <c r="H907" s="10">
        <v>26101800000</v>
      </c>
      <c r="I907" s="10">
        <f t="shared" si="5"/>
        <v>1020000000</v>
      </c>
    </row>
    <row r="908" spans="1:9" ht="14.25" customHeight="1" x14ac:dyDescent="0.25">
      <c r="A908" s="98">
        <f t="shared" si="2"/>
        <v>904</v>
      </c>
      <c r="B908" s="114" t="s">
        <v>3008</v>
      </c>
      <c r="C908" s="6" t="s">
        <v>3009</v>
      </c>
      <c r="D908" s="6" t="s">
        <v>2588</v>
      </c>
      <c r="E908" s="127" t="s">
        <v>25</v>
      </c>
      <c r="F908" s="15">
        <v>2016</v>
      </c>
      <c r="G908" s="10">
        <v>3000000000</v>
      </c>
      <c r="H908" s="10">
        <v>5580000000</v>
      </c>
      <c r="I908" s="10">
        <f t="shared" si="5"/>
        <v>3000000000</v>
      </c>
    </row>
    <row r="909" spans="1:9" ht="14.25" customHeight="1" x14ac:dyDescent="0.25">
      <c r="A909" s="98">
        <f t="shared" si="2"/>
        <v>905</v>
      </c>
      <c r="B909" s="114" t="s">
        <v>3010</v>
      </c>
      <c r="C909" s="6" t="s">
        <v>3011</v>
      </c>
      <c r="D909" s="6" t="s">
        <v>2611</v>
      </c>
      <c r="E909" s="127" t="s">
        <v>25</v>
      </c>
      <c r="F909" s="15">
        <v>2016</v>
      </c>
      <c r="G909" s="10">
        <v>3293927856</v>
      </c>
      <c r="H909" s="10">
        <v>10242043440</v>
      </c>
      <c r="I909" s="10">
        <f t="shared" si="5"/>
        <v>3293927856</v>
      </c>
    </row>
    <row r="910" spans="1:9" ht="14.25" customHeight="1" x14ac:dyDescent="0.25">
      <c r="A910" s="98">
        <f t="shared" si="2"/>
        <v>906</v>
      </c>
      <c r="B910" s="114" t="s">
        <v>3012</v>
      </c>
      <c r="C910" s="6" t="s">
        <v>3013</v>
      </c>
      <c r="D910" s="6" t="s">
        <v>2601</v>
      </c>
      <c r="E910" s="127" t="s">
        <v>25</v>
      </c>
      <c r="F910" s="15">
        <v>2016</v>
      </c>
      <c r="G910" s="10">
        <v>98425500000</v>
      </c>
      <c r="H910" s="10">
        <v>439164450000</v>
      </c>
      <c r="I910" s="10">
        <f t="shared" si="5"/>
        <v>98425500000</v>
      </c>
    </row>
    <row r="911" spans="1:9" ht="14.25" customHeight="1" x14ac:dyDescent="0.25">
      <c r="A911" s="98">
        <f t="shared" si="2"/>
        <v>907</v>
      </c>
      <c r="B911" s="114" t="s">
        <v>3014</v>
      </c>
      <c r="C911" s="6" t="s">
        <v>3015</v>
      </c>
      <c r="D911" s="6" t="s">
        <v>2207</v>
      </c>
      <c r="E911" s="127" t="s">
        <v>25</v>
      </c>
      <c r="F911" s="15">
        <v>2016</v>
      </c>
      <c r="G911" s="10">
        <v>5809000000</v>
      </c>
      <c r="H911" s="10">
        <v>6854620000</v>
      </c>
      <c r="I911" s="10">
        <f t="shared" si="5"/>
        <v>5809000000</v>
      </c>
    </row>
    <row r="912" spans="1:9" ht="14.25" customHeight="1" x14ac:dyDescent="0.25">
      <c r="A912" s="98">
        <f t="shared" si="2"/>
        <v>908</v>
      </c>
      <c r="B912" s="114" t="s">
        <v>3016</v>
      </c>
      <c r="C912" s="6" t="s">
        <v>3017</v>
      </c>
      <c r="D912" s="6" t="s">
        <v>2207</v>
      </c>
      <c r="E912" s="127" t="s">
        <v>25</v>
      </c>
      <c r="F912" s="15">
        <v>2016</v>
      </c>
      <c r="G912" s="10">
        <v>1147500000</v>
      </c>
      <c r="H912" s="10">
        <v>1170450000</v>
      </c>
      <c r="I912" s="10">
        <f t="shared" si="5"/>
        <v>1147500000</v>
      </c>
    </row>
    <row r="913" spans="1:9" ht="14.25" customHeight="1" x14ac:dyDescent="0.25">
      <c r="A913" s="98">
        <f t="shared" si="2"/>
        <v>909</v>
      </c>
      <c r="B913" s="114" t="s">
        <v>3018</v>
      </c>
      <c r="C913" s="6" t="s">
        <v>3019</v>
      </c>
      <c r="D913" s="6" t="s">
        <v>69</v>
      </c>
      <c r="E913" s="127" t="s">
        <v>25</v>
      </c>
      <c r="F913" s="15">
        <v>2016</v>
      </c>
      <c r="G913" s="10">
        <v>15688970000</v>
      </c>
      <c r="H913" s="10">
        <v>21964558000</v>
      </c>
      <c r="I913" s="10">
        <f t="shared" si="5"/>
        <v>15688970000</v>
      </c>
    </row>
    <row r="914" spans="1:9" ht="14.25" customHeight="1" x14ac:dyDescent="0.25">
      <c r="A914" s="98">
        <f t="shared" si="2"/>
        <v>910</v>
      </c>
      <c r="B914" s="114" t="s">
        <v>3020</v>
      </c>
      <c r="C914" s="6" t="s">
        <v>3021</v>
      </c>
      <c r="D914" s="6" t="s">
        <v>2611</v>
      </c>
      <c r="E914" s="127" t="s">
        <v>25</v>
      </c>
      <c r="F914" s="15">
        <v>2016</v>
      </c>
      <c r="G914" s="10">
        <v>61940000000</v>
      </c>
      <c r="H914" s="10">
        <v>39022200000</v>
      </c>
      <c r="I914" s="10">
        <f t="shared" si="5"/>
        <v>61940000000</v>
      </c>
    </row>
    <row r="915" spans="1:9" ht="14.25" customHeight="1" x14ac:dyDescent="0.25">
      <c r="A915" s="98">
        <f t="shared" si="2"/>
        <v>911</v>
      </c>
      <c r="B915" s="114" t="s">
        <v>3022</v>
      </c>
      <c r="C915" s="6" t="s">
        <v>3023</v>
      </c>
      <c r="D915" s="6" t="s">
        <v>69</v>
      </c>
      <c r="E915" s="127" t="s">
        <v>25</v>
      </c>
      <c r="F915" s="15">
        <v>2016</v>
      </c>
      <c r="G915" s="10">
        <v>6305820085</v>
      </c>
      <c r="H915" s="10">
        <v>11476592400</v>
      </c>
      <c r="I915" s="10">
        <f t="shared" si="5"/>
        <v>6305820085</v>
      </c>
    </row>
    <row r="916" spans="1:9" ht="14.25" customHeight="1" x14ac:dyDescent="0.25">
      <c r="A916" s="98">
        <f t="shared" si="2"/>
        <v>912</v>
      </c>
      <c r="B916" s="114" t="s">
        <v>2748</v>
      </c>
      <c r="C916" s="126" t="s">
        <v>3024</v>
      </c>
      <c r="D916" s="6" t="s">
        <v>69</v>
      </c>
      <c r="E916" s="127" t="s">
        <v>25</v>
      </c>
      <c r="F916" s="15">
        <v>2016</v>
      </c>
      <c r="G916" s="10">
        <v>500000000</v>
      </c>
      <c r="H916" s="10">
        <v>500000000</v>
      </c>
      <c r="I916" s="10">
        <f t="shared" si="5"/>
        <v>500000000</v>
      </c>
    </row>
    <row r="917" spans="1:9" ht="14.25" customHeight="1" x14ac:dyDescent="0.25">
      <c r="A917" s="98">
        <f t="shared" si="2"/>
        <v>913</v>
      </c>
      <c r="B917" s="114" t="s">
        <v>3025</v>
      </c>
      <c r="C917" s="126" t="s">
        <v>3026</v>
      </c>
      <c r="D917" s="6" t="s">
        <v>71</v>
      </c>
      <c r="E917" s="127" t="s">
        <v>25</v>
      </c>
      <c r="F917" s="15">
        <v>2016</v>
      </c>
      <c r="G917" s="10">
        <v>2340000000</v>
      </c>
      <c r="H917" s="10">
        <v>2644200000</v>
      </c>
      <c r="I917" s="10">
        <f t="shared" si="5"/>
        <v>2340000000</v>
      </c>
    </row>
    <row r="918" spans="1:9" ht="14.25" customHeight="1" x14ac:dyDescent="0.25">
      <c r="A918" s="98">
        <f t="shared" si="2"/>
        <v>914</v>
      </c>
      <c r="B918" s="114" t="s">
        <v>1513</v>
      </c>
      <c r="C918" s="126" t="s">
        <v>3027</v>
      </c>
      <c r="D918" s="6" t="s">
        <v>71</v>
      </c>
      <c r="E918" s="127" t="s">
        <v>25</v>
      </c>
      <c r="F918" s="15">
        <v>2016</v>
      </c>
      <c r="G918" s="10">
        <v>5677930000</v>
      </c>
      <c r="H918" s="10">
        <v>15160073100</v>
      </c>
      <c r="I918" s="10">
        <f t="shared" si="5"/>
        <v>5677930000</v>
      </c>
    </row>
    <row r="919" spans="1:9" ht="14.25" customHeight="1" x14ac:dyDescent="0.25">
      <c r="A919" s="98">
        <f t="shared" si="2"/>
        <v>915</v>
      </c>
      <c r="B919" s="114" t="s">
        <v>3028</v>
      </c>
      <c r="C919" s="126" t="s">
        <v>3029</v>
      </c>
      <c r="D919" s="6" t="s">
        <v>69</v>
      </c>
      <c r="E919" s="127" t="s">
        <v>25</v>
      </c>
      <c r="F919" s="15">
        <v>2016</v>
      </c>
      <c r="G919" s="10">
        <v>5388640000</v>
      </c>
      <c r="H919" s="10">
        <v>6466368000</v>
      </c>
      <c r="I919" s="10">
        <f t="shared" si="5"/>
        <v>5388640000</v>
      </c>
    </row>
    <row r="920" spans="1:9" ht="14.25" customHeight="1" x14ac:dyDescent="0.25">
      <c r="A920" s="98">
        <f t="shared" si="2"/>
        <v>916</v>
      </c>
      <c r="B920" s="114" t="s">
        <v>3030</v>
      </c>
      <c r="C920" s="126" t="s">
        <v>3031</v>
      </c>
      <c r="D920" s="6" t="s">
        <v>71</v>
      </c>
      <c r="E920" s="127" t="s">
        <v>25</v>
      </c>
      <c r="F920" s="15">
        <v>2016</v>
      </c>
      <c r="G920" s="10">
        <v>3664739422</v>
      </c>
      <c r="H920" s="10">
        <v>6525494800</v>
      </c>
      <c r="I920" s="10">
        <f t="shared" si="5"/>
        <v>3664739422</v>
      </c>
    </row>
    <row r="921" spans="1:9" ht="14.25" customHeight="1" x14ac:dyDescent="0.25">
      <c r="A921" s="98">
        <f t="shared" si="2"/>
        <v>917</v>
      </c>
      <c r="B921" s="114" t="s">
        <v>2412</v>
      </c>
      <c r="C921" s="126" t="s">
        <v>3032</v>
      </c>
      <c r="D921" s="6" t="s">
        <v>71</v>
      </c>
      <c r="E921" s="127" t="s">
        <v>25</v>
      </c>
      <c r="F921" s="15">
        <v>2016</v>
      </c>
      <c r="G921" s="10">
        <v>213824584</v>
      </c>
      <c r="H921" s="10">
        <v>474517900</v>
      </c>
      <c r="I921" s="10">
        <f t="shared" si="5"/>
        <v>213824584</v>
      </c>
    </row>
    <row r="922" spans="1:9" ht="14.25" customHeight="1" x14ac:dyDescent="0.25">
      <c r="A922" s="98">
        <f t="shared" si="2"/>
        <v>918</v>
      </c>
      <c r="B922" s="114" t="s">
        <v>3033</v>
      </c>
      <c r="C922" s="126" t="s">
        <v>3034</v>
      </c>
      <c r="D922" s="6" t="s">
        <v>69</v>
      </c>
      <c r="E922" s="127" t="s">
        <v>25</v>
      </c>
      <c r="F922" s="15">
        <v>2016</v>
      </c>
      <c r="G922" s="10">
        <v>3000000000</v>
      </c>
      <c r="H922" s="10">
        <v>9150000000</v>
      </c>
      <c r="I922" s="10">
        <f t="shared" si="5"/>
        <v>3000000000</v>
      </c>
    </row>
    <row r="923" spans="1:9" ht="14.25" customHeight="1" x14ac:dyDescent="0.25">
      <c r="A923" s="98">
        <f t="shared" si="2"/>
        <v>919</v>
      </c>
      <c r="B923" s="114" t="s">
        <v>2980</v>
      </c>
      <c r="C923" s="126" t="s">
        <v>2981</v>
      </c>
      <c r="D923" s="6" t="s">
        <v>69</v>
      </c>
      <c r="E923" s="127" t="s">
        <v>26</v>
      </c>
      <c r="F923" s="15">
        <v>2016</v>
      </c>
      <c r="G923" s="10">
        <v>696000000</v>
      </c>
      <c r="H923" s="10">
        <v>3257280000</v>
      </c>
      <c r="I923" s="10">
        <f t="shared" si="5"/>
        <v>696000000</v>
      </c>
    </row>
    <row r="924" spans="1:9" ht="14.25" customHeight="1" x14ac:dyDescent="0.25">
      <c r="A924" s="98">
        <f t="shared" si="2"/>
        <v>920</v>
      </c>
      <c r="B924" s="114" t="s">
        <v>3035</v>
      </c>
      <c r="C924" s="126" t="s">
        <v>3036</v>
      </c>
      <c r="D924" s="6" t="s">
        <v>71</v>
      </c>
      <c r="E924" s="127" t="s">
        <v>25</v>
      </c>
      <c r="F924" s="15">
        <v>2016</v>
      </c>
      <c r="G924" s="10">
        <v>4500000000</v>
      </c>
      <c r="H924" s="10">
        <v>7740000000</v>
      </c>
      <c r="I924" s="10">
        <f t="shared" si="5"/>
        <v>4500000000</v>
      </c>
    </row>
    <row r="925" spans="1:9" ht="14.25" customHeight="1" x14ac:dyDescent="0.25">
      <c r="A925" s="98">
        <f t="shared" si="2"/>
        <v>921</v>
      </c>
      <c r="B925" s="114" t="s">
        <v>3037</v>
      </c>
      <c r="C925" s="126" t="s">
        <v>3038</v>
      </c>
      <c r="D925" s="6" t="s">
        <v>2588</v>
      </c>
      <c r="E925" s="127" t="s">
        <v>25</v>
      </c>
      <c r="F925" s="15">
        <v>2016</v>
      </c>
      <c r="G925" s="10">
        <v>5920080000</v>
      </c>
      <c r="H925" s="10">
        <v>2486433600</v>
      </c>
      <c r="I925" s="10">
        <f t="shared" si="5"/>
        <v>5920080000</v>
      </c>
    </row>
    <row r="926" spans="1:9" ht="14.25" customHeight="1" x14ac:dyDescent="0.25">
      <c r="A926" s="98">
        <f t="shared" si="2"/>
        <v>922</v>
      </c>
      <c r="B926" s="114" t="s">
        <v>3039</v>
      </c>
      <c r="C926" s="126" t="s">
        <v>3040</v>
      </c>
      <c r="D926" s="6" t="s">
        <v>71</v>
      </c>
      <c r="E926" s="127" t="s">
        <v>25</v>
      </c>
      <c r="F926" s="15">
        <v>2016</v>
      </c>
      <c r="G926" s="10">
        <v>6507430000</v>
      </c>
      <c r="H926" s="10">
        <v>10281739400</v>
      </c>
      <c r="I926" s="10">
        <f t="shared" si="5"/>
        <v>6507430000</v>
      </c>
    </row>
    <row r="927" spans="1:9" ht="14.25" customHeight="1" x14ac:dyDescent="0.25">
      <c r="A927" s="98">
        <f t="shared" si="2"/>
        <v>923</v>
      </c>
      <c r="B927" s="114" t="s">
        <v>3041</v>
      </c>
      <c r="C927" s="126" t="s">
        <v>3042</v>
      </c>
      <c r="D927" s="6" t="s">
        <v>2601</v>
      </c>
      <c r="E927" s="127" t="s">
        <v>25</v>
      </c>
      <c r="F927" s="15">
        <v>2016</v>
      </c>
      <c r="G927" s="10">
        <v>6069000000</v>
      </c>
      <c r="H927" s="10">
        <v>3459330000</v>
      </c>
      <c r="I927" s="10">
        <f t="shared" si="5"/>
        <v>6069000000</v>
      </c>
    </row>
    <row r="928" spans="1:9" ht="14.25" customHeight="1" x14ac:dyDescent="0.25">
      <c r="A928" s="98">
        <f t="shared" si="2"/>
        <v>924</v>
      </c>
      <c r="B928" s="114" t="s">
        <v>3043</v>
      </c>
      <c r="C928" s="126" t="s">
        <v>3044</v>
      </c>
      <c r="D928" s="6" t="s">
        <v>2588</v>
      </c>
      <c r="E928" s="127" t="s">
        <v>25</v>
      </c>
      <c r="F928" s="15">
        <v>2016</v>
      </c>
      <c r="G928" s="10">
        <v>14458500000</v>
      </c>
      <c r="H928" s="10">
        <v>148199625000</v>
      </c>
      <c r="I928" s="10">
        <f t="shared" si="5"/>
        <v>14458500000</v>
      </c>
    </row>
    <row r="929" spans="1:9" ht="14.25" customHeight="1" x14ac:dyDescent="0.25">
      <c r="A929" s="98">
        <f t="shared" si="2"/>
        <v>925</v>
      </c>
      <c r="B929" s="114" t="s">
        <v>3045</v>
      </c>
      <c r="C929" s="126" t="s">
        <v>3046</v>
      </c>
      <c r="D929" s="6" t="s">
        <v>69</v>
      </c>
      <c r="E929" s="127" t="s">
        <v>25</v>
      </c>
      <c r="F929" s="15">
        <v>2016</v>
      </c>
      <c r="G929" s="10">
        <v>11152800000</v>
      </c>
      <c r="H929" s="10">
        <v>46953288000</v>
      </c>
      <c r="I929" s="10">
        <f t="shared" si="5"/>
        <v>11152800000</v>
      </c>
    </row>
    <row r="930" spans="1:9" ht="14.25" customHeight="1" x14ac:dyDescent="0.25">
      <c r="A930" s="98">
        <f t="shared" si="2"/>
        <v>926</v>
      </c>
      <c r="B930" s="114" t="s">
        <v>1312</v>
      </c>
      <c r="C930" s="126" t="s">
        <v>3047</v>
      </c>
      <c r="D930" s="6" t="s">
        <v>69</v>
      </c>
      <c r="E930" s="127" t="s">
        <v>25</v>
      </c>
      <c r="F930" s="15">
        <v>2016</v>
      </c>
      <c r="G930" s="10">
        <v>14114400000</v>
      </c>
      <c r="H930" s="10">
        <v>18009974400</v>
      </c>
      <c r="I930" s="10">
        <f t="shared" si="5"/>
        <v>14114400000</v>
      </c>
    </row>
    <row r="931" spans="1:9" ht="14.25" customHeight="1" x14ac:dyDescent="0.25">
      <c r="A931" s="98">
        <f t="shared" si="2"/>
        <v>927</v>
      </c>
      <c r="B931" s="114" t="s">
        <v>3048</v>
      </c>
      <c r="C931" s="6" t="s">
        <v>3049</v>
      </c>
      <c r="D931" s="6" t="s">
        <v>2601</v>
      </c>
      <c r="E931" s="113" t="s">
        <v>25</v>
      </c>
      <c r="F931" s="15">
        <v>2016</v>
      </c>
      <c r="G931" s="10">
        <v>1581000000</v>
      </c>
      <c r="H931" s="10">
        <v>3078456000</v>
      </c>
      <c r="I931" s="10">
        <f t="shared" si="5"/>
        <v>1581000000</v>
      </c>
    </row>
    <row r="932" spans="1:9" ht="14.25" customHeight="1" x14ac:dyDescent="0.25">
      <c r="A932" s="98">
        <f t="shared" si="2"/>
        <v>928</v>
      </c>
      <c r="B932" s="114" t="s">
        <v>3050</v>
      </c>
      <c r="C932" s="6" t="s">
        <v>3051</v>
      </c>
      <c r="D932" s="6" t="s">
        <v>69</v>
      </c>
      <c r="E932" s="113" t="s">
        <v>25</v>
      </c>
      <c r="F932" s="15">
        <v>2016</v>
      </c>
      <c r="G932" s="10">
        <v>528880000</v>
      </c>
      <c r="H932" s="10">
        <v>475992000</v>
      </c>
      <c r="I932" s="10">
        <f t="shared" si="5"/>
        <v>528880000</v>
      </c>
    </row>
    <row r="933" spans="1:9" ht="14.25" customHeight="1" x14ac:dyDescent="0.25">
      <c r="A933" s="98">
        <f t="shared" si="2"/>
        <v>929</v>
      </c>
      <c r="B933" s="114" t="s">
        <v>3052</v>
      </c>
      <c r="C933" s="6" t="s">
        <v>3053</v>
      </c>
      <c r="D933" s="6" t="s">
        <v>71</v>
      </c>
      <c r="E933" s="113" t="s">
        <v>25</v>
      </c>
      <c r="F933" s="15">
        <v>2016</v>
      </c>
      <c r="G933" s="10">
        <v>285000000</v>
      </c>
      <c r="H933" s="10">
        <v>285285000</v>
      </c>
      <c r="I933" s="10">
        <f t="shared" si="5"/>
        <v>285000000</v>
      </c>
    </row>
    <row r="934" spans="1:9" ht="14.25" customHeight="1" x14ac:dyDescent="0.25">
      <c r="A934" s="98">
        <f t="shared" si="2"/>
        <v>930</v>
      </c>
      <c r="B934" s="114" t="s">
        <v>3054</v>
      </c>
      <c r="C934" s="6" t="s">
        <v>3055</v>
      </c>
      <c r="D934" s="6" t="s">
        <v>71</v>
      </c>
      <c r="E934" s="113" t="s">
        <v>25</v>
      </c>
      <c r="F934" s="15">
        <v>2016</v>
      </c>
      <c r="G934" s="10">
        <v>34849720000</v>
      </c>
      <c r="H934" s="10">
        <v>60290015600</v>
      </c>
      <c r="I934" s="10">
        <f t="shared" si="5"/>
        <v>34849720000</v>
      </c>
    </row>
    <row r="935" spans="1:9" ht="14.25" customHeight="1" x14ac:dyDescent="0.25">
      <c r="A935" s="98">
        <f t="shared" si="2"/>
        <v>931</v>
      </c>
      <c r="B935" s="114" t="s">
        <v>2127</v>
      </c>
      <c r="C935" s="6" t="s">
        <v>3056</v>
      </c>
      <c r="D935" s="6" t="s">
        <v>2601</v>
      </c>
      <c r="E935" s="113" t="s">
        <v>25</v>
      </c>
      <c r="F935" s="15">
        <v>2016</v>
      </c>
      <c r="G935" s="10">
        <v>125000000000</v>
      </c>
      <c r="H935" s="10">
        <v>160000000000</v>
      </c>
      <c r="I935" s="10">
        <f t="shared" si="5"/>
        <v>125000000000</v>
      </c>
    </row>
    <row r="936" spans="1:9" ht="14.25" customHeight="1" x14ac:dyDescent="0.25">
      <c r="A936" s="98">
        <f t="shared" si="2"/>
        <v>932</v>
      </c>
      <c r="B936" s="114" t="s">
        <v>3057</v>
      </c>
      <c r="C936" s="6" t="s">
        <v>3058</v>
      </c>
      <c r="D936" s="6" t="s">
        <v>71</v>
      </c>
      <c r="E936" s="113" t="s">
        <v>25</v>
      </c>
      <c r="F936" s="15">
        <v>2016</v>
      </c>
      <c r="G936" s="10">
        <v>19039000000</v>
      </c>
      <c r="H936" s="10">
        <v>21894850000</v>
      </c>
      <c r="I936" s="10">
        <f t="shared" si="5"/>
        <v>19039000000</v>
      </c>
    </row>
    <row r="937" spans="1:9" ht="14.25" customHeight="1" x14ac:dyDescent="0.25">
      <c r="A937" s="98">
        <f t="shared" si="2"/>
        <v>933</v>
      </c>
      <c r="B937" s="114" t="s">
        <v>3059</v>
      </c>
      <c r="C937" s="6" t="s">
        <v>3060</v>
      </c>
      <c r="D937" s="6" t="s">
        <v>71</v>
      </c>
      <c r="E937" s="113" t="s">
        <v>25</v>
      </c>
      <c r="F937" s="15">
        <v>2016</v>
      </c>
      <c r="G937" s="10">
        <v>22785300000</v>
      </c>
      <c r="H937" s="10">
        <v>120548015240</v>
      </c>
      <c r="I937" s="10">
        <f t="shared" si="5"/>
        <v>22785300000</v>
      </c>
    </row>
    <row r="938" spans="1:9" ht="14.25" customHeight="1" x14ac:dyDescent="0.25">
      <c r="A938" s="98">
        <f t="shared" si="2"/>
        <v>934</v>
      </c>
      <c r="B938" s="114" t="s">
        <v>3061</v>
      </c>
      <c r="C938" s="6" t="s">
        <v>3062</v>
      </c>
      <c r="D938" s="6" t="s">
        <v>71</v>
      </c>
      <c r="E938" s="113" t="s">
        <v>25</v>
      </c>
      <c r="F938" s="15">
        <v>2016</v>
      </c>
      <c r="G938" s="10">
        <v>38841600000</v>
      </c>
      <c r="H938" s="10">
        <v>118480752000</v>
      </c>
      <c r="I938" s="10">
        <f t="shared" si="5"/>
        <v>38841600000</v>
      </c>
    </row>
    <row r="939" spans="1:9" ht="14.25" customHeight="1" x14ac:dyDescent="0.25">
      <c r="A939" s="98">
        <f t="shared" si="2"/>
        <v>935</v>
      </c>
      <c r="B939" s="114" t="s">
        <v>3063</v>
      </c>
      <c r="C939" s="6" t="s">
        <v>3064</v>
      </c>
      <c r="D939" s="6" t="s">
        <v>71</v>
      </c>
      <c r="E939" s="113" t="s">
        <v>25</v>
      </c>
      <c r="F939" s="15">
        <v>2016</v>
      </c>
      <c r="G939" s="10">
        <v>4598548017</v>
      </c>
      <c r="H939" s="10">
        <v>4736506500</v>
      </c>
      <c r="I939" s="10">
        <f t="shared" si="5"/>
        <v>4598548017</v>
      </c>
    </row>
    <row r="940" spans="1:9" ht="14.25" customHeight="1" x14ac:dyDescent="0.25">
      <c r="A940" s="98">
        <f t="shared" si="2"/>
        <v>936</v>
      </c>
      <c r="B940" s="114" t="s">
        <v>3065</v>
      </c>
      <c r="C940" s="6" t="s">
        <v>3066</v>
      </c>
      <c r="D940" s="6" t="s">
        <v>71</v>
      </c>
      <c r="E940" s="113" t="s">
        <v>25</v>
      </c>
      <c r="F940" s="15">
        <v>2016</v>
      </c>
      <c r="G940" s="10">
        <v>3406000000</v>
      </c>
      <c r="H940" s="10">
        <v>2769078000</v>
      </c>
      <c r="I940" s="10">
        <f t="shared" si="5"/>
        <v>3406000000</v>
      </c>
    </row>
    <row r="941" spans="1:9" ht="14.25" customHeight="1" x14ac:dyDescent="0.25">
      <c r="A941" s="98">
        <f t="shared" si="2"/>
        <v>937</v>
      </c>
      <c r="B941" s="114" t="s">
        <v>3067</v>
      </c>
      <c r="C941" s="6" t="s">
        <v>3068</v>
      </c>
      <c r="D941" s="6" t="s">
        <v>3069</v>
      </c>
      <c r="E941" s="113" t="s">
        <v>25</v>
      </c>
      <c r="F941" s="15">
        <v>2016</v>
      </c>
      <c r="G941" s="10">
        <v>360000000000</v>
      </c>
      <c r="H941" s="10">
        <v>421500000000</v>
      </c>
      <c r="I941" s="10">
        <f t="shared" si="5"/>
        <v>360000000000</v>
      </c>
    </row>
    <row r="942" spans="1:9" ht="14.25" customHeight="1" x14ac:dyDescent="0.25">
      <c r="A942" s="98">
        <f t="shared" si="2"/>
        <v>938</v>
      </c>
      <c r="B942" s="114" t="s">
        <v>2488</v>
      </c>
      <c r="C942" s="6" t="s">
        <v>3070</v>
      </c>
      <c r="D942" s="6" t="s">
        <v>71</v>
      </c>
      <c r="E942" s="113" t="s">
        <v>25</v>
      </c>
      <c r="F942" s="15">
        <v>2016</v>
      </c>
      <c r="G942" s="10">
        <v>7449000000</v>
      </c>
      <c r="H942" s="129">
        <v>6704100000</v>
      </c>
      <c r="I942" s="10">
        <f t="shared" si="5"/>
        <v>7449000000</v>
      </c>
    </row>
    <row r="943" spans="1:9" ht="14.25" customHeight="1" x14ac:dyDescent="0.25">
      <c r="A943" s="98">
        <f t="shared" si="2"/>
        <v>939</v>
      </c>
      <c r="B943" s="114" t="s">
        <v>3071</v>
      </c>
      <c r="C943" s="6" t="s">
        <v>3072</v>
      </c>
      <c r="D943" s="6" t="s">
        <v>2601</v>
      </c>
      <c r="E943" s="113" t="s">
        <v>25</v>
      </c>
      <c r="F943" s="15">
        <v>2016</v>
      </c>
      <c r="G943" s="10">
        <v>1119300000</v>
      </c>
      <c r="H943" s="10">
        <v>1124896500</v>
      </c>
      <c r="I943" s="10">
        <f t="shared" si="5"/>
        <v>1119300000</v>
      </c>
    </row>
    <row r="944" spans="1:9" ht="14.25" customHeight="1" x14ac:dyDescent="0.25">
      <c r="A944" s="98">
        <f t="shared" si="2"/>
        <v>940</v>
      </c>
      <c r="B944" s="114" t="s">
        <v>3073</v>
      </c>
      <c r="C944" s="6" t="s">
        <v>3074</v>
      </c>
      <c r="D944" s="6" t="s">
        <v>2207</v>
      </c>
      <c r="E944" s="113" t="s">
        <v>25</v>
      </c>
      <c r="F944" s="15">
        <v>2016</v>
      </c>
      <c r="G944" s="10">
        <v>2709400000</v>
      </c>
      <c r="H944" s="10">
        <v>2874350000</v>
      </c>
      <c r="I944" s="10">
        <f t="shared" si="5"/>
        <v>2709400000</v>
      </c>
    </row>
    <row r="945" spans="1:9" ht="14.25" customHeight="1" x14ac:dyDescent="0.25">
      <c r="A945" s="98">
        <f t="shared" si="2"/>
        <v>941</v>
      </c>
      <c r="B945" s="114" t="s">
        <v>3075</v>
      </c>
      <c r="C945" s="6" t="s">
        <v>3076</v>
      </c>
      <c r="D945" s="6" t="s">
        <v>2601</v>
      </c>
      <c r="E945" s="113" t="s">
        <v>25</v>
      </c>
      <c r="F945" s="15">
        <v>2016</v>
      </c>
      <c r="G945" s="10">
        <v>1085432029</v>
      </c>
      <c r="H945" s="10">
        <v>738072000</v>
      </c>
      <c r="I945" s="10">
        <f t="shared" si="5"/>
        <v>1085432029</v>
      </c>
    </row>
    <row r="946" spans="1:9" ht="14.25" customHeight="1" x14ac:dyDescent="0.25">
      <c r="A946" s="98">
        <f t="shared" si="2"/>
        <v>942</v>
      </c>
      <c r="B946" s="114" t="s">
        <v>3077</v>
      </c>
      <c r="C946" s="6" t="s">
        <v>3078</v>
      </c>
      <c r="D946" s="6" t="s">
        <v>71</v>
      </c>
      <c r="E946" s="113" t="s">
        <v>25</v>
      </c>
      <c r="F946" s="15">
        <v>2016</v>
      </c>
      <c r="G946" s="10">
        <v>52816780000</v>
      </c>
      <c r="H946" s="10">
        <v>7394349200</v>
      </c>
      <c r="I946" s="10">
        <f t="shared" si="5"/>
        <v>52816780000</v>
      </c>
    </row>
    <row r="947" spans="1:9" ht="14.25" customHeight="1" x14ac:dyDescent="0.25">
      <c r="A947" s="98">
        <f t="shared" si="2"/>
        <v>943</v>
      </c>
      <c r="B947" s="114" t="s">
        <v>3079</v>
      </c>
      <c r="C947" s="6" t="s">
        <v>3080</v>
      </c>
      <c r="D947" s="6" t="s">
        <v>3069</v>
      </c>
      <c r="E947" s="113" t="s">
        <v>3081</v>
      </c>
      <c r="F947" s="15">
        <v>2016</v>
      </c>
      <c r="G947" s="10">
        <v>2570769000</v>
      </c>
      <c r="H947" s="10">
        <v>3041965500</v>
      </c>
      <c r="I947" s="10">
        <f t="shared" si="5"/>
        <v>2570769000</v>
      </c>
    </row>
    <row r="948" spans="1:9" ht="14.25" customHeight="1" x14ac:dyDescent="0.25">
      <c r="A948" s="98">
        <f t="shared" si="2"/>
        <v>944</v>
      </c>
      <c r="B948" s="114" t="s">
        <v>3082</v>
      </c>
      <c r="C948" s="6" t="s">
        <v>3083</v>
      </c>
      <c r="D948" s="15" t="s">
        <v>78</v>
      </c>
      <c r="E948" s="113" t="s">
        <v>25</v>
      </c>
      <c r="F948" s="15">
        <v>2016</v>
      </c>
      <c r="G948" s="10">
        <v>6023777000</v>
      </c>
      <c r="H948" s="10">
        <v>3770070000</v>
      </c>
      <c r="I948" s="10">
        <f t="shared" si="5"/>
        <v>6023777000</v>
      </c>
    </row>
    <row r="949" spans="1:9" ht="14.25" customHeight="1" x14ac:dyDescent="0.25">
      <c r="A949" s="98">
        <f t="shared" si="2"/>
        <v>945</v>
      </c>
      <c r="B949" s="114" t="s">
        <v>2982</v>
      </c>
      <c r="C949" s="6" t="s">
        <v>2983</v>
      </c>
      <c r="D949" s="6" t="s">
        <v>71</v>
      </c>
      <c r="E949" s="113" t="s">
        <v>25</v>
      </c>
      <c r="F949" s="15">
        <v>2016</v>
      </c>
      <c r="G949" s="10">
        <v>2040000000</v>
      </c>
      <c r="H949" s="10">
        <v>5854800000</v>
      </c>
      <c r="I949" s="10">
        <f t="shared" si="5"/>
        <v>2040000000</v>
      </c>
    </row>
    <row r="950" spans="1:9" ht="14.25" customHeight="1" x14ac:dyDescent="0.25">
      <c r="A950" s="98">
        <f t="shared" si="2"/>
        <v>946</v>
      </c>
      <c r="B950" s="114" t="s">
        <v>3084</v>
      </c>
      <c r="C950" s="6" t="s">
        <v>3085</v>
      </c>
      <c r="D950" s="6" t="s">
        <v>71</v>
      </c>
      <c r="E950" s="113" t="s">
        <v>25</v>
      </c>
      <c r="F950" s="15">
        <v>2016</v>
      </c>
      <c r="G950" s="10">
        <v>26759600000</v>
      </c>
      <c r="H950" s="10">
        <v>2675960000</v>
      </c>
      <c r="I950" s="10">
        <f t="shared" si="5"/>
        <v>26759600000</v>
      </c>
    </row>
    <row r="951" spans="1:9" ht="14.25" customHeight="1" x14ac:dyDescent="0.25">
      <c r="A951" s="98">
        <f t="shared" si="2"/>
        <v>947</v>
      </c>
      <c r="B951" s="114" t="s">
        <v>3086</v>
      </c>
      <c r="C951" s="6" t="s">
        <v>3087</v>
      </c>
      <c r="D951" s="15" t="s">
        <v>78</v>
      </c>
      <c r="E951" s="113" t="s">
        <v>25</v>
      </c>
      <c r="F951" s="15">
        <v>2016</v>
      </c>
      <c r="G951" s="10">
        <v>900000000</v>
      </c>
      <c r="H951" s="10">
        <v>2529000000</v>
      </c>
      <c r="I951" s="10">
        <f t="shared" si="5"/>
        <v>900000000</v>
      </c>
    </row>
    <row r="952" spans="1:9" ht="14.25" customHeight="1" x14ac:dyDescent="0.25">
      <c r="A952" s="98">
        <f t="shared" si="2"/>
        <v>948</v>
      </c>
      <c r="B952" s="114" t="s">
        <v>3088</v>
      </c>
      <c r="C952" s="6" t="s">
        <v>3089</v>
      </c>
      <c r="D952" s="15" t="s">
        <v>2611</v>
      </c>
      <c r="E952" s="113" t="s">
        <v>25</v>
      </c>
      <c r="F952" s="15">
        <v>2016</v>
      </c>
      <c r="G952" s="10">
        <v>10446902004</v>
      </c>
      <c r="H952" s="10">
        <v>12000000000</v>
      </c>
      <c r="I952" s="10">
        <f t="shared" si="5"/>
        <v>10446902004</v>
      </c>
    </row>
    <row r="953" spans="1:9" ht="14.25" customHeight="1" x14ac:dyDescent="0.25">
      <c r="A953" s="98">
        <f t="shared" si="2"/>
        <v>949</v>
      </c>
      <c r="B953" s="107" t="s">
        <v>3090</v>
      </c>
      <c r="C953" s="15" t="s">
        <v>3091</v>
      </c>
      <c r="D953" s="15" t="s">
        <v>69</v>
      </c>
      <c r="E953" s="108" t="s">
        <v>25</v>
      </c>
      <c r="F953" s="15">
        <v>2016</v>
      </c>
      <c r="G953" s="10">
        <v>3913200000</v>
      </c>
      <c r="H953" s="10">
        <v>11974892000</v>
      </c>
      <c r="I953" s="10">
        <f t="shared" si="5"/>
        <v>3913200000</v>
      </c>
    </row>
    <row r="954" spans="1:9" ht="14.25" customHeight="1" x14ac:dyDescent="0.25">
      <c r="A954" s="98">
        <f t="shared" si="2"/>
        <v>950</v>
      </c>
      <c r="B954" s="107" t="s">
        <v>3092</v>
      </c>
      <c r="C954" s="15" t="s">
        <v>3093</v>
      </c>
      <c r="D954" s="15" t="s">
        <v>71</v>
      </c>
      <c r="E954" s="108" t="s">
        <v>25</v>
      </c>
      <c r="F954" s="15">
        <v>2016</v>
      </c>
      <c r="G954" s="10">
        <v>45272700000</v>
      </c>
      <c r="H954" s="10">
        <v>219534192000</v>
      </c>
      <c r="I954" s="10">
        <f t="shared" si="5"/>
        <v>45272700000</v>
      </c>
    </row>
    <row r="955" spans="1:9" ht="14.25" customHeight="1" x14ac:dyDescent="0.25">
      <c r="A955" s="98">
        <f t="shared" si="2"/>
        <v>951</v>
      </c>
      <c r="B955" s="107" t="s">
        <v>3094</v>
      </c>
      <c r="C955" s="15" t="s">
        <v>3095</v>
      </c>
      <c r="D955" s="15" t="s">
        <v>2611</v>
      </c>
      <c r="E955" s="108" t="s">
        <v>25</v>
      </c>
      <c r="F955" s="15">
        <v>2016</v>
      </c>
      <c r="G955" s="10">
        <v>2703254682</v>
      </c>
      <c r="H955" s="10">
        <v>459552500</v>
      </c>
      <c r="I955" s="10">
        <f t="shared" si="5"/>
        <v>2703254682</v>
      </c>
    </row>
    <row r="956" spans="1:9" ht="14.25" customHeight="1" x14ac:dyDescent="0.25">
      <c r="A956" s="98">
        <f t="shared" si="2"/>
        <v>952</v>
      </c>
      <c r="B956" s="107" t="s">
        <v>3096</v>
      </c>
      <c r="C956" s="15" t="s">
        <v>3097</v>
      </c>
      <c r="D956" s="15" t="s">
        <v>71</v>
      </c>
      <c r="E956" s="108" t="s">
        <v>25</v>
      </c>
      <c r="F956" s="15">
        <v>2016</v>
      </c>
      <c r="G956" s="10">
        <v>28654700000</v>
      </c>
      <c r="H956" s="10">
        <v>28998657600</v>
      </c>
      <c r="I956" s="10">
        <f t="shared" si="5"/>
        <v>28654700000</v>
      </c>
    </row>
    <row r="957" spans="1:9" ht="14.25" customHeight="1" x14ac:dyDescent="0.25">
      <c r="A957" s="98">
        <f t="shared" si="2"/>
        <v>953</v>
      </c>
      <c r="B957" s="107" t="s">
        <v>3098</v>
      </c>
      <c r="C957" s="15" t="s">
        <v>3099</v>
      </c>
      <c r="D957" s="15" t="s">
        <v>2611</v>
      </c>
      <c r="E957" s="108" t="s">
        <v>25</v>
      </c>
      <c r="F957" s="15">
        <v>2016</v>
      </c>
      <c r="G957" s="10">
        <v>78410000</v>
      </c>
      <c r="H957" s="10">
        <v>103501200</v>
      </c>
      <c r="I957" s="10">
        <f t="shared" si="5"/>
        <v>78410000</v>
      </c>
    </row>
    <row r="958" spans="1:9" ht="14.25" customHeight="1" x14ac:dyDescent="0.25">
      <c r="A958" s="98">
        <f t="shared" si="2"/>
        <v>954</v>
      </c>
      <c r="B958" s="107" t="s">
        <v>3100</v>
      </c>
      <c r="C958" s="15" t="s">
        <v>3101</v>
      </c>
      <c r="D958" s="15" t="s">
        <v>2207</v>
      </c>
      <c r="E958" s="108" t="s">
        <v>25</v>
      </c>
      <c r="F958" s="15">
        <v>2016</v>
      </c>
      <c r="G958" s="10">
        <v>6702000000</v>
      </c>
      <c r="H958" s="10">
        <v>7774320000</v>
      </c>
      <c r="I958" s="10">
        <f t="shared" si="5"/>
        <v>6702000000</v>
      </c>
    </row>
    <row r="959" spans="1:9" ht="14.25" customHeight="1" x14ac:dyDescent="0.25">
      <c r="A959" s="98">
        <f t="shared" si="2"/>
        <v>955</v>
      </c>
      <c r="B959" s="107" t="s">
        <v>3102</v>
      </c>
      <c r="C959" s="15" t="s">
        <v>3103</v>
      </c>
      <c r="D959" s="15" t="s">
        <v>71</v>
      </c>
      <c r="E959" s="108" t="s">
        <v>25</v>
      </c>
      <c r="F959" s="15">
        <v>2016</v>
      </c>
      <c r="G959" s="10">
        <v>1600000000</v>
      </c>
      <c r="H959" s="10">
        <v>1890000000</v>
      </c>
      <c r="I959" s="10">
        <f t="shared" si="5"/>
        <v>1600000000</v>
      </c>
    </row>
    <row r="960" spans="1:9" ht="14.25" customHeight="1" x14ac:dyDescent="0.25">
      <c r="A960" s="98">
        <f t="shared" si="2"/>
        <v>956</v>
      </c>
      <c r="B960" s="107" t="s">
        <v>3104</v>
      </c>
      <c r="C960" s="15" t="s">
        <v>3105</v>
      </c>
      <c r="D960" s="15" t="s">
        <v>78</v>
      </c>
      <c r="E960" s="108" t="s">
        <v>25</v>
      </c>
      <c r="F960" s="15">
        <v>2016</v>
      </c>
      <c r="G960" s="10">
        <v>720000000</v>
      </c>
      <c r="H960" s="10">
        <v>727200000</v>
      </c>
      <c r="I960" s="10">
        <f t="shared" si="5"/>
        <v>720000000</v>
      </c>
    </row>
    <row r="961" spans="1:9" ht="14.25" customHeight="1" x14ac:dyDescent="0.25">
      <c r="A961" s="98">
        <f t="shared" si="2"/>
        <v>957</v>
      </c>
      <c r="B961" s="107" t="s">
        <v>3106</v>
      </c>
      <c r="C961" s="15" t="s">
        <v>3107</v>
      </c>
      <c r="D961" s="15" t="s">
        <v>75</v>
      </c>
      <c r="E961" s="108" t="s">
        <v>25</v>
      </c>
      <c r="F961" s="15">
        <v>2016</v>
      </c>
      <c r="G961" s="10">
        <v>904327181100</v>
      </c>
      <c r="H961" s="10">
        <v>796916673000</v>
      </c>
      <c r="I961" s="10">
        <f t="shared" si="5"/>
        <v>904327181100</v>
      </c>
    </row>
    <row r="962" spans="1:9" ht="14.25" customHeight="1" x14ac:dyDescent="0.25">
      <c r="A962" s="98">
        <f t="shared" si="2"/>
        <v>958</v>
      </c>
      <c r="B962" s="107" t="s">
        <v>830</v>
      </c>
      <c r="C962" s="15" t="s">
        <v>3108</v>
      </c>
      <c r="D962" s="15" t="s">
        <v>77</v>
      </c>
      <c r="E962" s="108" t="s">
        <v>26</v>
      </c>
      <c r="F962" s="15">
        <v>2016</v>
      </c>
      <c r="G962" s="10">
        <v>401140139400</v>
      </c>
      <c r="H962" s="10">
        <v>11286475200000</v>
      </c>
      <c r="I962" s="10">
        <f t="shared" si="5"/>
        <v>401140139400</v>
      </c>
    </row>
    <row r="963" spans="1:9" ht="14.25" customHeight="1" x14ac:dyDescent="0.25">
      <c r="A963" s="98">
        <f t="shared" si="2"/>
        <v>959</v>
      </c>
      <c r="B963" s="107" t="s">
        <v>2175</v>
      </c>
      <c r="C963" s="15" t="s">
        <v>3109</v>
      </c>
      <c r="D963" s="15" t="s">
        <v>77</v>
      </c>
      <c r="E963" s="108" t="s">
        <v>25</v>
      </c>
      <c r="F963" s="15">
        <v>2016</v>
      </c>
      <c r="G963" s="10">
        <v>450000000</v>
      </c>
      <c r="H963" s="10">
        <v>504000000</v>
      </c>
      <c r="I963" s="10">
        <f t="shared" si="5"/>
        <v>450000000</v>
      </c>
    </row>
    <row r="964" spans="1:9" ht="14.25" customHeight="1" x14ac:dyDescent="0.25">
      <c r="A964" s="98">
        <f t="shared" si="2"/>
        <v>960</v>
      </c>
      <c r="B964" s="107" t="s">
        <v>2137</v>
      </c>
      <c r="C964" s="15" t="s">
        <v>3110</v>
      </c>
      <c r="D964" s="15" t="s">
        <v>69</v>
      </c>
      <c r="E964" s="108" t="s">
        <v>25</v>
      </c>
      <c r="F964" s="15">
        <v>2016</v>
      </c>
      <c r="G964" s="10">
        <v>290000000</v>
      </c>
      <c r="H964" s="10">
        <v>307400000</v>
      </c>
      <c r="I964" s="10">
        <f t="shared" si="5"/>
        <v>290000000</v>
      </c>
    </row>
    <row r="965" spans="1:9" ht="14.25" customHeight="1" x14ac:dyDescent="0.25">
      <c r="A965" s="98">
        <f t="shared" si="2"/>
        <v>961</v>
      </c>
      <c r="B965" s="107" t="s">
        <v>2225</v>
      </c>
      <c r="C965" s="15" t="s">
        <v>3111</v>
      </c>
      <c r="D965" s="15" t="s">
        <v>75</v>
      </c>
      <c r="E965" s="108" t="s">
        <v>25</v>
      </c>
      <c r="F965" s="15">
        <v>2016</v>
      </c>
      <c r="G965" s="10">
        <v>12217364780</v>
      </c>
      <c r="H965" s="10">
        <v>8187600000</v>
      </c>
      <c r="I965" s="10">
        <f t="shared" si="5"/>
        <v>12217364780</v>
      </c>
    </row>
    <row r="966" spans="1:9" ht="14.25" customHeight="1" x14ac:dyDescent="0.25">
      <c r="A966" s="98">
        <f t="shared" si="2"/>
        <v>962</v>
      </c>
      <c r="B966" s="107" t="s">
        <v>2752</v>
      </c>
      <c r="C966" s="15" t="s">
        <v>3112</v>
      </c>
      <c r="D966" s="15" t="s">
        <v>77</v>
      </c>
      <c r="E966" s="108" t="s">
        <v>25</v>
      </c>
      <c r="F966" s="15">
        <v>2016</v>
      </c>
      <c r="G966" s="10">
        <v>710250196</v>
      </c>
      <c r="H966" s="10">
        <v>488870000</v>
      </c>
      <c r="I966" s="10">
        <f t="shared" si="5"/>
        <v>710250196</v>
      </c>
    </row>
    <row r="967" spans="1:9" ht="14.25" customHeight="1" x14ac:dyDescent="0.25">
      <c r="A967" s="98">
        <f t="shared" si="2"/>
        <v>963</v>
      </c>
      <c r="B967" s="107" t="s">
        <v>3113</v>
      </c>
      <c r="C967" s="15" t="s">
        <v>3114</v>
      </c>
      <c r="D967" s="15" t="s">
        <v>69</v>
      </c>
      <c r="E967" s="108" t="s">
        <v>25</v>
      </c>
      <c r="F967" s="15">
        <v>2016</v>
      </c>
      <c r="G967" s="10">
        <v>2609500000</v>
      </c>
      <c r="H967" s="10">
        <v>1307359500</v>
      </c>
      <c r="I967" s="10">
        <f t="shared" si="5"/>
        <v>2609500000</v>
      </c>
    </row>
    <row r="968" spans="1:9" ht="14.25" customHeight="1" x14ac:dyDescent="0.25">
      <c r="A968" s="98">
        <f t="shared" si="2"/>
        <v>964</v>
      </c>
      <c r="B968" s="107" t="s">
        <v>1940</v>
      </c>
      <c r="C968" s="15" t="s">
        <v>3115</v>
      </c>
      <c r="D968" s="15" t="s">
        <v>2588</v>
      </c>
      <c r="E968" s="108" t="s">
        <v>25</v>
      </c>
      <c r="F968" s="15">
        <v>2017</v>
      </c>
      <c r="G968" s="10">
        <v>1519000000</v>
      </c>
      <c r="H968" s="10">
        <v>1549380000</v>
      </c>
      <c r="I968" s="10">
        <v>1519000000</v>
      </c>
    </row>
    <row r="969" spans="1:9" ht="14.25" customHeight="1" x14ac:dyDescent="0.25">
      <c r="A969" s="98">
        <f t="shared" si="2"/>
        <v>965</v>
      </c>
      <c r="B969" s="107" t="s">
        <v>3116</v>
      </c>
      <c r="C969" s="15" t="s">
        <v>3117</v>
      </c>
      <c r="D969" s="15" t="s">
        <v>2588</v>
      </c>
      <c r="E969" s="108" t="s">
        <v>25</v>
      </c>
      <c r="F969" s="15">
        <v>2017</v>
      </c>
      <c r="G969" s="10">
        <v>4375000000</v>
      </c>
      <c r="H969" s="10">
        <v>4375000000</v>
      </c>
      <c r="I969" s="10">
        <v>4375000000</v>
      </c>
    </row>
    <row r="970" spans="1:9" ht="14.25" customHeight="1" x14ac:dyDescent="0.25">
      <c r="A970" s="98">
        <f t="shared" si="2"/>
        <v>966</v>
      </c>
      <c r="B970" s="107" t="s">
        <v>3118</v>
      </c>
      <c r="C970" s="15" t="s">
        <v>3119</v>
      </c>
      <c r="D970" s="15" t="s">
        <v>2207</v>
      </c>
      <c r="E970" s="108" t="s">
        <v>25</v>
      </c>
      <c r="F970" s="15">
        <v>2017</v>
      </c>
      <c r="G970" s="10">
        <v>600000000</v>
      </c>
      <c r="H970" s="10">
        <v>300600000</v>
      </c>
      <c r="I970" s="10">
        <v>600000000</v>
      </c>
    </row>
    <row r="971" spans="1:9" ht="14.25" customHeight="1" x14ac:dyDescent="0.25">
      <c r="A971" s="98">
        <f t="shared" si="2"/>
        <v>967</v>
      </c>
      <c r="B971" s="107" t="s">
        <v>3120</v>
      </c>
      <c r="C971" s="15" t="s">
        <v>3121</v>
      </c>
      <c r="D971" s="15" t="s">
        <v>2588</v>
      </c>
      <c r="E971" s="108" t="s">
        <v>25</v>
      </c>
      <c r="F971" s="15">
        <v>2017</v>
      </c>
      <c r="G971" s="10">
        <v>6746363827</v>
      </c>
      <c r="H971" s="10">
        <v>5127233600</v>
      </c>
      <c r="I971" s="10">
        <v>6746360000</v>
      </c>
    </row>
    <row r="972" spans="1:9" ht="14.25" customHeight="1" x14ac:dyDescent="0.25">
      <c r="A972" s="98">
        <f t="shared" si="2"/>
        <v>968</v>
      </c>
      <c r="B972" s="107" t="s">
        <v>3122</v>
      </c>
      <c r="C972" s="15" t="s">
        <v>3123</v>
      </c>
      <c r="D972" s="15" t="s">
        <v>2207</v>
      </c>
      <c r="E972" s="108" t="s">
        <v>25</v>
      </c>
      <c r="F972" s="15">
        <v>2017</v>
      </c>
      <c r="G972" s="10">
        <v>14851700706</v>
      </c>
      <c r="H972" s="10">
        <v>12029877000</v>
      </c>
      <c r="I972" s="10">
        <v>14883200000</v>
      </c>
    </row>
    <row r="973" spans="1:9" ht="14.25" customHeight="1" x14ac:dyDescent="0.25">
      <c r="A973" s="98">
        <f t="shared" si="2"/>
        <v>969</v>
      </c>
      <c r="B973" s="107" t="s">
        <v>3124</v>
      </c>
      <c r="C973" s="15" t="s">
        <v>3125</v>
      </c>
      <c r="D973" s="15" t="s">
        <v>2601</v>
      </c>
      <c r="E973" s="108" t="s">
        <v>25</v>
      </c>
      <c r="F973" s="15">
        <v>2017</v>
      </c>
      <c r="G973" s="10">
        <v>600000000</v>
      </c>
      <c r="H973" s="10">
        <v>600000000</v>
      </c>
      <c r="I973" s="10">
        <v>600000000</v>
      </c>
    </row>
    <row r="974" spans="1:9" ht="14.25" customHeight="1" x14ac:dyDescent="0.25">
      <c r="A974" s="98">
        <f t="shared" si="2"/>
        <v>970</v>
      </c>
      <c r="B974" s="107" t="s">
        <v>3126</v>
      </c>
      <c r="C974" s="15" t="s">
        <v>3127</v>
      </c>
      <c r="D974" s="15" t="s">
        <v>71</v>
      </c>
      <c r="E974" s="108" t="s">
        <v>25</v>
      </c>
      <c r="F974" s="15">
        <v>2017</v>
      </c>
      <c r="G974" s="10">
        <v>8130734110</v>
      </c>
      <c r="H974" s="10">
        <v>19770011100</v>
      </c>
      <c r="I974" s="10">
        <v>11838330000</v>
      </c>
    </row>
    <row r="975" spans="1:9" ht="14.25" customHeight="1" x14ac:dyDescent="0.25">
      <c r="A975" s="98">
        <f t="shared" si="2"/>
        <v>971</v>
      </c>
      <c r="B975" s="107" t="s">
        <v>3128</v>
      </c>
      <c r="C975" s="15" t="s">
        <v>3129</v>
      </c>
      <c r="D975" s="15" t="s">
        <v>69</v>
      </c>
      <c r="E975" s="108" t="s">
        <v>25</v>
      </c>
      <c r="F975" s="15">
        <v>2017</v>
      </c>
      <c r="G975" s="10">
        <v>3162900490</v>
      </c>
      <c r="H975" s="10">
        <v>4617834000</v>
      </c>
      <c r="I975" s="10">
        <v>3162900000</v>
      </c>
    </row>
    <row r="976" spans="1:9" ht="14.25" customHeight="1" x14ac:dyDescent="0.25">
      <c r="A976" s="98">
        <f t="shared" si="2"/>
        <v>972</v>
      </c>
      <c r="B976" s="107" t="s">
        <v>3130</v>
      </c>
      <c r="C976" s="15" t="s">
        <v>3131</v>
      </c>
      <c r="D976" s="15" t="s">
        <v>2588</v>
      </c>
      <c r="E976" s="108" t="s">
        <v>25</v>
      </c>
      <c r="F976" s="15">
        <v>2017</v>
      </c>
      <c r="G976" s="10">
        <v>21172740000</v>
      </c>
      <c r="H976" s="10">
        <v>30358564800</v>
      </c>
      <c r="I976" s="10">
        <v>19972740000</v>
      </c>
    </row>
    <row r="977" spans="1:9" ht="14.25" customHeight="1" x14ac:dyDescent="0.25">
      <c r="A977" s="98">
        <f t="shared" si="2"/>
        <v>973</v>
      </c>
      <c r="B977" s="107" t="s">
        <v>3132</v>
      </c>
      <c r="C977" s="15" t="s">
        <v>3133</v>
      </c>
      <c r="D977" s="15" t="s">
        <v>2588</v>
      </c>
      <c r="E977" s="108" t="s">
        <v>25</v>
      </c>
      <c r="F977" s="15">
        <v>2017</v>
      </c>
      <c r="G977" s="10">
        <v>10013000000</v>
      </c>
      <c r="H977" s="10">
        <v>5106630000</v>
      </c>
      <c r="I977" s="10">
        <v>10013000000</v>
      </c>
    </row>
    <row r="978" spans="1:9" ht="14.25" customHeight="1" x14ac:dyDescent="0.25">
      <c r="A978" s="98">
        <f t="shared" si="2"/>
        <v>974</v>
      </c>
      <c r="B978" s="107" t="s">
        <v>3134</v>
      </c>
      <c r="C978" s="15" t="s">
        <v>3135</v>
      </c>
      <c r="D978" s="15" t="s">
        <v>69</v>
      </c>
      <c r="E978" s="108" t="s">
        <v>25</v>
      </c>
      <c r="F978" s="15">
        <v>2017</v>
      </c>
      <c r="G978" s="10">
        <v>19518000000</v>
      </c>
      <c r="H978" s="10">
        <v>50941980000</v>
      </c>
      <c r="I978" s="10">
        <v>19518000000</v>
      </c>
    </row>
    <row r="979" spans="1:9" ht="14.25" customHeight="1" x14ac:dyDescent="0.25">
      <c r="A979" s="98">
        <f t="shared" si="2"/>
        <v>975</v>
      </c>
      <c r="B979" s="107" t="s">
        <v>3136</v>
      </c>
      <c r="C979" s="15" t="s">
        <v>3137</v>
      </c>
      <c r="D979" s="15" t="s">
        <v>71</v>
      </c>
      <c r="E979" s="108" t="s">
        <v>25</v>
      </c>
      <c r="F979" s="15">
        <v>2017</v>
      </c>
      <c r="G979" s="10">
        <v>6222490000</v>
      </c>
      <c r="H979" s="10">
        <v>7591437800</v>
      </c>
      <c r="I979" s="10">
        <v>6222490000</v>
      </c>
    </row>
    <row r="980" spans="1:9" ht="14.25" customHeight="1" x14ac:dyDescent="0.25">
      <c r="A980" s="98">
        <f t="shared" si="2"/>
        <v>976</v>
      </c>
      <c r="B980" s="107" t="s">
        <v>3138</v>
      </c>
      <c r="C980" s="15" t="s">
        <v>3139</v>
      </c>
      <c r="D980" s="15" t="s">
        <v>69</v>
      </c>
      <c r="E980" s="108" t="s">
        <v>25</v>
      </c>
      <c r="F980" s="15">
        <v>2017</v>
      </c>
      <c r="G980" s="10">
        <v>5178970000</v>
      </c>
      <c r="H980" s="10">
        <v>5230759700</v>
      </c>
      <c r="I980" s="10">
        <v>5178970000</v>
      </c>
    </row>
    <row r="981" spans="1:9" ht="14.25" customHeight="1" x14ac:dyDescent="0.25">
      <c r="A981" s="98">
        <f t="shared" si="2"/>
        <v>977</v>
      </c>
      <c r="B981" s="107" t="s">
        <v>2121</v>
      </c>
      <c r="C981" s="15" t="s">
        <v>3140</v>
      </c>
      <c r="D981" s="15" t="s">
        <v>69</v>
      </c>
      <c r="E981" s="108" t="s">
        <v>25</v>
      </c>
      <c r="F981" s="15">
        <v>2017</v>
      </c>
      <c r="G981" s="10">
        <v>2193040000</v>
      </c>
      <c r="H981" s="10">
        <v>2258831200</v>
      </c>
      <c r="I981" s="10">
        <v>2193040000</v>
      </c>
    </row>
    <row r="982" spans="1:9" ht="14.25" customHeight="1" x14ac:dyDescent="0.25">
      <c r="A982" s="98">
        <f t="shared" si="2"/>
        <v>978</v>
      </c>
      <c r="B982" s="107" t="s">
        <v>897</v>
      </c>
      <c r="C982" s="15" t="s">
        <v>3141</v>
      </c>
      <c r="D982" s="15" t="s">
        <v>2601</v>
      </c>
      <c r="E982" s="108" t="s">
        <v>3142</v>
      </c>
      <c r="F982" s="15">
        <v>2017</v>
      </c>
      <c r="G982" s="10">
        <v>0</v>
      </c>
      <c r="H982" s="10">
        <v>1817791600</v>
      </c>
      <c r="I982" s="10">
        <v>0</v>
      </c>
    </row>
    <row r="983" spans="1:9" ht="14.25" customHeight="1" x14ac:dyDescent="0.25">
      <c r="A983" s="98">
        <f t="shared" si="2"/>
        <v>979</v>
      </c>
      <c r="B983" s="107" t="s">
        <v>3143</v>
      </c>
      <c r="C983" s="15" t="s">
        <v>3144</v>
      </c>
      <c r="D983" s="15" t="s">
        <v>71</v>
      </c>
      <c r="E983" s="108" t="s">
        <v>25</v>
      </c>
      <c r="F983" s="15">
        <v>2017</v>
      </c>
      <c r="G983" s="10">
        <v>33714620000</v>
      </c>
      <c r="H983" s="10">
        <v>80740509700</v>
      </c>
      <c r="I983" s="10">
        <v>52752490000</v>
      </c>
    </row>
    <row r="984" spans="1:9" ht="14.25" customHeight="1" x14ac:dyDescent="0.25">
      <c r="A984" s="98">
        <f t="shared" si="2"/>
        <v>980</v>
      </c>
      <c r="B984" s="107" t="s">
        <v>3145</v>
      </c>
      <c r="C984" s="15" t="s">
        <v>3146</v>
      </c>
      <c r="D984" s="15" t="s">
        <v>2588</v>
      </c>
      <c r="E984" s="108" t="s">
        <v>25</v>
      </c>
      <c r="F984" s="15">
        <v>2017</v>
      </c>
      <c r="G984" s="10">
        <v>26624417941</v>
      </c>
      <c r="H984" s="10">
        <v>28221885200</v>
      </c>
      <c r="I984" s="10">
        <v>26624420000</v>
      </c>
    </row>
    <row r="985" spans="1:9" ht="14.25" customHeight="1" x14ac:dyDescent="0.25">
      <c r="A985" s="98">
        <f t="shared" si="2"/>
        <v>981</v>
      </c>
      <c r="B985" s="107" t="s">
        <v>2533</v>
      </c>
      <c r="C985" s="15" t="s">
        <v>3147</v>
      </c>
      <c r="D985" s="15" t="s">
        <v>71</v>
      </c>
      <c r="E985" s="108" t="s">
        <v>25</v>
      </c>
      <c r="F985" s="15">
        <v>2017</v>
      </c>
      <c r="G985" s="10">
        <v>2344900000</v>
      </c>
      <c r="H985" s="10">
        <v>2899968000</v>
      </c>
      <c r="I985" s="10">
        <v>2457600000</v>
      </c>
    </row>
    <row r="986" spans="1:9" ht="14.25" customHeight="1" x14ac:dyDescent="0.25">
      <c r="A986" s="98">
        <f t="shared" si="2"/>
        <v>982</v>
      </c>
      <c r="B986" s="107" t="s">
        <v>198</v>
      </c>
      <c r="C986" s="15" t="s">
        <v>3148</v>
      </c>
      <c r="D986" s="15" t="s">
        <v>69</v>
      </c>
      <c r="E986" s="108" t="s">
        <v>3142</v>
      </c>
      <c r="F986" s="15">
        <v>2017</v>
      </c>
      <c r="G986" s="10">
        <v>0</v>
      </c>
      <c r="H986" s="10">
        <v>296969290</v>
      </c>
      <c r="I986" s="10">
        <v>0</v>
      </c>
    </row>
    <row r="987" spans="1:9" ht="14.25" customHeight="1" x14ac:dyDescent="0.25">
      <c r="A987" s="98">
        <f t="shared" si="2"/>
        <v>983</v>
      </c>
      <c r="B987" s="107" t="s">
        <v>3149</v>
      </c>
      <c r="C987" s="15" t="s">
        <v>3150</v>
      </c>
      <c r="D987" s="15" t="s">
        <v>2611</v>
      </c>
      <c r="E987" s="108" t="s">
        <v>25</v>
      </c>
      <c r="F987" s="15">
        <v>2017</v>
      </c>
      <c r="G987" s="10">
        <v>23317300297</v>
      </c>
      <c r="H987" s="10">
        <v>30000000000</v>
      </c>
      <c r="I987" s="10">
        <v>23317300000</v>
      </c>
    </row>
    <row r="988" spans="1:9" ht="14.25" customHeight="1" x14ac:dyDescent="0.25">
      <c r="A988" s="98">
        <f t="shared" si="2"/>
        <v>984</v>
      </c>
      <c r="B988" s="107" t="s">
        <v>3151</v>
      </c>
      <c r="C988" s="15" t="s">
        <v>3152</v>
      </c>
      <c r="D988" s="15" t="s">
        <v>2611</v>
      </c>
      <c r="E988" s="108" t="s">
        <v>25</v>
      </c>
      <c r="F988" s="15">
        <v>2017</v>
      </c>
      <c r="G988" s="10">
        <v>4007970000</v>
      </c>
      <c r="H988" s="10">
        <v>16031880000</v>
      </c>
      <c r="I988" s="10">
        <v>4007970000</v>
      </c>
    </row>
    <row r="989" spans="1:9" ht="14.25" customHeight="1" x14ac:dyDescent="0.25">
      <c r="A989" s="98">
        <f t="shared" si="2"/>
        <v>985</v>
      </c>
      <c r="B989" s="107" t="s">
        <v>3153</v>
      </c>
      <c r="C989" s="15" t="s">
        <v>3154</v>
      </c>
      <c r="D989" s="15" t="s">
        <v>2611</v>
      </c>
      <c r="E989" s="108" t="s">
        <v>25</v>
      </c>
      <c r="F989" s="15">
        <v>2017</v>
      </c>
      <c r="G989" s="10">
        <v>4498270000</v>
      </c>
      <c r="H989" s="10">
        <v>17813149200</v>
      </c>
      <c r="I989" s="10">
        <v>4498270000</v>
      </c>
    </row>
    <row r="990" spans="1:9" ht="14.25" customHeight="1" x14ac:dyDescent="0.25">
      <c r="A990" s="98">
        <f t="shared" si="2"/>
        <v>986</v>
      </c>
      <c r="B990" s="107" t="s">
        <v>2750</v>
      </c>
      <c r="C990" s="15" t="s">
        <v>3155</v>
      </c>
      <c r="D990" s="15" t="s">
        <v>2207</v>
      </c>
      <c r="E990" s="108" t="s">
        <v>25</v>
      </c>
      <c r="F990" s="15">
        <v>2017</v>
      </c>
      <c r="G990" s="10">
        <v>11850000000</v>
      </c>
      <c r="H990" s="10">
        <v>12324000000</v>
      </c>
      <c r="I990" s="10">
        <v>11850000000</v>
      </c>
    </row>
    <row r="991" spans="1:9" ht="14.25" customHeight="1" x14ac:dyDescent="0.25">
      <c r="A991" s="98">
        <f t="shared" si="2"/>
        <v>987</v>
      </c>
      <c r="B991" s="107" t="s">
        <v>3156</v>
      </c>
      <c r="C991" s="15" t="s">
        <v>3157</v>
      </c>
      <c r="D991" s="15" t="s">
        <v>2588</v>
      </c>
      <c r="E991" s="108" t="s">
        <v>25</v>
      </c>
      <c r="F991" s="15">
        <v>2017</v>
      </c>
      <c r="G991" s="10">
        <v>9092000000</v>
      </c>
      <c r="H991" s="10">
        <v>30549120000</v>
      </c>
      <c r="I991" s="10">
        <v>9092000000</v>
      </c>
    </row>
    <row r="992" spans="1:9" ht="14.25" customHeight="1" x14ac:dyDescent="0.25">
      <c r="A992" s="98">
        <f t="shared" si="2"/>
        <v>988</v>
      </c>
      <c r="B992" s="107" t="s">
        <v>3158</v>
      </c>
      <c r="C992" s="15" t="s">
        <v>3159</v>
      </c>
      <c r="D992" s="15" t="s">
        <v>71</v>
      </c>
      <c r="E992" s="108" t="s">
        <v>25</v>
      </c>
      <c r="F992" s="15">
        <v>2017</v>
      </c>
      <c r="G992" s="10">
        <v>1426650670</v>
      </c>
      <c r="H992" s="10">
        <v>120923400</v>
      </c>
      <c r="I992" s="10">
        <v>1550300000</v>
      </c>
    </row>
    <row r="993" spans="1:9" ht="14.25" customHeight="1" x14ac:dyDescent="0.25">
      <c r="A993" s="98">
        <f t="shared" si="2"/>
        <v>989</v>
      </c>
      <c r="B993" s="107" t="s">
        <v>2980</v>
      </c>
      <c r="C993" s="15" t="s">
        <v>3160</v>
      </c>
      <c r="D993" s="15" t="s">
        <v>69</v>
      </c>
      <c r="E993" s="108" t="s">
        <v>25</v>
      </c>
      <c r="F993" s="15">
        <v>2017</v>
      </c>
      <c r="G993" s="10">
        <v>3344000000</v>
      </c>
      <c r="H993" s="10">
        <v>5517600000</v>
      </c>
      <c r="I993" s="10">
        <v>3344000000</v>
      </c>
    </row>
    <row r="994" spans="1:9" ht="14.25" customHeight="1" x14ac:dyDescent="0.25">
      <c r="A994" s="98">
        <f t="shared" si="2"/>
        <v>990</v>
      </c>
      <c r="B994" s="107" t="s">
        <v>3161</v>
      </c>
      <c r="C994" s="15" t="s">
        <v>3162</v>
      </c>
      <c r="D994" s="15" t="s">
        <v>2611</v>
      </c>
      <c r="E994" s="108" t="s">
        <v>25</v>
      </c>
      <c r="F994" s="15">
        <v>2017</v>
      </c>
      <c r="G994" s="10">
        <v>36902690000</v>
      </c>
      <c r="H994" s="10">
        <v>7701432000</v>
      </c>
      <c r="I994" s="10">
        <v>32089300000</v>
      </c>
    </row>
    <row r="995" spans="1:9" ht="14.25" customHeight="1" x14ac:dyDescent="0.25">
      <c r="A995" s="98">
        <f t="shared" si="2"/>
        <v>991</v>
      </c>
      <c r="B995" s="107" t="s">
        <v>3163</v>
      </c>
      <c r="C995" s="15" t="s">
        <v>3164</v>
      </c>
      <c r="D995" s="15"/>
      <c r="E995" s="108" t="s">
        <v>25</v>
      </c>
      <c r="F995" s="15">
        <v>2017</v>
      </c>
      <c r="G995" s="10">
        <v>1380000000</v>
      </c>
      <c r="H995" s="10">
        <v>1449000000</v>
      </c>
      <c r="I995" s="10">
        <v>1380000000</v>
      </c>
    </row>
    <row r="996" spans="1:9" ht="14.25" customHeight="1" x14ac:dyDescent="0.25">
      <c r="A996" s="98">
        <f t="shared" si="2"/>
        <v>992</v>
      </c>
      <c r="B996" s="107" t="s">
        <v>3165</v>
      </c>
      <c r="C996" s="15" t="s">
        <v>3166</v>
      </c>
      <c r="D996" s="15" t="s">
        <v>71</v>
      </c>
      <c r="E996" s="108" t="s">
        <v>25</v>
      </c>
      <c r="F996" s="15">
        <v>2017</v>
      </c>
      <c r="G996" s="10">
        <v>11077000000</v>
      </c>
      <c r="H996" s="10">
        <v>20115832000</v>
      </c>
      <c r="I996" s="10">
        <v>11077000000</v>
      </c>
    </row>
    <row r="997" spans="1:9" ht="14.25" customHeight="1" x14ac:dyDescent="0.25">
      <c r="A997" s="98">
        <f t="shared" si="2"/>
        <v>993</v>
      </c>
      <c r="B997" s="107" t="s">
        <v>3167</v>
      </c>
      <c r="C997" s="15" t="s">
        <v>3168</v>
      </c>
      <c r="D997" s="15" t="s">
        <v>69</v>
      </c>
      <c r="E997" s="108" t="s">
        <v>25</v>
      </c>
      <c r="F997" s="15">
        <v>2017</v>
      </c>
      <c r="G997" s="10">
        <v>5610000000</v>
      </c>
      <c r="H997" s="10">
        <v>8825932500</v>
      </c>
      <c r="I997" s="10">
        <v>6086850000</v>
      </c>
    </row>
    <row r="998" spans="1:9" ht="14.25" customHeight="1" x14ac:dyDescent="0.25">
      <c r="A998" s="98">
        <f t="shared" si="2"/>
        <v>994</v>
      </c>
      <c r="B998" s="107" t="s">
        <v>3169</v>
      </c>
      <c r="C998" s="15" t="s">
        <v>3170</v>
      </c>
      <c r="D998" s="15" t="s">
        <v>71</v>
      </c>
      <c r="E998" s="108" t="s">
        <v>25</v>
      </c>
      <c r="F998" s="15">
        <v>2017</v>
      </c>
      <c r="G998" s="10">
        <v>30800000000</v>
      </c>
      <c r="H998" s="10">
        <v>104185487500</v>
      </c>
      <c r="I998" s="10">
        <v>44334250000</v>
      </c>
    </row>
    <row r="999" spans="1:9" ht="14.25" customHeight="1" x14ac:dyDescent="0.25">
      <c r="A999" s="98">
        <f t="shared" si="2"/>
        <v>995</v>
      </c>
      <c r="B999" s="107" t="s">
        <v>3171</v>
      </c>
      <c r="C999" s="15" t="s">
        <v>3172</v>
      </c>
      <c r="D999" s="15" t="s">
        <v>73</v>
      </c>
      <c r="E999" s="108" t="s">
        <v>25</v>
      </c>
      <c r="F999" s="15">
        <v>2017</v>
      </c>
      <c r="G999" s="10">
        <v>2545333488</v>
      </c>
      <c r="H999" s="10">
        <v>2705685790</v>
      </c>
      <c r="I999" s="10">
        <v>2545330000</v>
      </c>
    </row>
    <row r="1000" spans="1:9" ht="14.25" customHeight="1" x14ac:dyDescent="0.25">
      <c r="A1000" s="98">
        <f t="shared" si="2"/>
        <v>996</v>
      </c>
      <c r="B1000" s="107" t="s">
        <v>3173</v>
      </c>
      <c r="C1000" s="15" t="s">
        <v>3174</v>
      </c>
      <c r="D1000" s="15" t="s">
        <v>73</v>
      </c>
      <c r="E1000" s="108" t="s">
        <v>25</v>
      </c>
      <c r="F1000" s="15">
        <v>2017</v>
      </c>
      <c r="G1000" s="10">
        <v>2385100000</v>
      </c>
      <c r="H1000" s="10">
        <v>2408951000</v>
      </c>
      <c r="I1000" s="10">
        <v>2385100000</v>
      </c>
    </row>
    <row r="1001" spans="1:9" ht="14.25" customHeight="1" x14ac:dyDescent="0.25">
      <c r="A1001" s="98">
        <f t="shared" si="2"/>
        <v>997</v>
      </c>
      <c r="B1001" s="107" t="s">
        <v>3175</v>
      </c>
      <c r="C1001" s="15" t="s">
        <v>3176</v>
      </c>
      <c r="D1001" s="15" t="s">
        <v>73</v>
      </c>
      <c r="E1001" s="108" t="s">
        <v>25</v>
      </c>
      <c r="F1001" s="15">
        <v>2017</v>
      </c>
      <c r="G1001" s="10">
        <v>143200000</v>
      </c>
      <c r="H1001" s="10">
        <v>166541840</v>
      </c>
      <c r="I1001" s="10">
        <v>143200000</v>
      </c>
    </row>
    <row r="1002" spans="1:9" ht="14.25" customHeight="1" x14ac:dyDescent="0.25">
      <c r="A1002" s="98">
        <f t="shared" si="2"/>
        <v>998</v>
      </c>
      <c r="B1002" s="107" t="s">
        <v>1118</v>
      </c>
      <c r="C1002" s="15" t="s">
        <v>3177</v>
      </c>
      <c r="D1002" s="15" t="s">
        <v>78</v>
      </c>
      <c r="E1002" s="108" t="s">
        <v>3142</v>
      </c>
      <c r="F1002" s="15">
        <v>2017</v>
      </c>
      <c r="G1002" s="10">
        <v>0</v>
      </c>
      <c r="H1002" s="10">
        <v>5883462000</v>
      </c>
      <c r="I1002" s="10">
        <v>0</v>
      </c>
    </row>
    <row r="1003" spans="1:9" ht="14.25" customHeight="1" x14ac:dyDescent="0.25">
      <c r="A1003" s="98">
        <f t="shared" si="2"/>
        <v>999</v>
      </c>
      <c r="B1003" s="107" t="s">
        <v>3178</v>
      </c>
      <c r="C1003" s="15" t="s">
        <v>3179</v>
      </c>
      <c r="D1003" s="15" t="s">
        <v>75</v>
      </c>
      <c r="E1003" s="108" t="s">
        <v>26</v>
      </c>
      <c r="F1003" s="15">
        <v>2017</v>
      </c>
      <c r="G1003" s="10">
        <v>3500000000</v>
      </c>
      <c r="H1003" s="10">
        <v>21760000000</v>
      </c>
      <c r="I1003" s="10">
        <v>3500000000</v>
      </c>
    </row>
    <row r="1004" spans="1:9" ht="14.25" customHeight="1" x14ac:dyDescent="0.25">
      <c r="A1004" s="98">
        <f t="shared" si="2"/>
        <v>1000</v>
      </c>
      <c r="B1004" s="107" t="s">
        <v>3180</v>
      </c>
      <c r="C1004" s="15" t="s">
        <v>3181</v>
      </c>
      <c r="D1004" s="15" t="s">
        <v>71</v>
      </c>
      <c r="E1004" s="108" t="s">
        <v>25</v>
      </c>
      <c r="F1004" s="15">
        <v>2017</v>
      </c>
      <c r="G1004" s="10">
        <v>1566800000</v>
      </c>
      <c r="H1004" s="10">
        <v>391700000</v>
      </c>
      <c r="I1004" s="10">
        <v>2279150000</v>
      </c>
    </row>
    <row r="1005" spans="1:9" ht="14.25" customHeight="1" x14ac:dyDescent="0.25">
      <c r="A1005" s="98">
        <f t="shared" si="2"/>
        <v>1001</v>
      </c>
      <c r="B1005" s="107" t="s">
        <v>3182</v>
      </c>
      <c r="C1005" s="15" t="s">
        <v>3183</v>
      </c>
      <c r="D1005" s="15" t="s">
        <v>77</v>
      </c>
      <c r="E1005" s="108" t="s">
        <v>25</v>
      </c>
      <c r="F1005" s="15">
        <v>2017</v>
      </c>
      <c r="G1005" s="10">
        <v>62350000000</v>
      </c>
      <c r="H1005" s="10">
        <v>263117000000</v>
      </c>
      <c r="I1005" s="10">
        <v>62350000000</v>
      </c>
    </row>
    <row r="1006" spans="1:9" ht="14.25" customHeight="1" x14ac:dyDescent="0.25">
      <c r="A1006" s="98">
        <f t="shared" si="2"/>
        <v>1002</v>
      </c>
      <c r="B1006" s="107" t="s">
        <v>3184</v>
      </c>
      <c r="C1006" s="15" t="s">
        <v>3185</v>
      </c>
      <c r="D1006" s="15" t="s">
        <v>77</v>
      </c>
      <c r="E1006" s="108" t="s">
        <v>3142</v>
      </c>
      <c r="F1006" s="15">
        <v>2017</v>
      </c>
      <c r="G1006" s="10">
        <v>0</v>
      </c>
      <c r="H1006" s="10">
        <v>2212296000</v>
      </c>
      <c r="I1006" s="10">
        <v>0</v>
      </c>
    </row>
    <row r="1007" spans="1:9" ht="14.25" customHeight="1" x14ac:dyDescent="0.25">
      <c r="A1007" s="98">
        <f t="shared" si="2"/>
        <v>1003</v>
      </c>
      <c r="B1007" s="107" t="s">
        <v>3186</v>
      </c>
      <c r="C1007" s="15" t="s">
        <v>3187</v>
      </c>
      <c r="D1007" s="15" t="s">
        <v>73</v>
      </c>
      <c r="E1007" s="108" t="s">
        <v>25</v>
      </c>
      <c r="F1007" s="15">
        <v>2017</v>
      </c>
      <c r="G1007" s="10">
        <v>20910000000</v>
      </c>
      <c r="H1007" s="10">
        <v>77157900000</v>
      </c>
      <c r="I1007" s="10">
        <v>20910000000</v>
      </c>
    </row>
    <row r="1008" spans="1:9" ht="14.25" customHeight="1" x14ac:dyDescent="0.25">
      <c r="A1008" s="98">
        <f t="shared" si="2"/>
        <v>1004</v>
      </c>
      <c r="B1008" s="107" t="s">
        <v>3188</v>
      </c>
      <c r="C1008" s="15" t="s">
        <v>3189</v>
      </c>
      <c r="D1008" s="15" t="s">
        <v>69</v>
      </c>
      <c r="E1008" s="108" t="s">
        <v>25</v>
      </c>
      <c r="F1008" s="15">
        <v>2017</v>
      </c>
      <c r="G1008" s="10">
        <v>20250000000</v>
      </c>
      <c r="H1008" s="10">
        <v>37462500000</v>
      </c>
      <c r="I1008" s="10">
        <v>20250000000</v>
      </c>
    </row>
    <row r="1009" spans="1:26" ht="14.25" customHeight="1" x14ac:dyDescent="0.25">
      <c r="A1009" s="98">
        <f t="shared" si="2"/>
        <v>1005</v>
      </c>
      <c r="B1009" s="107" t="s">
        <v>830</v>
      </c>
      <c r="C1009" s="15" t="s">
        <v>3190</v>
      </c>
      <c r="D1009" s="15" t="s">
        <v>77</v>
      </c>
      <c r="E1009" s="108" t="s">
        <v>26</v>
      </c>
      <c r="F1009" s="15">
        <v>2017</v>
      </c>
      <c r="G1009" s="10">
        <v>247385476115.1709</v>
      </c>
      <c r="H1009" s="10">
        <v>8990012400000</v>
      </c>
      <c r="I1009" s="10">
        <v>483334000000</v>
      </c>
    </row>
    <row r="1010" spans="1:26" ht="14.25" customHeight="1" x14ac:dyDescent="0.25">
      <c r="A1010" s="98">
        <f t="shared" si="2"/>
        <v>1006</v>
      </c>
      <c r="B1010" s="107" t="s">
        <v>3191</v>
      </c>
      <c r="C1010" s="15" t="s">
        <v>3192</v>
      </c>
      <c r="D1010" s="15" t="s">
        <v>69</v>
      </c>
      <c r="E1010" s="108" t="s">
        <v>25</v>
      </c>
      <c r="F1010" s="15">
        <v>2018</v>
      </c>
      <c r="G1010" s="10">
        <v>1232000000</v>
      </c>
      <c r="H1010" s="10">
        <v>2034032000</v>
      </c>
      <c r="I1010" s="10">
        <v>123200000</v>
      </c>
    </row>
    <row r="1011" spans="1:26" ht="14.25" customHeight="1" x14ac:dyDescent="0.25">
      <c r="A1011" s="98">
        <f t="shared" si="2"/>
        <v>1007</v>
      </c>
      <c r="B1011" s="107" t="s">
        <v>3193</v>
      </c>
      <c r="C1011" s="15" t="s">
        <v>3194</v>
      </c>
      <c r="D1011" s="15" t="s">
        <v>71</v>
      </c>
      <c r="E1011" s="108" t="s">
        <v>25</v>
      </c>
      <c r="F1011" s="15">
        <v>2018</v>
      </c>
      <c r="G1011" s="10">
        <v>663000000</v>
      </c>
      <c r="H1011" s="10">
        <v>563530000</v>
      </c>
      <c r="I1011" s="10">
        <v>663000000</v>
      </c>
    </row>
    <row r="1012" spans="1:26" ht="14.25" customHeight="1" x14ac:dyDescent="0.25">
      <c r="A1012" s="98">
        <f t="shared" si="2"/>
        <v>1008</v>
      </c>
      <c r="B1012" s="107" t="s">
        <v>1140</v>
      </c>
      <c r="C1012" s="15" t="s">
        <v>3195</v>
      </c>
      <c r="D1012" s="15" t="s">
        <v>78</v>
      </c>
      <c r="E1012" s="108" t="s">
        <v>26</v>
      </c>
      <c r="F1012" s="15">
        <v>2018</v>
      </c>
      <c r="G1012" s="10">
        <v>457600000</v>
      </c>
      <c r="H1012" s="10">
        <v>9161152000</v>
      </c>
      <c r="I1012" s="10">
        <v>457600000</v>
      </c>
    </row>
    <row r="1013" spans="1:26" ht="14.25" customHeight="1" x14ac:dyDescent="0.25">
      <c r="A1013" s="98">
        <f t="shared" si="2"/>
        <v>1009</v>
      </c>
      <c r="B1013" s="107" t="s">
        <v>1140</v>
      </c>
      <c r="C1013" s="15" t="s">
        <v>3195</v>
      </c>
      <c r="D1013" s="15" t="s">
        <v>78</v>
      </c>
      <c r="E1013" s="108" t="s">
        <v>3142</v>
      </c>
      <c r="F1013" s="15">
        <v>2018</v>
      </c>
      <c r="G1013" s="10">
        <v>0</v>
      </c>
      <c r="H1013" s="10">
        <f>830500000</f>
        <v>830500000</v>
      </c>
      <c r="I1013" s="10"/>
    </row>
    <row r="1014" spans="1:26" ht="14.25" customHeight="1" x14ac:dyDescent="0.25">
      <c r="A1014" s="98">
        <f t="shared" si="2"/>
        <v>1010</v>
      </c>
      <c r="B1014" s="107" t="s">
        <v>3184</v>
      </c>
      <c r="C1014" s="15" t="s">
        <v>3196</v>
      </c>
      <c r="D1014" s="15" t="s">
        <v>77</v>
      </c>
      <c r="E1014" s="108" t="s">
        <v>25</v>
      </c>
      <c r="F1014" s="15">
        <v>2018</v>
      </c>
      <c r="G1014" s="10">
        <v>7374320000</v>
      </c>
      <c r="H1014" s="10">
        <v>7595549600</v>
      </c>
      <c r="I1014" s="10">
        <v>7374320000</v>
      </c>
    </row>
    <row r="1015" spans="1:26" ht="14.25" customHeight="1" x14ac:dyDescent="0.25">
      <c r="A1015" s="98">
        <f t="shared" si="2"/>
        <v>1011</v>
      </c>
      <c r="B1015" s="107" t="s">
        <v>369</v>
      </c>
      <c r="C1015" s="15" t="s">
        <v>3197</v>
      </c>
      <c r="D1015" s="15" t="s">
        <v>71</v>
      </c>
      <c r="E1015" s="108" t="s">
        <v>3142</v>
      </c>
      <c r="F1015" s="15">
        <v>2018</v>
      </c>
      <c r="G1015" s="10">
        <v>0</v>
      </c>
      <c r="H1015" s="10">
        <f>11301100250</f>
        <v>11301100250</v>
      </c>
      <c r="I1015" s="10">
        <v>0</v>
      </c>
    </row>
    <row r="1016" spans="1:26" ht="14.25" customHeight="1" x14ac:dyDescent="0.25">
      <c r="A1016" s="98">
        <f t="shared" si="2"/>
        <v>1012</v>
      </c>
      <c r="B1016" s="107" t="s">
        <v>3198</v>
      </c>
      <c r="C1016" s="15" t="s">
        <v>3199</v>
      </c>
      <c r="D1016" s="15" t="s">
        <v>73</v>
      </c>
      <c r="E1016" s="108" t="s">
        <v>25</v>
      </c>
      <c r="F1016" s="15">
        <v>2018</v>
      </c>
      <c r="G1016" s="10">
        <v>23086211000</v>
      </c>
      <c r="H1016" s="10">
        <v>29788830000</v>
      </c>
      <c r="I1016" s="10">
        <v>24023250000</v>
      </c>
    </row>
    <row r="1017" spans="1:26" ht="14.25" customHeight="1" x14ac:dyDescent="0.25">
      <c r="A1017" s="98">
        <f t="shared" si="2"/>
        <v>1013</v>
      </c>
      <c r="B1017" s="107" t="s">
        <v>3200</v>
      </c>
      <c r="C1017" s="15" t="s">
        <v>3201</v>
      </c>
      <c r="D1017" s="15" t="s">
        <v>69</v>
      </c>
      <c r="E1017" s="108" t="s">
        <v>25</v>
      </c>
      <c r="F1017" s="15">
        <v>2018</v>
      </c>
      <c r="G1017" s="10">
        <v>26862520000</v>
      </c>
      <c r="H1017" s="10">
        <v>30086022400</v>
      </c>
      <c r="I1017" s="10">
        <v>26862520000</v>
      </c>
    </row>
    <row r="1018" spans="1:26" ht="14.25" customHeight="1" x14ac:dyDescent="0.25">
      <c r="A1018" s="98">
        <f t="shared" si="2"/>
        <v>1014</v>
      </c>
      <c r="B1018" s="107" t="s">
        <v>3202</v>
      </c>
      <c r="C1018" s="15" t="s">
        <v>3203</v>
      </c>
      <c r="D1018" s="15" t="s">
        <v>78</v>
      </c>
      <c r="E1018" s="108" t="s">
        <v>25</v>
      </c>
      <c r="F1018" s="15">
        <v>2018</v>
      </c>
      <c r="G1018" s="10">
        <v>8108640000</v>
      </c>
      <c r="H1018" s="10">
        <v>234988387200</v>
      </c>
      <c r="I1018" s="10">
        <v>8108640000</v>
      </c>
    </row>
    <row r="1019" spans="1:26" ht="14.25" customHeight="1" x14ac:dyDescent="0.25">
      <c r="A1019" s="98">
        <f t="shared" si="2"/>
        <v>1015</v>
      </c>
      <c r="B1019" s="107" t="s">
        <v>3178</v>
      </c>
      <c r="C1019" s="15" t="s">
        <v>3204</v>
      </c>
      <c r="D1019" s="15" t="s">
        <v>75</v>
      </c>
      <c r="E1019" s="108" t="s">
        <v>25</v>
      </c>
      <c r="F1019" s="15">
        <v>2018</v>
      </c>
      <c r="G1019" s="10">
        <v>2549000000000</v>
      </c>
      <c r="H1019" s="10">
        <v>7366000000000</v>
      </c>
      <c r="I1019" s="10">
        <v>2549000000000</v>
      </c>
    </row>
    <row r="1020" spans="1:26" ht="14.25" customHeight="1" x14ac:dyDescent="0.25">
      <c r="A1020" s="98">
        <f t="shared" si="2"/>
        <v>1016</v>
      </c>
      <c r="B1020" s="107" t="s">
        <v>838</v>
      </c>
      <c r="C1020" s="15" t="s">
        <v>839</v>
      </c>
      <c r="D1020" s="15" t="s">
        <v>77</v>
      </c>
      <c r="E1020" s="108" t="s">
        <v>26</v>
      </c>
      <c r="F1020" s="15">
        <v>2018</v>
      </c>
      <c r="G1020" s="10">
        <v>144627503996.49988</v>
      </c>
      <c r="H1020" s="10">
        <v>2329695569500</v>
      </c>
      <c r="I1020" s="10">
        <v>67612530000</v>
      </c>
    </row>
    <row r="1021" spans="1:26" ht="14.25" customHeight="1" x14ac:dyDescent="0.25">
      <c r="A1021" s="98">
        <f t="shared" si="2"/>
        <v>1017</v>
      </c>
      <c r="B1021" s="130" t="s">
        <v>3205</v>
      </c>
      <c r="C1021" s="15" t="s">
        <v>3206</v>
      </c>
      <c r="D1021" s="15" t="s">
        <v>78</v>
      </c>
      <c r="E1021" s="108" t="s">
        <v>25</v>
      </c>
      <c r="F1021" s="15">
        <v>2019</v>
      </c>
      <c r="G1021" s="10">
        <v>314440000</v>
      </c>
      <c r="H1021" s="10">
        <v>521970000</v>
      </c>
      <c r="I1021" s="10"/>
      <c r="J1021" s="1"/>
      <c r="K1021" s="1"/>
      <c r="L1021" s="1"/>
      <c r="M1021" s="1"/>
      <c r="N1021" s="1"/>
      <c r="O1021" s="1"/>
      <c r="P1021" s="1"/>
      <c r="Q1021" s="1"/>
      <c r="R1021" s="1"/>
      <c r="S1021" s="1"/>
      <c r="T1021" s="1"/>
      <c r="U1021" s="1"/>
      <c r="V1021" s="1"/>
      <c r="W1021" s="1"/>
      <c r="X1021" s="1"/>
      <c r="Y1021" s="1"/>
      <c r="Z1021" s="1"/>
    </row>
    <row r="1022" spans="1:26" ht="14.25" customHeight="1" x14ac:dyDescent="0.25">
      <c r="A1022" s="98">
        <f t="shared" si="2"/>
        <v>1018</v>
      </c>
      <c r="B1022" s="131" t="s">
        <v>3207</v>
      </c>
      <c r="C1022" s="15" t="s">
        <v>3208</v>
      </c>
      <c r="D1022" s="15" t="s">
        <v>78</v>
      </c>
      <c r="E1022" s="108" t="s">
        <v>25</v>
      </c>
      <c r="F1022" s="15">
        <v>2019</v>
      </c>
      <c r="G1022" s="10">
        <v>600000000</v>
      </c>
      <c r="H1022" s="10">
        <v>11025000000</v>
      </c>
      <c r="I1022" s="10"/>
      <c r="J1022" s="1"/>
      <c r="K1022" s="1"/>
      <c r="L1022" s="1"/>
      <c r="M1022" s="1"/>
      <c r="N1022" s="1"/>
      <c r="O1022" s="1"/>
      <c r="P1022" s="1"/>
      <c r="Q1022" s="1"/>
      <c r="R1022" s="1"/>
      <c r="S1022" s="1"/>
      <c r="T1022" s="1"/>
      <c r="U1022" s="1"/>
      <c r="V1022" s="1"/>
      <c r="W1022" s="1"/>
      <c r="X1022" s="1"/>
      <c r="Y1022" s="1"/>
      <c r="Z1022" s="1"/>
    </row>
    <row r="1023" spans="1:26" ht="14.25" customHeight="1" x14ac:dyDescent="0.25">
      <c r="A1023" s="98">
        <f t="shared" si="2"/>
        <v>1019</v>
      </c>
      <c r="B1023" s="107" t="s">
        <v>3209</v>
      </c>
      <c r="C1023" s="15" t="s">
        <v>3210</v>
      </c>
      <c r="D1023" s="15" t="s">
        <v>75</v>
      </c>
      <c r="E1023" s="108" t="s">
        <v>25</v>
      </c>
      <c r="F1023" s="15">
        <v>2019</v>
      </c>
      <c r="G1023" s="10">
        <v>31311000000</v>
      </c>
      <c r="H1023" s="10">
        <v>148000000000</v>
      </c>
      <c r="I1023" s="10"/>
      <c r="J1023" s="1"/>
      <c r="K1023" s="1"/>
      <c r="L1023" s="1"/>
      <c r="M1023" s="1"/>
      <c r="N1023" s="1"/>
      <c r="O1023" s="1"/>
      <c r="P1023" s="1"/>
      <c r="Q1023" s="1"/>
      <c r="R1023" s="1"/>
      <c r="S1023" s="1"/>
      <c r="T1023" s="1"/>
      <c r="U1023" s="1"/>
      <c r="V1023" s="1"/>
      <c r="W1023" s="1"/>
      <c r="X1023" s="1"/>
      <c r="Y1023" s="1"/>
      <c r="Z1023" s="1"/>
    </row>
    <row r="1024" spans="1:26" ht="14.25" customHeight="1" x14ac:dyDescent="0.25">
      <c r="A1024" s="98">
        <f t="shared" si="2"/>
        <v>1020</v>
      </c>
      <c r="B1024" s="107" t="s">
        <v>3211</v>
      </c>
      <c r="C1024" s="15" t="s">
        <v>3212</v>
      </c>
      <c r="D1024" s="15" t="s">
        <v>71</v>
      </c>
      <c r="E1024" s="108" t="s">
        <v>25</v>
      </c>
      <c r="F1024" s="15">
        <v>2019</v>
      </c>
      <c r="G1024" s="10">
        <v>3679200000</v>
      </c>
      <c r="H1024" s="10">
        <v>6659352000</v>
      </c>
      <c r="I1024" s="10"/>
      <c r="J1024" s="1"/>
      <c r="K1024" s="1"/>
      <c r="L1024" s="1"/>
      <c r="M1024" s="1"/>
      <c r="N1024" s="1"/>
      <c r="O1024" s="1"/>
      <c r="P1024" s="1"/>
      <c r="Q1024" s="1"/>
      <c r="R1024" s="1"/>
      <c r="S1024" s="1"/>
      <c r="T1024" s="1"/>
      <c r="U1024" s="1"/>
      <c r="V1024" s="1"/>
      <c r="W1024" s="1"/>
      <c r="X1024" s="1"/>
      <c r="Y1024" s="1"/>
      <c r="Z1024" s="1"/>
    </row>
    <row r="1025" spans="1:26" ht="14.25" customHeight="1" x14ac:dyDescent="0.25">
      <c r="A1025" s="98">
        <f t="shared" si="2"/>
        <v>1021</v>
      </c>
      <c r="B1025" s="107" t="s">
        <v>3213</v>
      </c>
      <c r="C1025" s="15" t="s">
        <v>3214</v>
      </c>
      <c r="D1025" s="15" t="s">
        <v>73</v>
      </c>
      <c r="E1025" s="108" t="s">
        <v>25</v>
      </c>
      <c r="F1025" s="15">
        <v>2019</v>
      </c>
      <c r="G1025" s="10">
        <f>2276000000</f>
        <v>2276000000</v>
      </c>
      <c r="H1025" s="10">
        <f>4210600000</f>
        <v>4210600000</v>
      </c>
      <c r="I1025" s="10"/>
      <c r="J1025" s="1"/>
      <c r="K1025" s="1"/>
      <c r="L1025" s="1"/>
      <c r="M1025" s="1"/>
      <c r="N1025" s="1"/>
      <c r="O1025" s="1"/>
      <c r="P1025" s="1"/>
      <c r="Q1025" s="1"/>
      <c r="R1025" s="1"/>
      <c r="S1025" s="1"/>
      <c r="T1025" s="1"/>
      <c r="U1025" s="1"/>
      <c r="V1025" s="1"/>
      <c r="W1025" s="1"/>
      <c r="X1025" s="1"/>
      <c r="Y1025" s="1"/>
      <c r="Z1025" s="1"/>
    </row>
    <row r="1026" spans="1:26" ht="14.25" customHeight="1" x14ac:dyDescent="0.25">
      <c r="A1026" s="98">
        <f t="shared" si="2"/>
        <v>1022</v>
      </c>
      <c r="B1026" s="107" t="s">
        <v>3215</v>
      </c>
      <c r="C1026" s="15" t="s">
        <v>3216</v>
      </c>
      <c r="D1026" s="15" t="s">
        <v>77</v>
      </c>
      <c r="E1026" s="108" t="s">
        <v>25</v>
      </c>
      <c r="F1026" s="15">
        <v>2019</v>
      </c>
      <c r="G1026" s="10">
        <v>12463200000</v>
      </c>
      <c r="H1026" s="10">
        <v>19317960000</v>
      </c>
      <c r="I1026" s="10"/>
      <c r="J1026" s="1"/>
      <c r="K1026" s="1"/>
      <c r="L1026" s="1"/>
      <c r="M1026" s="1"/>
      <c r="N1026" s="1"/>
      <c r="O1026" s="1"/>
      <c r="P1026" s="1"/>
      <c r="Q1026" s="1"/>
      <c r="R1026" s="1"/>
      <c r="S1026" s="1"/>
      <c r="T1026" s="1"/>
      <c r="U1026" s="1"/>
      <c r="V1026" s="1"/>
      <c r="W1026" s="1"/>
      <c r="X1026" s="1"/>
      <c r="Y1026" s="1"/>
      <c r="Z1026" s="1"/>
    </row>
    <row r="1027" spans="1:26" ht="14.25" customHeight="1" x14ac:dyDescent="0.25">
      <c r="A1027" s="98">
        <f t="shared" si="2"/>
        <v>1023</v>
      </c>
      <c r="B1027" s="107" t="s">
        <v>3217</v>
      </c>
      <c r="C1027" s="15" t="s">
        <v>3218</v>
      </c>
      <c r="D1027" s="15" t="s">
        <v>69</v>
      </c>
      <c r="E1027" s="108" t="s">
        <v>25</v>
      </c>
      <c r="F1027" s="15">
        <v>2019</v>
      </c>
      <c r="G1027" s="10">
        <v>5418750000</v>
      </c>
      <c r="H1027" s="10">
        <v>77372063000</v>
      </c>
      <c r="I1027" s="10"/>
      <c r="J1027" s="1"/>
      <c r="K1027" s="1"/>
      <c r="L1027" s="1"/>
      <c r="M1027" s="1"/>
      <c r="N1027" s="1"/>
      <c r="O1027" s="1"/>
      <c r="P1027" s="1"/>
      <c r="Q1027" s="1"/>
      <c r="R1027" s="1"/>
      <c r="S1027" s="1"/>
      <c r="T1027" s="1"/>
      <c r="U1027" s="1"/>
      <c r="V1027" s="1"/>
      <c r="W1027" s="1"/>
      <c r="X1027" s="1"/>
      <c r="Y1027" s="1"/>
      <c r="Z1027" s="1"/>
    </row>
    <row r="1028" spans="1:26" ht="14.25" customHeight="1" x14ac:dyDescent="0.25">
      <c r="A1028" s="98">
        <f t="shared" si="2"/>
        <v>1024</v>
      </c>
      <c r="B1028" s="107" t="s">
        <v>3219</v>
      </c>
      <c r="C1028" s="15" t="s">
        <v>3220</v>
      </c>
      <c r="D1028" s="15" t="s">
        <v>73</v>
      </c>
      <c r="E1028" s="108" t="s">
        <v>25</v>
      </c>
      <c r="F1028" s="15">
        <v>2019</v>
      </c>
      <c r="G1028" s="10">
        <v>7677300000</v>
      </c>
      <c r="H1028" s="10">
        <v>9612910000</v>
      </c>
      <c r="I1028" s="10"/>
      <c r="J1028" s="1"/>
      <c r="K1028" s="1"/>
      <c r="L1028" s="1"/>
      <c r="M1028" s="1"/>
      <c r="N1028" s="1"/>
      <c r="O1028" s="1"/>
      <c r="P1028" s="1"/>
      <c r="Q1028" s="1"/>
      <c r="R1028" s="1"/>
      <c r="S1028" s="1"/>
      <c r="T1028" s="1"/>
      <c r="U1028" s="1"/>
      <c r="V1028" s="1"/>
      <c r="W1028" s="1"/>
      <c r="X1028" s="1"/>
      <c r="Y1028" s="1"/>
      <c r="Z1028" s="1"/>
    </row>
    <row r="1029" spans="1:26" ht="14.25" customHeight="1" x14ac:dyDescent="0.25">
      <c r="A1029" s="98">
        <f t="shared" si="2"/>
        <v>1025</v>
      </c>
      <c r="B1029" s="107" t="s">
        <v>3221</v>
      </c>
      <c r="C1029" s="15" t="s">
        <v>3222</v>
      </c>
      <c r="D1029" s="15" t="s">
        <v>78</v>
      </c>
      <c r="E1029" s="108" t="s">
        <v>25</v>
      </c>
      <c r="F1029" s="15">
        <v>2019</v>
      </c>
      <c r="G1029" s="10">
        <v>3275440000</v>
      </c>
      <c r="H1029" s="10">
        <v>1998018400</v>
      </c>
      <c r="I1029" s="10"/>
      <c r="J1029" s="1"/>
      <c r="K1029" s="1"/>
      <c r="L1029" s="1"/>
      <c r="M1029" s="1"/>
      <c r="N1029" s="1"/>
      <c r="O1029" s="1"/>
      <c r="P1029" s="1"/>
      <c r="Q1029" s="1"/>
      <c r="R1029" s="1"/>
      <c r="S1029" s="1"/>
      <c r="T1029" s="1"/>
      <c r="U1029" s="1"/>
      <c r="V1029" s="1"/>
      <c r="W1029" s="1"/>
      <c r="X1029" s="1"/>
      <c r="Y1029" s="1"/>
      <c r="Z1029" s="1"/>
    </row>
    <row r="1030" spans="1:26" ht="14.25" customHeight="1" x14ac:dyDescent="0.25">
      <c r="A1030" s="98">
        <f t="shared" si="2"/>
        <v>1026</v>
      </c>
      <c r="B1030" s="107" t="s">
        <v>3223</v>
      </c>
      <c r="C1030" s="15" t="s">
        <v>3224</v>
      </c>
      <c r="D1030" s="15" t="s">
        <v>78</v>
      </c>
      <c r="E1030" s="108" t="s">
        <v>25</v>
      </c>
      <c r="F1030" s="15">
        <v>2019</v>
      </c>
      <c r="G1030" s="10">
        <f>[3]BV2019!$N$14</f>
        <v>9400000000</v>
      </c>
      <c r="H1030" s="10">
        <f>[3]BV2019!$O$14</f>
        <v>14288000000</v>
      </c>
      <c r="I1030" s="10"/>
      <c r="J1030" s="1"/>
      <c r="K1030" s="1"/>
      <c r="L1030" s="1"/>
      <c r="M1030" s="1"/>
      <c r="N1030" s="1"/>
      <c r="O1030" s="1"/>
      <c r="P1030" s="1"/>
      <c r="Q1030" s="1"/>
      <c r="R1030" s="1"/>
      <c r="S1030" s="1"/>
      <c r="T1030" s="1"/>
      <c r="U1030" s="1"/>
      <c r="V1030" s="1"/>
      <c r="W1030" s="1"/>
      <c r="X1030" s="1"/>
      <c r="Y1030" s="1"/>
      <c r="Z1030" s="1"/>
    </row>
    <row r="1031" spans="1:26" ht="14.25" customHeight="1" x14ac:dyDescent="0.25">
      <c r="A1031" s="98">
        <f t="shared" si="2"/>
        <v>1027</v>
      </c>
      <c r="B1031" s="107" t="s">
        <v>1140</v>
      </c>
      <c r="C1031" s="15" t="s">
        <v>3225</v>
      </c>
      <c r="D1031" s="15" t="s">
        <v>78</v>
      </c>
      <c r="E1031" s="108" t="s">
        <v>26</v>
      </c>
      <c r="F1031" s="15">
        <v>2019</v>
      </c>
      <c r="G1031" s="10">
        <f>[3]BV2019!$N$13</f>
        <v>5033340000</v>
      </c>
      <c r="H1031" s="10">
        <f>[3]BV2019!$O$13</f>
        <v>19604855600</v>
      </c>
      <c r="I1031" s="10"/>
      <c r="J1031" s="1"/>
      <c r="K1031" s="1"/>
      <c r="L1031" s="1"/>
      <c r="M1031" s="1"/>
      <c r="N1031" s="1"/>
      <c r="O1031" s="1"/>
      <c r="P1031" s="1"/>
      <c r="Q1031" s="1"/>
      <c r="R1031" s="1"/>
      <c r="S1031" s="1"/>
      <c r="T1031" s="1"/>
      <c r="U1031" s="1"/>
      <c r="V1031" s="1"/>
      <c r="W1031" s="1"/>
      <c r="X1031" s="1"/>
      <c r="Y1031" s="1"/>
      <c r="Z1031" s="1"/>
    </row>
    <row r="1032" spans="1:26" ht="14.25" customHeight="1" x14ac:dyDescent="0.25">
      <c r="A1032" s="98">
        <f t="shared" si="2"/>
        <v>1028</v>
      </c>
      <c r="B1032" s="107" t="s">
        <v>3226</v>
      </c>
      <c r="C1032" s="15" t="s">
        <v>3227</v>
      </c>
      <c r="D1032" s="15" t="s">
        <v>75</v>
      </c>
      <c r="E1032" s="108" t="s">
        <v>2032</v>
      </c>
      <c r="F1032" s="15">
        <v>2019</v>
      </c>
      <c r="G1032" s="10">
        <f>'[4]Ban von'!$N$17</f>
        <v>1000000000</v>
      </c>
      <c r="H1032" s="10">
        <f>'[4]Ban von'!$O$17</f>
        <v>1010000000</v>
      </c>
      <c r="I1032" s="10"/>
      <c r="J1032" s="1"/>
      <c r="K1032" s="1"/>
      <c r="L1032" s="1"/>
      <c r="M1032" s="1"/>
      <c r="N1032" s="1"/>
      <c r="O1032" s="1"/>
      <c r="P1032" s="1"/>
      <c r="Q1032" s="1"/>
      <c r="R1032" s="1"/>
      <c r="S1032" s="1"/>
      <c r="T1032" s="1"/>
      <c r="U1032" s="1"/>
      <c r="V1032" s="1"/>
      <c r="W1032" s="1"/>
      <c r="X1032" s="1"/>
      <c r="Y1032" s="1"/>
      <c r="Z1032" s="1"/>
    </row>
    <row r="1033" spans="1:26" ht="14.25" customHeight="1" x14ac:dyDescent="0.25">
      <c r="A1033" s="98">
        <f t="shared" si="2"/>
        <v>1029</v>
      </c>
      <c r="B1033" s="107" t="s">
        <v>3228</v>
      </c>
      <c r="C1033" s="15" t="s">
        <v>3229</v>
      </c>
      <c r="D1033" s="15" t="s">
        <v>78</v>
      </c>
      <c r="E1033" s="108" t="s">
        <v>2032</v>
      </c>
      <c r="F1033" s="15">
        <v>2020</v>
      </c>
      <c r="G1033" s="10">
        <v>29424000000</v>
      </c>
      <c r="H1033" s="10">
        <f>'[5]BAN VON'!$O$5</f>
        <v>60613440000</v>
      </c>
      <c r="I1033" s="10"/>
      <c r="J1033" s="1"/>
      <c r="K1033" s="1"/>
      <c r="L1033" s="1"/>
      <c r="M1033" s="1"/>
      <c r="N1033" s="1"/>
      <c r="O1033" s="1"/>
      <c r="P1033" s="1"/>
      <c r="Q1033" s="1"/>
      <c r="R1033" s="1"/>
      <c r="S1033" s="1"/>
      <c r="T1033" s="1"/>
      <c r="U1033" s="1"/>
      <c r="V1033" s="1"/>
      <c r="W1033" s="1"/>
      <c r="X1033" s="1"/>
      <c r="Y1033" s="1"/>
      <c r="Z1033" s="1"/>
    </row>
    <row r="1034" spans="1:26" ht="14.25" customHeight="1" x14ac:dyDescent="0.25">
      <c r="A1034" s="98">
        <f t="shared" si="2"/>
        <v>1030</v>
      </c>
      <c r="B1034" s="107" t="s">
        <v>3230</v>
      </c>
      <c r="C1034" s="15" t="s">
        <v>3231</v>
      </c>
      <c r="D1034" s="15" t="s">
        <v>71</v>
      </c>
      <c r="E1034" s="108" t="s">
        <v>2032</v>
      </c>
      <c r="F1034" s="15">
        <v>2020</v>
      </c>
      <c r="G1034" s="10">
        <f>'[5]BAN VON'!$N$7</f>
        <v>29024480000</v>
      </c>
      <c r="H1034" s="10">
        <f>'[5]BAN VON'!$O$7</f>
        <v>62402532000</v>
      </c>
      <c r="I1034" s="10"/>
      <c r="J1034" s="1"/>
      <c r="K1034" s="1"/>
      <c r="L1034" s="1"/>
      <c r="M1034" s="1"/>
      <c r="N1034" s="1"/>
      <c r="O1034" s="1"/>
      <c r="P1034" s="1"/>
      <c r="Q1034" s="1"/>
      <c r="R1034" s="1"/>
      <c r="S1034" s="1"/>
      <c r="T1034" s="1"/>
      <c r="U1034" s="1"/>
      <c r="V1034" s="1"/>
      <c r="W1034" s="1"/>
      <c r="X1034" s="1"/>
      <c r="Y1034" s="1"/>
      <c r="Z1034" s="1"/>
    </row>
    <row r="1035" spans="1:26" ht="14.25" customHeight="1" x14ac:dyDescent="0.25">
      <c r="A1035" s="98">
        <f t="shared" si="2"/>
        <v>1031</v>
      </c>
      <c r="B1035" s="107" t="s">
        <v>3232</v>
      </c>
      <c r="C1035" s="15" t="s">
        <v>3233</v>
      </c>
      <c r="D1035" s="15" t="s">
        <v>69</v>
      </c>
      <c r="E1035" s="108" t="s">
        <v>2032</v>
      </c>
      <c r="F1035" s="15">
        <v>2020</v>
      </c>
      <c r="G1035" s="10">
        <f>'[6]BAN VON'!$N$9</f>
        <v>175600000000</v>
      </c>
      <c r="H1035" s="10">
        <f>'[6]BAN VON'!$O$9</f>
        <v>342420000000</v>
      </c>
      <c r="I1035" s="10"/>
      <c r="J1035" s="1"/>
      <c r="K1035" s="1"/>
      <c r="L1035" s="1"/>
      <c r="M1035" s="1"/>
      <c r="N1035" s="1"/>
      <c r="O1035" s="1"/>
      <c r="P1035" s="1"/>
      <c r="Q1035" s="1"/>
      <c r="R1035" s="1"/>
      <c r="S1035" s="1"/>
      <c r="T1035" s="1"/>
      <c r="U1035" s="1"/>
      <c r="V1035" s="1"/>
      <c r="W1035" s="1"/>
      <c r="X1035" s="1"/>
      <c r="Y1035" s="1"/>
      <c r="Z1035" s="1"/>
    </row>
    <row r="1036" spans="1:26" ht="14.25" customHeight="1" x14ac:dyDescent="0.25">
      <c r="A1036" s="98">
        <f t="shared" si="2"/>
        <v>1032</v>
      </c>
      <c r="B1036" s="107" t="s">
        <v>3234</v>
      </c>
      <c r="C1036" s="15" t="s">
        <v>3235</v>
      </c>
      <c r="D1036" s="15" t="s">
        <v>78</v>
      </c>
      <c r="E1036" s="108" t="s">
        <v>2032</v>
      </c>
      <c r="F1036" s="15">
        <v>2020</v>
      </c>
      <c r="G1036" s="10">
        <v>4561410000</v>
      </c>
      <c r="H1036" s="10">
        <v>5291235000</v>
      </c>
      <c r="I1036" s="10"/>
      <c r="J1036" s="1"/>
      <c r="K1036" s="1"/>
      <c r="L1036" s="1"/>
      <c r="M1036" s="1"/>
      <c r="N1036" s="1"/>
      <c r="O1036" s="1"/>
      <c r="P1036" s="1"/>
      <c r="Q1036" s="1"/>
      <c r="R1036" s="1"/>
      <c r="S1036" s="1"/>
      <c r="T1036" s="1"/>
      <c r="U1036" s="1"/>
      <c r="V1036" s="1"/>
      <c r="W1036" s="1"/>
      <c r="X1036" s="1"/>
      <c r="Y1036" s="1"/>
      <c r="Z1036" s="1"/>
    </row>
    <row r="1037" spans="1:26" ht="14.25" customHeight="1" x14ac:dyDescent="0.25">
      <c r="A1037" s="98">
        <f t="shared" si="2"/>
        <v>1033</v>
      </c>
      <c r="B1037" s="114" t="s">
        <v>67</v>
      </c>
      <c r="C1037" s="15" t="s">
        <v>68</v>
      </c>
      <c r="D1037" s="6" t="s">
        <v>69</v>
      </c>
      <c r="E1037" s="108" t="s">
        <v>2032</v>
      </c>
      <c r="F1037" s="15">
        <v>2020</v>
      </c>
      <c r="G1037" s="10">
        <v>1322000000</v>
      </c>
      <c r="H1037" s="10">
        <v>4283280000</v>
      </c>
      <c r="I1037" s="10"/>
      <c r="J1037" s="1"/>
      <c r="K1037" s="1"/>
      <c r="L1037" s="1"/>
      <c r="M1037" s="1"/>
      <c r="N1037" s="1"/>
      <c r="O1037" s="1"/>
      <c r="P1037" s="1"/>
      <c r="Q1037" s="1"/>
      <c r="R1037" s="1"/>
      <c r="S1037" s="1"/>
      <c r="T1037" s="1"/>
      <c r="U1037" s="1"/>
      <c r="V1037" s="1"/>
      <c r="W1037" s="1"/>
      <c r="X1037" s="1"/>
      <c r="Y1037" s="1"/>
      <c r="Z1037" s="1"/>
    </row>
    <row r="1038" spans="1:26" ht="14.25" customHeight="1" x14ac:dyDescent="0.25">
      <c r="A1038" s="98">
        <f t="shared" si="2"/>
        <v>1034</v>
      </c>
      <c r="B1038" s="107" t="s">
        <v>3236</v>
      </c>
      <c r="C1038" s="15" t="s">
        <v>3237</v>
      </c>
      <c r="D1038" s="15" t="s">
        <v>71</v>
      </c>
      <c r="E1038" s="108" t="s">
        <v>2032</v>
      </c>
      <c r="F1038" s="15">
        <v>2020</v>
      </c>
      <c r="G1038" s="10">
        <v>102891170000</v>
      </c>
      <c r="H1038" s="10">
        <v>210926898500</v>
      </c>
      <c r="I1038" s="10"/>
      <c r="J1038" s="1"/>
      <c r="K1038" s="1"/>
      <c r="L1038" s="1"/>
      <c r="M1038" s="1"/>
      <c r="N1038" s="1"/>
      <c r="O1038" s="1"/>
      <c r="P1038" s="1"/>
      <c r="Q1038" s="1"/>
      <c r="R1038" s="1"/>
      <c r="S1038" s="1"/>
      <c r="T1038" s="1"/>
      <c r="U1038" s="1"/>
      <c r="V1038" s="1"/>
      <c r="W1038" s="1"/>
      <c r="X1038" s="1"/>
      <c r="Y1038" s="1"/>
      <c r="Z1038" s="1"/>
    </row>
    <row r="1039" spans="1:26" ht="14.25" customHeight="1" x14ac:dyDescent="0.25">
      <c r="A1039" s="98">
        <f t="shared" si="2"/>
        <v>1035</v>
      </c>
      <c r="B1039" s="107" t="s">
        <v>3238</v>
      </c>
      <c r="C1039" s="15" t="s">
        <v>3239</v>
      </c>
      <c r="D1039" s="15" t="s">
        <v>71</v>
      </c>
      <c r="E1039" s="108" t="s">
        <v>2032</v>
      </c>
      <c r="F1039" s="15">
        <v>2020</v>
      </c>
      <c r="G1039" s="10">
        <f>'[7]BAN VON'!$N$15</f>
        <v>49686000000</v>
      </c>
      <c r="H1039" s="10">
        <f>'[7]BAN VON'!$O$15</f>
        <v>105300000000</v>
      </c>
      <c r="I1039" s="10"/>
      <c r="J1039" s="1"/>
      <c r="K1039" s="1"/>
      <c r="L1039" s="1"/>
      <c r="M1039" s="1"/>
      <c r="N1039" s="1"/>
      <c r="O1039" s="1"/>
      <c r="P1039" s="1"/>
      <c r="Q1039" s="1"/>
      <c r="R1039" s="1"/>
      <c r="S1039" s="1"/>
      <c r="T1039" s="1"/>
      <c r="U1039" s="1"/>
      <c r="V1039" s="1"/>
      <c r="W1039" s="1"/>
      <c r="X1039" s="1"/>
      <c r="Y1039" s="1"/>
      <c r="Z1039" s="1"/>
    </row>
    <row r="1040" spans="1:26" ht="14.25" customHeight="1" x14ac:dyDescent="0.25">
      <c r="A1040" s="98">
        <f t="shared" si="2"/>
        <v>1036</v>
      </c>
      <c r="B1040" s="107" t="s">
        <v>3240</v>
      </c>
      <c r="C1040" s="15" t="s">
        <v>3241</v>
      </c>
      <c r="D1040" s="15" t="s">
        <v>71</v>
      </c>
      <c r="E1040" s="108" t="s">
        <v>2032</v>
      </c>
      <c r="F1040" s="15">
        <v>2020</v>
      </c>
      <c r="G1040" s="10">
        <f>'[7]BAN VON'!$N$16</f>
        <v>751060000</v>
      </c>
      <c r="H1040" s="10">
        <f>'[7]BAN VON'!$O$16</f>
        <v>7360388000</v>
      </c>
      <c r="I1040" s="10"/>
      <c r="J1040" s="1"/>
      <c r="K1040" s="1"/>
      <c r="L1040" s="1"/>
      <c r="M1040" s="1"/>
      <c r="N1040" s="1"/>
      <c r="O1040" s="1"/>
      <c r="P1040" s="1"/>
      <c r="Q1040" s="1"/>
      <c r="R1040" s="1"/>
      <c r="S1040" s="1"/>
      <c r="T1040" s="1"/>
      <c r="U1040" s="1"/>
      <c r="V1040" s="1"/>
      <c r="W1040" s="1"/>
      <c r="X1040" s="1"/>
      <c r="Y1040" s="1"/>
      <c r="Z1040" s="1"/>
    </row>
    <row r="1041" spans="1:26" ht="14.25" customHeight="1" x14ac:dyDescent="0.25">
      <c r="A1041" s="98">
        <f t="shared" si="2"/>
        <v>1037</v>
      </c>
      <c r="B1041" s="107" t="s">
        <v>3242</v>
      </c>
      <c r="C1041" s="15" t="s">
        <v>3243</v>
      </c>
      <c r="D1041" s="15" t="s">
        <v>71</v>
      </c>
      <c r="E1041" s="108" t="s">
        <v>2032</v>
      </c>
      <c r="F1041" s="15">
        <v>2020</v>
      </c>
      <c r="G1041" s="10">
        <v>29714660000</v>
      </c>
      <c r="H1041" s="10">
        <v>347661502500</v>
      </c>
      <c r="I1041" s="10"/>
      <c r="J1041" s="1"/>
      <c r="K1041" s="1"/>
      <c r="L1041" s="1"/>
      <c r="M1041" s="1"/>
      <c r="N1041" s="1"/>
      <c r="O1041" s="1"/>
      <c r="P1041" s="1"/>
      <c r="Q1041" s="1"/>
      <c r="R1041" s="1"/>
      <c r="S1041" s="1"/>
      <c r="T1041" s="1"/>
      <c r="U1041" s="1"/>
      <c r="V1041" s="1"/>
      <c r="W1041" s="1"/>
      <c r="X1041" s="1"/>
      <c r="Y1041" s="1"/>
      <c r="Z1041" s="1"/>
    </row>
    <row r="1042" spans="1:26" ht="14.25" customHeight="1" x14ac:dyDescent="0.25">
      <c r="A1042" s="98">
        <f t="shared" si="2"/>
        <v>1038</v>
      </c>
      <c r="B1042" s="107" t="s">
        <v>3244</v>
      </c>
      <c r="C1042" s="15" t="s">
        <v>3245</v>
      </c>
      <c r="D1042" s="15" t="s">
        <v>71</v>
      </c>
      <c r="E1042" s="108" t="s">
        <v>2032</v>
      </c>
      <c r="F1042" s="15">
        <v>2020</v>
      </c>
      <c r="G1042" s="10">
        <v>178500000000</v>
      </c>
      <c r="H1042" s="10">
        <v>339150000000</v>
      </c>
      <c r="I1042" s="10"/>
      <c r="J1042" s="1"/>
      <c r="K1042" s="1"/>
      <c r="L1042" s="1"/>
      <c r="M1042" s="1"/>
      <c r="N1042" s="1"/>
      <c r="O1042" s="1"/>
      <c r="P1042" s="1"/>
      <c r="Q1042" s="1"/>
      <c r="R1042" s="1"/>
      <c r="S1042" s="1"/>
      <c r="T1042" s="1"/>
      <c r="U1042" s="1"/>
      <c r="V1042" s="1"/>
      <c r="W1042" s="1"/>
      <c r="X1042" s="1"/>
      <c r="Y1042" s="1"/>
      <c r="Z1042" s="1"/>
    </row>
    <row r="1043" spans="1:26" s="440" customFormat="1" ht="14.25" customHeight="1" x14ac:dyDescent="0.25">
      <c r="A1043" s="98">
        <f t="shared" si="2"/>
        <v>1039</v>
      </c>
      <c r="B1043" s="107" t="s">
        <v>992</v>
      </c>
      <c r="C1043" s="15" t="s">
        <v>993</v>
      </c>
      <c r="D1043" s="15" t="s">
        <v>78</v>
      </c>
      <c r="E1043" s="108" t="s">
        <v>2032</v>
      </c>
      <c r="F1043" s="15">
        <v>2021</v>
      </c>
      <c r="G1043" s="10">
        <v>442119000000</v>
      </c>
      <c r="H1043" s="10">
        <v>1255618960000</v>
      </c>
      <c r="I1043" s="10"/>
      <c r="K1043" s="1"/>
      <c r="L1043" s="1"/>
      <c r="M1043" s="1"/>
      <c r="N1043" s="1"/>
      <c r="O1043" s="1"/>
      <c r="P1043" s="1"/>
      <c r="Q1043" s="1"/>
      <c r="R1043" s="1"/>
      <c r="S1043" s="1"/>
      <c r="T1043" s="1"/>
      <c r="U1043" s="1"/>
      <c r="V1043" s="1"/>
      <c r="W1043" s="1"/>
      <c r="X1043" s="1"/>
      <c r="Y1043" s="1"/>
      <c r="Z1043" s="1"/>
    </row>
    <row r="1044" spans="1:26" s="440" customFormat="1" ht="14.25" customHeight="1" x14ac:dyDescent="0.25">
      <c r="A1044" s="98">
        <f t="shared" ref="A1044:A1046" si="6">IF(ISBLANK(C1044),"",SUBTOTAL(3,$C$5:C1044))</f>
        <v>1040</v>
      </c>
      <c r="B1044" s="107" t="s">
        <v>1046</v>
      </c>
      <c r="C1044" s="15" t="s">
        <v>1047</v>
      </c>
      <c r="D1044" s="15" t="s">
        <v>78</v>
      </c>
      <c r="E1044" s="108" t="s">
        <v>2032</v>
      </c>
      <c r="F1044" s="15">
        <v>2021</v>
      </c>
      <c r="G1044" s="10">
        <v>680500000</v>
      </c>
      <c r="H1044" s="10">
        <v>12309675000</v>
      </c>
      <c r="I1044" s="10"/>
      <c r="K1044" s="1"/>
      <c r="L1044" s="1"/>
      <c r="M1044" s="1"/>
      <c r="N1044" s="1"/>
      <c r="O1044" s="1"/>
      <c r="P1044" s="1"/>
      <c r="Q1044" s="1"/>
      <c r="R1044" s="1"/>
      <c r="S1044" s="1"/>
      <c r="T1044" s="1"/>
      <c r="U1044" s="1"/>
      <c r="V1044" s="1"/>
      <c r="W1044" s="1"/>
      <c r="X1044" s="1"/>
      <c r="Y1044" s="1"/>
      <c r="Z1044" s="1"/>
    </row>
    <row r="1045" spans="1:26" s="440" customFormat="1" ht="14.25" customHeight="1" x14ac:dyDescent="0.25">
      <c r="A1045" s="98">
        <f t="shared" si="6"/>
        <v>1041</v>
      </c>
      <c r="B1045" s="107" t="s">
        <v>145</v>
      </c>
      <c r="C1045" s="15" t="s">
        <v>146</v>
      </c>
      <c r="D1045" s="15" t="s">
        <v>69</v>
      </c>
      <c r="E1045" s="108" t="s">
        <v>2032</v>
      </c>
      <c r="F1045" s="15">
        <v>2021</v>
      </c>
      <c r="G1045" s="10">
        <v>3250760000</v>
      </c>
      <c r="H1045" s="10">
        <v>41418936400</v>
      </c>
      <c r="I1045" s="10"/>
      <c r="K1045" s="1"/>
      <c r="L1045" s="1"/>
      <c r="M1045" s="1"/>
      <c r="N1045" s="1"/>
      <c r="O1045" s="1"/>
      <c r="P1045" s="1"/>
      <c r="Q1045" s="1"/>
      <c r="R1045" s="1"/>
      <c r="S1045" s="1"/>
      <c r="T1045" s="1"/>
      <c r="U1045" s="1"/>
      <c r="V1045" s="1"/>
      <c r="W1045" s="1"/>
      <c r="X1045" s="1"/>
      <c r="Y1045" s="1"/>
      <c r="Z1045" s="1"/>
    </row>
    <row r="1046" spans="1:26" s="441" customFormat="1" ht="14.25" customHeight="1" x14ac:dyDescent="0.25">
      <c r="A1046" s="98">
        <f t="shared" si="6"/>
        <v>1042</v>
      </c>
      <c r="B1046" s="107" t="s">
        <v>449</v>
      </c>
      <c r="C1046" s="15" t="s">
        <v>450</v>
      </c>
      <c r="D1046" s="15" t="s">
        <v>76</v>
      </c>
      <c r="E1046" s="108" t="s">
        <v>2032</v>
      </c>
      <c r="F1046" s="15">
        <v>2021</v>
      </c>
      <c r="G1046" s="10">
        <v>11436325784</v>
      </c>
      <c r="H1046" s="10">
        <v>59548866800</v>
      </c>
      <c r="I1046" s="10"/>
      <c r="K1046" s="1"/>
      <c r="L1046" s="1"/>
      <c r="M1046" s="1"/>
      <c r="N1046" s="1"/>
      <c r="O1046" s="1"/>
      <c r="P1046" s="1"/>
      <c r="Q1046" s="1"/>
      <c r="R1046" s="1"/>
      <c r="S1046" s="1"/>
      <c r="T1046" s="1"/>
      <c r="U1046" s="1"/>
      <c r="V1046" s="1"/>
      <c r="W1046" s="1"/>
      <c r="X1046" s="1"/>
      <c r="Y1046" s="1"/>
      <c r="Z1046" s="1"/>
    </row>
    <row r="1047" spans="1:26" ht="15" customHeight="1" x14ac:dyDescent="0.2">
      <c r="H1047" s="442"/>
    </row>
  </sheetData>
  <autoFilter ref="A4:I1042" xr:uid="{00000000-0009-0000-0000-000003000000}"/>
  <mergeCells count="1">
    <mergeCell ref="A1:I1"/>
  </mergeCells>
  <pageMargins left="0.7" right="0.7" top="0.75" bottom="0.75" header="0" footer="0"/>
  <pageSetup paperSize="9" scale="77"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97"/>
  <sheetViews>
    <sheetView workbookViewId="0">
      <pane xSplit="6" ySplit="4" topLeftCell="NAH29" activePane="bottomRight" state="frozen"/>
      <selection pane="topRight" activeCell="G1" sqref="G1"/>
      <selection pane="bottomLeft" activeCell="A5" sqref="A5"/>
      <selection pane="bottomRight" sqref="A1:XFD1048576"/>
    </sheetView>
  </sheetViews>
  <sheetFormatPr defaultColWidth="12.625" defaultRowHeight="15" customHeight="1" x14ac:dyDescent="0.2"/>
  <cols>
    <col min="1" max="1" width="5.125" customWidth="1"/>
    <col min="2" max="2" width="3.75" customWidth="1"/>
    <col min="3" max="3" width="5.75" customWidth="1"/>
    <col min="4" max="4" width="8.375" customWidth="1"/>
    <col min="5" max="5" width="26.875" customWidth="1"/>
    <col min="6" max="6" width="4.875" customWidth="1"/>
    <col min="7" max="7" width="18" customWidth="1"/>
    <col min="8" max="8" width="17.25" customWidth="1"/>
    <col min="9" max="9" width="9.375" customWidth="1"/>
    <col min="10" max="10" width="7.875" customWidth="1"/>
    <col min="11" max="11" width="11.5" customWidth="1"/>
    <col min="12" max="12" width="8.75" customWidth="1"/>
    <col min="13" max="13" width="5.25" customWidth="1"/>
    <col min="14" max="14" width="8" hidden="1" customWidth="1"/>
    <col min="15" max="19" width="8" customWidth="1"/>
    <col min="20" max="20" width="9.375" customWidth="1"/>
    <col min="21" max="26" width="7.625" customWidth="1"/>
  </cols>
  <sheetData>
    <row r="1" spans="1:26" ht="33.75" customHeight="1" x14ac:dyDescent="0.2">
      <c r="A1" s="450" t="s">
        <v>3246</v>
      </c>
      <c r="B1" s="448"/>
      <c r="C1" s="448"/>
      <c r="D1" s="448"/>
      <c r="E1" s="448"/>
      <c r="F1" s="448"/>
      <c r="G1" s="448"/>
      <c r="H1" s="448"/>
      <c r="I1" s="448"/>
      <c r="J1" s="448"/>
      <c r="K1" s="448"/>
      <c r="L1" s="132"/>
      <c r="M1" s="133"/>
      <c r="N1" s="132"/>
      <c r="O1" s="134">
        <f>COUNTIF($O$5:$O$1093,"TĐ")+COUNTIF($O$5:$O$1093,"TCT")</f>
        <v>24</v>
      </c>
      <c r="P1" s="134">
        <f>COUNTIF($P$5:$P$1093,"TNHH 1TV")</f>
        <v>34</v>
      </c>
      <c r="Q1" s="132"/>
      <c r="R1" s="132"/>
      <c r="S1" s="132"/>
      <c r="T1" s="132"/>
      <c r="U1" s="132"/>
      <c r="V1" s="132"/>
      <c r="W1" s="132"/>
      <c r="X1" s="132"/>
      <c r="Y1" s="132"/>
      <c r="Z1" s="132"/>
    </row>
    <row r="2" spans="1:26" ht="12.75" customHeight="1" x14ac:dyDescent="0.2">
      <c r="A2" s="132"/>
      <c r="B2" s="132"/>
      <c r="C2" s="132">
        <v>1</v>
      </c>
      <c r="D2" s="132">
        <v>2</v>
      </c>
      <c r="E2" s="135">
        <v>3</v>
      </c>
      <c r="F2" s="132">
        <v>4</v>
      </c>
      <c r="G2" s="132">
        <v>5</v>
      </c>
      <c r="H2" s="132">
        <v>6</v>
      </c>
      <c r="I2" s="136">
        <v>7</v>
      </c>
      <c r="J2" s="132">
        <v>11</v>
      </c>
      <c r="K2" s="132">
        <v>12</v>
      </c>
      <c r="L2" s="132">
        <v>25</v>
      </c>
      <c r="M2" s="132">
        <v>26</v>
      </c>
      <c r="N2" s="132"/>
      <c r="O2" s="132"/>
      <c r="P2" s="132"/>
      <c r="Q2" s="132"/>
      <c r="R2" s="132"/>
      <c r="S2" s="132"/>
      <c r="T2" s="132"/>
      <c r="U2" s="132"/>
      <c r="V2" s="132"/>
      <c r="W2" s="132"/>
      <c r="X2" s="132"/>
      <c r="Y2" s="132"/>
      <c r="Z2" s="132"/>
    </row>
    <row r="3" spans="1:26" ht="23.25" customHeight="1" x14ac:dyDescent="0.2">
      <c r="A3" s="80"/>
      <c r="B3" s="80"/>
      <c r="C3" s="80"/>
      <c r="D3" s="80"/>
      <c r="E3" s="137"/>
      <c r="F3" s="80"/>
      <c r="G3" s="451" t="s">
        <v>3247</v>
      </c>
      <c r="H3" s="452"/>
      <c r="I3" s="453"/>
      <c r="J3" s="138"/>
      <c r="K3" s="139"/>
      <c r="L3" s="80"/>
      <c r="M3" s="140"/>
      <c r="N3" s="132"/>
      <c r="O3" s="132"/>
      <c r="P3" s="132"/>
      <c r="Q3" s="132"/>
      <c r="R3" s="132"/>
      <c r="S3" s="132"/>
      <c r="T3" s="132"/>
      <c r="U3" s="132"/>
      <c r="V3" s="132"/>
      <c r="W3" s="132"/>
      <c r="X3" s="132"/>
      <c r="Y3" s="132"/>
      <c r="Z3" s="132"/>
    </row>
    <row r="4" spans="1:26" ht="24" customHeight="1" x14ac:dyDescent="0.2">
      <c r="A4" s="141" t="s">
        <v>1</v>
      </c>
      <c r="B4" s="141"/>
      <c r="C4" s="142" t="s">
        <v>82</v>
      </c>
      <c r="D4" s="142"/>
      <c r="E4" s="143" t="s">
        <v>83</v>
      </c>
      <c r="F4" s="144" t="s">
        <v>3248</v>
      </c>
      <c r="G4" s="142" t="s">
        <v>3249</v>
      </c>
      <c r="H4" s="142" t="s">
        <v>3250</v>
      </c>
      <c r="I4" s="142" t="s">
        <v>3251</v>
      </c>
      <c r="J4" s="142" t="s">
        <v>3252</v>
      </c>
      <c r="K4" s="142" t="s">
        <v>3253</v>
      </c>
      <c r="L4" s="144" t="s">
        <v>3254</v>
      </c>
      <c r="M4" s="144" t="s">
        <v>3255</v>
      </c>
      <c r="N4" s="145" t="s">
        <v>3256</v>
      </c>
      <c r="O4" s="146" t="s">
        <v>3257</v>
      </c>
      <c r="P4" s="146" t="s">
        <v>1256</v>
      </c>
      <c r="Q4" s="146"/>
      <c r="R4" s="147"/>
      <c r="S4" s="148" t="s">
        <v>3258</v>
      </c>
      <c r="T4" s="149" t="s">
        <v>3259</v>
      </c>
      <c r="U4" s="146"/>
      <c r="V4" s="146"/>
      <c r="W4" s="146"/>
      <c r="X4" s="146"/>
      <c r="Y4" s="146"/>
      <c r="Z4" s="146"/>
    </row>
    <row r="5" spans="1:26" ht="12.75" customHeight="1" x14ac:dyDescent="0.2">
      <c r="A5" s="141">
        <v>1</v>
      </c>
      <c r="B5" s="146">
        <f t="shared" ref="B5:B224" si="0">COUNTIF($C$5:$C$1002,C5)</f>
        <v>1</v>
      </c>
      <c r="C5" s="150" t="s">
        <v>2623</v>
      </c>
      <c r="D5" s="150" t="s">
        <v>4194</v>
      </c>
      <c r="E5" s="151" t="s">
        <v>3260</v>
      </c>
      <c r="F5" s="152">
        <v>2006</v>
      </c>
      <c r="G5" s="153">
        <v>30000000000</v>
      </c>
      <c r="H5" s="153">
        <v>4050000000</v>
      </c>
      <c r="I5" s="154">
        <f t="shared" ref="I5:I916" si="1">H5/G5</f>
        <v>0.13500000000000001</v>
      </c>
      <c r="J5" s="155"/>
      <c r="K5" s="155"/>
      <c r="L5" s="141" t="s">
        <v>3261</v>
      </c>
      <c r="M5" s="156" t="s">
        <v>3262</v>
      </c>
      <c r="N5" s="146" t="str">
        <f>VLOOKUP(C5,'[8]BAN VON 2014'!A$2:D$36,4,0)</f>
        <v>T4</v>
      </c>
      <c r="O5" s="146"/>
      <c r="P5" s="146"/>
      <c r="Q5" s="146"/>
      <c r="R5" s="157" t="s">
        <v>80</v>
      </c>
      <c r="S5" s="158">
        <f t="shared" ref="S5:T5" si="2">SUM(S6:S25)</f>
        <v>1079</v>
      </c>
      <c r="T5" s="159">
        <f t="shared" si="2"/>
        <v>30771.058651207102</v>
      </c>
      <c r="U5" s="146"/>
      <c r="V5" s="146"/>
      <c r="W5" s="146"/>
      <c r="X5" s="146"/>
      <c r="Y5" s="146"/>
      <c r="Z5" s="146"/>
    </row>
    <row r="6" spans="1:26" ht="12.75" customHeight="1" x14ac:dyDescent="0.2">
      <c r="A6" s="141">
        <v>2</v>
      </c>
      <c r="B6" s="146">
        <f t="shared" si="0"/>
        <v>1</v>
      </c>
      <c r="C6" s="150" t="s">
        <v>2845</v>
      </c>
      <c r="D6" s="150" t="s">
        <v>4194</v>
      </c>
      <c r="E6" s="151" t="s">
        <v>2846</v>
      </c>
      <c r="F6" s="152">
        <v>2006</v>
      </c>
      <c r="G6" s="153">
        <v>60000000000</v>
      </c>
      <c r="H6" s="153">
        <v>12000000000</v>
      </c>
      <c r="I6" s="154">
        <f t="shared" si="1"/>
        <v>0.2</v>
      </c>
      <c r="J6" s="155" t="s">
        <v>71</v>
      </c>
      <c r="K6" s="155" t="s">
        <v>4227</v>
      </c>
      <c r="L6" s="141"/>
      <c r="M6" s="156"/>
      <c r="N6" s="146"/>
      <c r="O6" s="146"/>
      <c r="P6" s="146"/>
      <c r="Q6" s="146"/>
      <c r="R6" s="104">
        <v>2006</v>
      </c>
      <c r="S6" s="160">
        <f t="shared" ref="S6:S21" si="3">COUNTIF($F$5:$F$1094,R6)</f>
        <v>222</v>
      </c>
      <c r="T6" s="106">
        <f t="shared" ref="T6:T21" si="4">SUMIF($F$5:$F$1094,R6,$H$5:$H$1094)/10^9</f>
        <v>1155.5189042131001</v>
      </c>
      <c r="U6" s="146"/>
      <c r="V6" s="146"/>
      <c r="W6" s="146"/>
      <c r="X6" s="146"/>
      <c r="Y6" s="146"/>
      <c r="Z6" s="146"/>
    </row>
    <row r="7" spans="1:26" ht="12.75" customHeight="1" x14ac:dyDescent="0.2">
      <c r="A7" s="141">
        <v>3</v>
      </c>
      <c r="B7" s="146">
        <f t="shared" si="0"/>
        <v>1</v>
      </c>
      <c r="C7" s="150" t="s">
        <v>2682</v>
      </c>
      <c r="D7" s="150" t="s">
        <v>4194</v>
      </c>
      <c r="E7" s="151" t="s">
        <v>3263</v>
      </c>
      <c r="F7" s="152">
        <v>2006</v>
      </c>
      <c r="G7" s="153">
        <v>114000000000</v>
      </c>
      <c r="H7" s="153">
        <v>69000000000</v>
      </c>
      <c r="I7" s="154">
        <f t="shared" si="1"/>
        <v>0.60526315789473684</v>
      </c>
      <c r="J7" s="155" t="s">
        <v>2601</v>
      </c>
      <c r="K7" s="155" t="s">
        <v>4228</v>
      </c>
      <c r="L7" s="141"/>
      <c r="M7" s="156"/>
      <c r="N7" s="146"/>
      <c r="O7" s="146"/>
      <c r="P7" s="146"/>
      <c r="Q7" s="146"/>
      <c r="R7" s="104">
        <v>2007</v>
      </c>
      <c r="S7" s="160">
        <f t="shared" si="3"/>
        <v>622</v>
      </c>
      <c r="T7" s="106">
        <f t="shared" si="4"/>
        <v>5543.2577904250002</v>
      </c>
      <c r="U7" s="146"/>
      <c r="V7" s="146"/>
      <c r="W7" s="146"/>
      <c r="X7" s="146"/>
      <c r="Y7" s="146"/>
      <c r="Z7" s="146"/>
    </row>
    <row r="8" spans="1:26" ht="12.75" customHeight="1" x14ac:dyDescent="0.2">
      <c r="A8" s="141">
        <v>4</v>
      </c>
      <c r="B8" s="146">
        <f t="shared" si="0"/>
        <v>1</v>
      </c>
      <c r="C8" s="150" t="s">
        <v>1920</v>
      </c>
      <c r="D8" s="150" t="s">
        <v>4137</v>
      </c>
      <c r="E8" s="151" t="s">
        <v>3264</v>
      </c>
      <c r="F8" s="161">
        <v>2006</v>
      </c>
      <c r="G8" s="153">
        <v>9000000000</v>
      </c>
      <c r="H8" s="153">
        <v>137500000</v>
      </c>
      <c r="I8" s="154">
        <f t="shared" si="1"/>
        <v>1.5277777777777777E-2</v>
      </c>
      <c r="J8" s="155"/>
      <c r="K8" s="155"/>
      <c r="L8" s="141" t="s">
        <v>3261</v>
      </c>
      <c r="M8" s="156">
        <v>2009</v>
      </c>
      <c r="N8" s="146"/>
      <c r="O8" s="146"/>
      <c r="P8" s="146"/>
      <c r="Q8" s="146"/>
      <c r="R8" s="104">
        <v>2008</v>
      </c>
      <c r="S8" s="160">
        <f t="shared" si="3"/>
        <v>45</v>
      </c>
      <c r="T8" s="106">
        <f t="shared" si="4"/>
        <v>225.16914960599999</v>
      </c>
      <c r="U8" s="146"/>
      <c r="V8" s="146"/>
      <c r="W8" s="146"/>
      <c r="X8" s="146"/>
      <c r="Y8" s="146"/>
      <c r="Z8" s="146"/>
    </row>
    <row r="9" spans="1:26" ht="12.75" customHeight="1" x14ac:dyDescent="0.2">
      <c r="A9" s="141">
        <v>5</v>
      </c>
      <c r="B9" s="146">
        <f t="shared" si="0"/>
        <v>1</v>
      </c>
      <c r="C9" s="150" t="s">
        <v>3265</v>
      </c>
      <c r="D9" s="150" t="s">
        <v>4137</v>
      </c>
      <c r="E9" s="151" t="s">
        <v>3266</v>
      </c>
      <c r="F9" s="161">
        <v>2006</v>
      </c>
      <c r="G9" s="153">
        <v>2500000000</v>
      </c>
      <c r="H9" s="153">
        <v>1571300000</v>
      </c>
      <c r="I9" s="154">
        <f t="shared" si="1"/>
        <v>0.62851999999999997</v>
      </c>
      <c r="J9" s="155"/>
      <c r="K9" s="155"/>
      <c r="L9" s="141" t="s">
        <v>3267</v>
      </c>
      <c r="M9" s="156">
        <v>2010</v>
      </c>
      <c r="N9" s="146"/>
      <c r="O9" s="146"/>
      <c r="P9" s="146"/>
      <c r="Q9" s="146"/>
      <c r="R9" s="104">
        <v>2009</v>
      </c>
      <c r="S9" s="160">
        <f t="shared" si="3"/>
        <v>17</v>
      </c>
      <c r="T9" s="106">
        <f t="shared" si="4"/>
        <v>91.608656116999995</v>
      </c>
      <c r="U9" s="146"/>
      <c r="V9" s="146"/>
      <c r="W9" s="146"/>
      <c r="X9" s="146"/>
      <c r="Y9" s="146"/>
      <c r="Z9" s="146"/>
    </row>
    <row r="10" spans="1:26" ht="12.75" customHeight="1" x14ac:dyDescent="0.2">
      <c r="A10" s="141">
        <v>6</v>
      </c>
      <c r="B10" s="146">
        <f t="shared" si="0"/>
        <v>1</v>
      </c>
      <c r="C10" s="150" t="s">
        <v>1503</v>
      </c>
      <c r="D10" s="150" t="s">
        <v>4137</v>
      </c>
      <c r="E10" s="151" t="s">
        <v>3268</v>
      </c>
      <c r="F10" s="161">
        <v>2006</v>
      </c>
      <c r="G10" s="153">
        <v>3000000000</v>
      </c>
      <c r="H10" s="153">
        <v>2311000000</v>
      </c>
      <c r="I10" s="154">
        <f t="shared" si="1"/>
        <v>0.77033333333333331</v>
      </c>
      <c r="J10" s="155"/>
      <c r="K10" s="155"/>
      <c r="L10" s="141" t="s">
        <v>3267</v>
      </c>
      <c r="M10" s="156">
        <v>2010</v>
      </c>
      <c r="N10" s="146"/>
      <c r="O10" s="146"/>
      <c r="P10" s="146"/>
      <c r="Q10" s="146"/>
      <c r="R10" s="104">
        <v>2010</v>
      </c>
      <c r="S10" s="160">
        <f t="shared" si="3"/>
        <v>17</v>
      </c>
      <c r="T10" s="106">
        <f t="shared" si="4"/>
        <v>175.955023133</v>
      </c>
      <c r="U10" s="146"/>
      <c r="V10" s="146"/>
      <c r="W10" s="146"/>
      <c r="X10" s="146"/>
      <c r="Y10" s="146"/>
      <c r="Z10" s="146"/>
    </row>
    <row r="11" spans="1:26" ht="12.75" customHeight="1" x14ac:dyDescent="0.2">
      <c r="A11" s="141">
        <v>7</v>
      </c>
      <c r="B11" s="146">
        <f t="shared" si="0"/>
        <v>1</v>
      </c>
      <c r="C11" s="150" t="s">
        <v>3269</v>
      </c>
      <c r="D11" s="150" t="s">
        <v>4137</v>
      </c>
      <c r="E11" s="151" t="s">
        <v>3270</v>
      </c>
      <c r="F11" s="161">
        <v>2006</v>
      </c>
      <c r="G11" s="153">
        <v>8400000000</v>
      </c>
      <c r="H11" s="153">
        <v>4396200000</v>
      </c>
      <c r="I11" s="154">
        <f t="shared" si="1"/>
        <v>0.52335714285714285</v>
      </c>
      <c r="J11" s="155"/>
      <c r="K11" s="155"/>
      <c r="L11" s="141" t="s">
        <v>3267</v>
      </c>
      <c r="M11" s="156">
        <v>2010</v>
      </c>
      <c r="N11" s="146"/>
      <c r="O11" s="146"/>
      <c r="P11" s="146"/>
      <c r="Q11" s="146"/>
      <c r="R11" s="104">
        <v>2011</v>
      </c>
      <c r="S11" s="160">
        <f t="shared" si="3"/>
        <v>12</v>
      </c>
      <c r="T11" s="106">
        <f t="shared" si="4"/>
        <v>63.469945965999997</v>
      </c>
      <c r="U11" s="146"/>
      <c r="V11" s="146"/>
      <c r="W11" s="146"/>
      <c r="X11" s="146"/>
      <c r="Y11" s="146"/>
      <c r="Z11" s="146"/>
    </row>
    <row r="12" spans="1:26" ht="12.75" customHeight="1" x14ac:dyDescent="0.2">
      <c r="A12" s="141">
        <v>8</v>
      </c>
      <c r="B12" s="146">
        <f t="shared" si="0"/>
        <v>1</v>
      </c>
      <c r="C12" s="150" t="s">
        <v>2513</v>
      </c>
      <c r="D12" s="150" t="s">
        <v>4137</v>
      </c>
      <c r="E12" s="151" t="s">
        <v>3271</v>
      </c>
      <c r="F12" s="161">
        <v>2006</v>
      </c>
      <c r="G12" s="153">
        <v>17111700000</v>
      </c>
      <c r="H12" s="153">
        <v>5876700000</v>
      </c>
      <c r="I12" s="154">
        <f t="shared" si="1"/>
        <v>0.34343168709128841</v>
      </c>
      <c r="J12" s="155"/>
      <c r="K12" s="155"/>
      <c r="L12" s="141" t="s">
        <v>3261</v>
      </c>
      <c r="M12" s="156">
        <v>2013</v>
      </c>
      <c r="N12" s="146"/>
      <c r="O12" s="146"/>
      <c r="P12" s="146"/>
      <c r="Q12" s="146"/>
      <c r="R12" s="104">
        <v>2012</v>
      </c>
      <c r="S12" s="160">
        <f t="shared" si="3"/>
        <v>13</v>
      </c>
      <c r="T12" s="106">
        <f t="shared" si="4"/>
        <v>92.793660000000003</v>
      </c>
      <c r="U12" s="146"/>
      <c r="V12" s="146"/>
      <c r="W12" s="146"/>
      <c r="X12" s="146"/>
      <c r="Y12" s="146"/>
      <c r="Z12" s="146"/>
    </row>
    <row r="13" spans="1:26" ht="12.75" customHeight="1" x14ac:dyDescent="0.2">
      <c r="A13" s="141">
        <v>9</v>
      </c>
      <c r="B13" s="146">
        <f t="shared" si="0"/>
        <v>1</v>
      </c>
      <c r="C13" s="150" t="s">
        <v>1675</v>
      </c>
      <c r="D13" s="150" t="s">
        <v>4137</v>
      </c>
      <c r="E13" s="151" t="s">
        <v>1676</v>
      </c>
      <c r="F13" s="161">
        <v>2006</v>
      </c>
      <c r="G13" s="153">
        <v>1382000000</v>
      </c>
      <c r="H13" s="153">
        <v>346500000</v>
      </c>
      <c r="I13" s="154">
        <f t="shared" si="1"/>
        <v>0.2507235890014472</v>
      </c>
      <c r="J13" s="155"/>
      <c r="K13" s="155"/>
      <c r="L13" s="141" t="s">
        <v>3261</v>
      </c>
      <c r="M13" s="156">
        <v>2009</v>
      </c>
      <c r="N13" s="146"/>
      <c r="O13" s="146"/>
      <c r="P13" s="146"/>
      <c r="Q13" s="146"/>
      <c r="R13" s="104">
        <v>2013</v>
      </c>
      <c r="S13" s="160">
        <f t="shared" si="3"/>
        <v>16</v>
      </c>
      <c r="T13" s="106">
        <f t="shared" si="4"/>
        <v>363.73507350900002</v>
      </c>
      <c r="U13" s="146"/>
      <c r="V13" s="146"/>
      <c r="W13" s="146"/>
      <c r="X13" s="146"/>
      <c r="Y13" s="146"/>
      <c r="Z13" s="146"/>
    </row>
    <row r="14" spans="1:26" ht="12.75" customHeight="1" x14ac:dyDescent="0.2">
      <c r="A14" s="141">
        <v>10</v>
      </c>
      <c r="B14" s="146">
        <f t="shared" si="0"/>
        <v>1</v>
      </c>
      <c r="C14" s="150" t="s">
        <v>2127</v>
      </c>
      <c r="D14" s="150" t="s">
        <v>4137</v>
      </c>
      <c r="E14" s="151" t="s">
        <v>3272</v>
      </c>
      <c r="F14" s="161">
        <v>2006</v>
      </c>
      <c r="G14" s="153">
        <v>40000000000</v>
      </c>
      <c r="H14" s="153">
        <v>40000000000</v>
      </c>
      <c r="I14" s="154">
        <f t="shared" si="1"/>
        <v>1</v>
      </c>
      <c r="J14" s="155" t="s">
        <v>2601</v>
      </c>
      <c r="K14" s="155" t="s">
        <v>4229</v>
      </c>
      <c r="L14" s="141"/>
      <c r="M14" s="156"/>
      <c r="N14" s="146"/>
      <c r="O14" s="146"/>
      <c r="P14" s="146" t="s">
        <v>3273</v>
      </c>
      <c r="Q14" s="146"/>
      <c r="R14" s="104">
        <v>2014</v>
      </c>
      <c r="S14" s="160">
        <f t="shared" si="3"/>
        <v>14</v>
      </c>
      <c r="T14" s="106">
        <f t="shared" si="4"/>
        <v>708.18241764899994</v>
      </c>
      <c r="U14" s="146"/>
      <c r="V14" s="146"/>
      <c r="W14" s="146"/>
      <c r="X14" s="146"/>
      <c r="Y14" s="146"/>
      <c r="Z14" s="146"/>
    </row>
    <row r="15" spans="1:26" ht="12.75" customHeight="1" x14ac:dyDescent="0.2">
      <c r="A15" s="141">
        <v>11</v>
      </c>
      <c r="B15" s="146">
        <f t="shared" si="0"/>
        <v>1</v>
      </c>
      <c r="C15" s="150" t="s">
        <v>906</v>
      </c>
      <c r="D15" s="150" t="s">
        <v>4195</v>
      </c>
      <c r="E15" s="151" t="s">
        <v>3274</v>
      </c>
      <c r="F15" s="161">
        <v>2006</v>
      </c>
      <c r="G15" s="153">
        <v>107000000000</v>
      </c>
      <c r="H15" s="153">
        <v>41310000000</v>
      </c>
      <c r="I15" s="154">
        <f t="shared" si="1"/>
        <v>0.38607476635514021</v>
      </c>
      <c r="J15" s="155" t="s">
        <v>2601</v>
      </c>
      <c r="K15" s="155" t="s">
        <v>4229</v>
      </c>
      <c r="L15" s="141"/>
      <c r="M15" s="156"/>
      <c r="N15" s="146"/>
      <c r="O15" s="146"/>
      <c r="P15" s="146"/>
      <c r="Q15" s="146"/>
      <c r="R15" s="104">
        <v>2015</v>
      </c>
      <c r="S15" s="160">
        <f t="shared" si="3"/>
        <v>12</v>
      </c>
      <c r="T15" s="106">
        <f t="shared" si="4"/>
        <v>438.01423999999997</v>
      </c>
      <c r="U15" s="146"/>
      <c r="V15" s="146"/>
      <c r="W15" s="146"/>
      <c r="X15" s="146"/>
      <c r="Y15" s="146"/>
      <c r="Z15" s="146"/>
    </row>
    <row r="16" spans="1:26" ht="12.75" customHeight="1" x14ac:dyDescent="0.2">
      <c r="A16" s="141">
        <v>12</v>
      </c>
      <c r="B16" s="146">
        <f t="shared" si="0"/>
        <v>1</v>
      </c>
      <c r="C16" s="150" t="s">
        <v>2427</v>
      </c>
      <c r="D16" s="150" t="s">
        <v>4196</v>
      </c>
      <c r="E16" s="151" t="s">
        <v>3275</v>
      </c>
      <c r="F16" s="161">
        <v>2006</v>
      </c>
      <c r="G16" s="153">
        <v>2100000000</v>
      </c>
      <c r="H16" s="153">
        <v>1071000000</v>
      </c>
      <c r="I16" s="154">
        <f t="shared" si="1"/>
        <v>0.51</v>
      </c>
      <c r="J16" s="155"/>
      <c r="K16" s="155"/>
      <c r="L16" s="141" t="s">
        <v>3261</v>
      </c>
      <c r="M16" s="156">
        <v>2012</v>
      </c>
      <c r="N16" s="146"/>
      <c r="O16" s="146"/>
      <c r="P16" s="146"/>
      <c r="Q16" s="146"/>
      <c r="R16" s="104">
        <v>2016</v>
      </c>
      <c r="S16" s="160">
        <f t="shared" si="3"/>
        <v>23</v>
      </c>
      <c r="T16" s="106">
        <f t="shared" si="4"/>
        <v>818.44777447000001</v>
      </c>
      <c r="U16" s="146"/>
      <c r="V16" s="146"/>
      <c r="W16" s="146"/>
      <c r="X16" s="146"/>
      <c r="Y16" s="146"/>
      <c r="Z16" s="146"/>
    </row>
    <row r="17" spans="1:26" ht="12.75" customHeight="1" x14ac:dyDescent="0.2">
      <c r="A17" s="141">
        <v>13</v>
      </c>
      <c r="B17" s="146">
        <f t="shared" si="0"/>
        <v>1</v>
      </c>
      <c r="C17" s="150" t="s">
        <v>1388</v>
      </c>
      <c r="D17" s="150" t="s">
        <v>4197</v>
      </c>
      <c r="E17" s="151" t="s">
        <v>3276</v>
      </c>
      <c r="F17" s="161">
        <v>2006</v>
      </c>
      <c r="G17" s="153">
        <v>4112915737</v>
      </c>
      <c r="H17" s="153">
        <v>1899615737</v>
      </c>
      <c r="I17" s="154">
        <f t="shared" si="1"/>
        <v>0.4618659506955029</v>
      </c>
      <c r="J17" s="155"/>
      <c r="K17" s="155"/>
      <c r="L17" s="141" t="s">
        <v>3261</v>
      </c>
      <c r="M17" s="156">
        <v>2007</v>
      </c>
      <c r="N17" s="146"/>
      <c r="O17" s="146"/>
      <c r="P17" s="146"/>
      <c r="Q17" s="146"/>
      <c r="R17" s="104">
        <v>2017</v>
      </c>
      <c r="S17" s="160">
        <f t="shared" si="3"/>
        <v>26</v>
      </c>
      <c r="T17" s="106">
        <f t="shared" si="4"/>
        <v>996.26789617400004</v>
      </c>
      <c r="U17" s="146"/>
      <c r="V17" s="146"/>
      <c r="W17" s="146"/>
      <c r="X17" s="146"/>
      <c r="Y17" s="146"/>
      <c r="Z17" s="146"/>
    </row>
    <row r="18" spans="1:26" ht="12.75" customHeight="1" x14ac:dyDescent="0.2">
      <c r="A18" s="141">
        <v>14</v>
      </c>
      <c r="B18" s="146">
        <f t="shared" si="0"/>
        <v>1</v>
      </c>
      <c r="C18" s="150" t="s">
        <v>1555</v>
      </c>
      <c r="D18" s="150" t="s">
        <v>4197</v>
      </c>
      <c r="E18" s="151" t="s">
        <v>1556</v>
      </c>
      <c r="F18" s="161">
        <v>2006</v>
      </c>
      <c r="G18" s="153">
        <v>11400000000</v>
      </c>
      <c r="H18" s="153">
        <v>6975200000</v>
      </c>
      <c r="I18" s="154">
        <f t="shared" si="1"/>
        <v>0.61185964912280699</v>
      </c>
      <c r="J18" s="155"/>
      <c r="K18" s="155"/>
      <c r="L18" s="141" t="s">
        <v>3261</v>
      </c>
      <c r="M18" s="156">
        <v>2009</v>
      </c>
      <c r="N18" s="146"/>
      <c r="O18" s="146"/>
      <c r="P18" s="146"/>
      <c r="Q18" s="146"/>
      <c r="R18" s="104">
        <v>2018</v>
      </c>
      <c r="S18" s="160">
        <f t="shared" si="3"/>
        <v>16</v>
      </c>
      <c r="T18" s="106">
        <f t="shared" si="4"/>
        <v>4136.2665071219999</v>
      </c>
      <c r="U18" s="146"/>
      <c r="V18" s="146"/>
      <c r="W18" s="146"/>
      <c r="X18" s="146"/>
      <c r="Y18" s="146"/>
      <c r="Z18" s="146"/>
    </row>
    <row r="19" spans="1:26" ht="12.75" customHeight="1" x14ac:dyDescent="0.2">
      <c r="A19" s="141">
        <v>15</v>
      </c>
      <c r="B19" s="146">
        <f t="shared" si="0"/>
        <v>1</v>
      </c>
      <c r="C19" s="150" t="s">
        <v>2342</v>
      </c>
      <c r="D19" s="150" t="s">
        <v>4197</v>
      </c>
      <c r="E19" s="151" t="s">
        <v>2343</v>
      </c>
      <c r="F19" s="161">
        <v>2006</v>
      </c>
      <c r="G19" s="153">
        <v>3000000000</v>
      </c>
      <c r="H19" s="153">
        <v>1800000000</v>
      </c>
      <c r="I19" s="154">
        <f t="shared" si="1"/>
        <v>0.6</v>
      </c>
      <c r="J19" s="155"/>
      <c r="K19" s="155"/>
      <c r="L19" s="141" t="s">
        <v>3261</v>
      </c>
      <c r="M19" s="156">
        <v>2011</v>
      </c>
      <c r="N19" s="146"/>
      <c r="O19" s="146"/>
      <c r="P19" s="146"/>
      <c r="Q19" s="146"/>
      <c r="R19" s="104">
        <v>2019</v>
      </c>
      <c r="S19" s="160">
        <f t="shared" si="3"/>
        <v>13</v>
      </c>
      <c r="T19" s="162">
        <f t="shared" si="4"/>
        <v>7160.0822900000003</v>
      </c>
      <c r="U19" s="146"/>
      <c r="V19" s="146"/>
      <c r="W19" s="146"/>
      <c r="X19" s="146"/>
      <c r="Y19" s="146"/>
      <c r="Z19" s="146"/>
    </row>
    <row r="20" spans="1:26" ht="12.75" customHeight="1" x14ac:dyDescent="0.2">
      <c r="A20" s="141">
        <v>16</v>
      </c>
      <c r="B20" s="146">
        <f t="shared" si="0"/>
        <v>1</v>
      </c>
      <c r="C20" s="150" t="s">
        <v>1308</v>
      </c>
      <c r="D20" s="150" t="s">
        <v>351</v>
      </c>
      <c r="E20" s="151" t="s">
        <v>2730</v>
      </c>
      <c r="F20" s="161">
        <v>2006</v>
      </c>
      <c r="G20" s="153">
        <v>20000000000</v>
      </c>
      <c r="H20" s="153">
        <v>10200000000</v>
      </c>
      <c r="I20" s="154">
        <f t="shared" si="1"/>
        <v>0.51</v>
      </c>
      <c r="J20" s="155" t="s">
        <v>71</v>
      </c>
      <c r="K20" s="155" t="s">
        <v>4230</v>
      </c>
      <c r="L20" s="141"/>
      <c r="M20" s="156"/>
      <c r="N20" s="146"/>
      <c r="O20" s="146"/>
      <c r="P20" s="146"/>
      <c r="Q20" s="146"/>
      <c r="R20" s="104">
        <v>2020</v>
      </c>
      <c r="S20" s="160">
        <f t="shared" si="3"/>
        <v>8</v>
      </c>
      <c r="T20" s="162">
        <f t="shared" si="4"/>
        <v>8584.2327828230009</v>
      </c>
      <c r="U20" s="146"/>
      <c r="V20" s="146"/>
      <c r="W20" s="146"/>
      <c r="X20" s="146"/>
      <c r="Y20" s="146"/>
      <c r="Z20" s="146"/>
    </row>
    <row r="21" spans="1:26" ht="12.75" customHeight="1" x14ac:dyDescent="0.2">
      <c r="A21" s="141">
        <v>17</v>
      </c>
      <c r="B21" s="146">
        <f t="shared" si="0"/>
        <v>1</v>
      </c>
      <c r="C21" s="150" t="s">
        <v>2711</v>
      </c>
      <c r="D21" s="150" t="s">
        <v>402</v>
      </c>
      <c r="E21" s="151" t="s">
        <v>3277</v>
      </c>
      <c r="F21" s="161">
        <v>2006</v>
      </c>
      <c r="G21" s="153">
        <v>56000000000</v>
      </c>
      <c r="H21" s="153">
        <v>28600000000</v>
      </c>
      <c r="I21" s="154">
        <f t="shared" si="1"/>
        <v>0.51071428571428568</v>
      </c>
      <c r="J21" s="155" t="s">
        <v>2601</v>
      </c>
      <c r="K21" s="155" t="s">
        <v>4167</v>
      </c>
      <c r="L21" s="141"/>
      <c r="M21" s="156"/>
      <c r="N21" s="146"/>
      <c r="O21" s="146"/>
      <c r="P21" s="146"/>
      <c r="Q21" s="146"/>
      <c r="R21" s="104">
        <v>2021</v>
      </c>
      <c r="S21" s="160">
        <f t="shared" si="3"/>
        <v>3</v>
      </c>
      <c r="T21" s="162">
        <f t="shared" si="4"/>
        <v>218.05654000000001</v>
      </c>
      <c r="U21" s="146"/>
      <c r="V21" s="146"/>
      <c r="W21" s="146"/>
      <c r="X21" s="146"/>
      <c r="Y21" s="146"/>
      <c r="Z21" s="146"/>
    </row>
    <row r="22" spans="1:26" ht="12.75" customHeight="1" x14ac:dyDescent="0.2">
      <c r="A22" s="141">
        <v>18</v>
      </c>
      <c r="B22" s="146">
        <f t="shared" si="0"/>
        <v>1</v>
      </c>
      <c r="C22" s="150" t="s">
        <v>3092</v>
      </c>
      <c r="D22" s="150" t="s">
        <v>395</v>
      </c>
      <c r="E22" s="151" t="s">
        <v>3093</v>
      </c>
      <c r="F22" s="161">
        <v>2006</v>
      </c>
      <c r="G22" s="153">
        <v>35000000000</v>
      </c>
      <c r="H22" s="153">
        <v>24480000000</v>
      </c>
      <c r="I22" s="154">
        <f t="shared" si="1"/>
        <v>0.6994285714285714</v>
      </c>
      <c r="J22" s="155" t="s">
        <v>71</v>
      </c>
      <c r="K22" s="155" t="s">
        <v>4231</v>
      </c>
      <c r="L22" s="141"/>
      <c r="M22" s="156"/>
      <c r="N22" s="146"/>
      <c r="O22" s="146"/>
      <c r="P22" s="146"/>
      <c r="Q22" s="146"/>
      <c r="R22" s="104"/>
      <c r="S22" s="160"/>
      <c r="T22" s="162"/>
      <c r="U22" s="146"/>
      <c r="V22" s="146"/>
      <c r="W22" s="146"/>
      <c r="X22" s="146"/>
      <c r="Y22" s="146"/>
      <c r="Z22" s="146"/>
    </row>
    <row r="23" spans="1:26" ht="12.75" customHeight="1" x14ac:dyDescent="0.2">
      <c r="A23" s="141">
        <v>19</v>
      </c>
      <c r="B23" s="146">
        <f t="shared" si="0"/>
        <v>1</v>
      </c>
      <c r="C23" s="150" t="s">
        <v>1384</v>
      </c>
      <c r="D23" s="150" t="s">
        <v>4198</v>
      </c>
      <c r="E23" s="151" t="s">
        <v>3278</v>
      </c>
      <c r="F23" s="161">
        <v>2006</v>
      </c>
      <c r="G23" s="153">
        <v>3500000000</v>
      </c>
      <c r="H23" s="153">
        <v>700000000</v>
      </c>
      <c r="I23" s="154">
        <f t="shared" si="1"/>
        <v>0.2</v>
      </c>
      <c r="J23" s="155"/>
      <c r="K23" s="155"/>
      <c r="L23" s="141" t="s">
        <v>3261</v>
      </c>
      <c r="M23" s="156">
        <v>2007</v>
      </c>
      <c r="N23" s="146"/>
      <c r="O23" s="146"/>
      <c r="P23" s="146"/>
      <c r="Q23" s="146"/>
      <c r="R23" s="104"/>
      <c r="S23" s="160"/>
      <c r="T23" s="162"/>
      <c r="U23" s="146"/>
      <c r="V23" s="146"/>
      <c r="W23" s="146"/>
      <c r="X23" s="146"/>
      <c r="Y23" s="146"/>
      <c r="Z23" s="146"/>
    </row>
    <row r="24" spans="1:26" ht="12.75" customHeight="1" x14ac:dyDescent="0.2">
      <c r="A24" s="141">
        <v>20</v>
      </c>
      <c r="B24" s="146">
        <f t="shared" si="0"/>
        <v>1</v>
      </c>
      <c r="C24" s="150" t="s">
        <v>1501</v>
      </c>
      <c r="D24" s="150" t="s">
        <v>4198</v>
      </c>
      <c r="E24" s="151" t="s">
        <v>3279</v>
      </c>
      <c r="F24" s="161">
        <v>2006</v>
      </c>
      <c r="G24" s="153">
        <v>60000000000</v>
      </c>
      <c r="H24" s="153">
        <v>46223800000</v>
      </c>
      <c r="I24" s="154">
        <f t="shared" si="1"/>
        <v>0.77039666666666662</v>
      </c>
      <c r="J24" s="155"/>
      <c r="K24" s="155"/>
      <c r="L24" s="141" t="s">
        <v>3261</v>
      </c>
      <c r="M24" s="156" t="s">
        <v>3280</v>
      </c>
      <c r="N24" s="146" t="str">
        <f>VLOOKUP(C24,'[8]BAN VON 2014'!A$2:D$36,4,0)</f>
        <v>T3</v>
      </c>
      <c r="O24" s="146"/>
      <c r="P24" s="146"/>
      <c r="Q24" s="146"/>
      <c r="R24" s="109"/>
      <c r="S24" s="163"/>
      <c r="T24" s="164"/>
      <c r="U24" s="146"/>
      <c r="V24" s="146"/>
      <c r="W24" s="146"/>
      <c r="X24" s="146"/>
      <c r="Y24" s="146"/>
      <c r="Z24" s="146"/>
    </row>
    <row r="25" spans="1:26" ht="12.75" customHeight="1" x14ac:dyDescent="0.2">
      <c r="A25" s="141">
        <v>21</v>
      </c>
      <c r="B25" s="146">
        <f t="shared" si="0"/>
        <v>1</v>
      </c>
      <c r="C25" s="150" t="s">
        <v>1376</v>
      </c>
      <c r="D25" s="150" t="s">
        <v>4198</v>
      </c>
      <c r="E25" s="151" t="s">
        <v>3281</v>
      </c>
      <c r="F25" s="161">
        <v>2006</v>
      </c>
      <c r="G25" s="153">
        <v>21268000000</v>
      </c>
      <c r="H25" s="153">
        <v>6380400000</v>
      </c>
      <c r="I25" s="154">
        <f t="shared" si="1"/>
        <v>0.3</v>
      </c>
      <c r="J25" s="155"/>
      <c r="K25" s="155"/>
      <c r="L25" s="141" t="s">
        <v>3261</v>
      </c>
      <c r="M25" s="156">
        <v>2007</v>
      </c>
      <c r="N25" s="146"/>
      <c r="O25" s="146"/>
      <c r="P25" s="146"/>
      <c r="Q25" s="146"/>
      <c r="R25" s="146"/>
      <c r="S25" s="146"/>
      <c r="T25" s="146"/>
      <c r="U25" s="146"/>
      <c r="V25" s="146"/>
      <c r="W25" s="146"/>
      <c r="X25" s="146"/>
      <c r="Y25" s="146"/>
      <c r="Z25" s="146"/>
    </row>
    <row r="26" spans="1:26" ht="12.75" customHeight="1" x14ac:dyDescent="0.2">
      <c r="A26" s="141">
        <v>22</v>
      </c>
      <c r="B26" s="146">
        <f t="shared" si="0"/>
        <v>1</v>
      </c>
      <c r="C26" s="150" t="s">
        <v>890</v>
      </c>
      <c r="D26" s="150" t="s">
        <v>4198</v>
      </c>
      <c r="E26" s="151" t="s">
        <v>3282</v>
      </c>
      <c r="F26" s="161">
        <v>2006</v>
      </c>
      <c r="G26" s="153">
        <v>80000000000</v>
      </c>
      <c r="H26" s="153">
        <v>40800000000</v>
      </c>
      <c r="I26" s="154">
        <f t="shared" si="1"/>
        <v>0.51</v>
      </c>
      <c r="J26" s="155" t="s">
        <v>2601</v>
      </c>
      <c r="K26" s="155" t="s">
        <v>4167</v>
      </c>
      <c r="L26" s="141"/>
      <c r="M26" s="156"/>
      <c r="N26" s="146"/>
      <c r="O26" s="146"/>
      <c r="P26" s="146"/>
      <c r="Q26" s="146"/>
      <c r="R26" s="146"/>
      <c r="S26" s="146"/>
      <c r="T26" s="146"/>
      <c r="U26" s="146"/>
      <c r="V26" s="146"/>
      <c r="W26" s="146"/>
      <c r="X26" s="146"/>
      <c r="Y26" s="146"/>
      <c r="Z26" s="146"/>
    </row>
    <row r="27" spans="1:26" ht="12.75" customHeight="1" x14ac:dyDescent="0.2">
      <c r="A27" s="141">
        <v>23</v>
      </c>
      <c r="B27" s="146">
        <f t="shared" si="0"/>
        <v>1</v>
      </c>
      <c r="C27" s="150" t="s">
        <v>1380</v>
      </c>
      <c r="D27" s="150" t="s">
        <v>4198</v>
      </c>
      <c r="E27" s="151" t="s">
        <v>3283</v>
      </c>
      <c r="F27" s="161">
        <v>2006</v>
      </c>
      <c r="G27" s="153">
        <v>20000000000</v>
      </c>
      <c r="H27" s="153">
        <v>6000000000</v>
      </c>
      <c r="I27" s="154">
        <f t="shared" si="1"/>
        <v>0.3</v>
      </c>
      <c r="J27" s="155"/>
      <c r="K27" s="155"/>
      <c r="L27" s="141" t="s">
        <v>3261</v>
      </c>
      <c r="M27" s="156">
        <v>2007</v>
      </c>
      <c r="N27" s="146"/>
      <c r="O27" s="146"/>
      <c r="P27" s="146"/>
      <c r="Q27" s="146"/>
      <c r="R27" s="146"/>
      <c r="S27" s="146"/>
      <c r="T27" s="146"/>
      <c r="U27" s="146"/>
      <c r="V27" s="146"/>
      <c r="W27" s="146"/>
      <c r="X27" s="146"/>
      <c r="Y27" s="146"/>
      <c r="Z27" s="146"/>
    </row>
    <row r="28" spans="1:26" ht="12.75" customHeight="1" x14ac:dyDescent="0.2">
      <c r="A28" s="141">
        <v>24</v>
      </c>
      <c r="B28" s="146">
        <f t="shared" si="0"/>
        <v>1</v>
      </c>
      <c r="C28" s="150" t="s">
        <v>2099</v>
      </c>
      <c r="D28" s="150" t="s">
        <v>162</v>
      </c>
      <c r="E28" s="151" t="s">
        <v>3284</v>
      </c>
      <c r="F28" s="161">
        <v>2006</v>
      </c>
      <c r="G28" s="153">
        <v>2400000000</v>
      </c>
      <c r="H28" s="153">
        <v>360000000</v>
      </c>
      <c r="I28" s="154">
        <f t="shared" si="1"/>
        <v>0.15</v>
      </c>
      <c r="J28" s="155"/>
      <c r="K28" s="155"/>
      <c r="L28" s="141" t="s">
        <v>3261</v>
      </c>
      <c r="M28" s="156">
        <v>2010</v>
      </c>
      <c r="N28" s="146"/>
      <c r="O28" s="146"/>
      <c r="P28" s="146"/>
      <c r="Q28" s="146"/>
      <c r="R28" s="146"/>
      <c r="S28" s="146"/>
      <c r="T28" s="146"/>
      <c r="U28" s="146"/>
      <c r="V28" s="146"/>
      <c r="W28" s="146"/>
      <c r="X28" s="146"/>
      <c r="Y28" s="146"/>
      <c r="Z28" s="146"/>
    </row>
    <row r="29" spans="1:26" ht="12.75" customHeight="1" x14ac:dyDescent="0.2">
      <c r="A29" s="141">
        <v>25</v>
      </c>
      <c r="B29" s="146">
        <f t="shared" si="0"/>
        <v>1</v>
      </c>
      <c r="C29" s="150" t="s">
        <v>2101</v>
      </c>
      <c r="D29" s="150" t="s">
        <v>162</v>
      </c>
      <c r="E29" s="151" t="s">
        <v>3285</v>
      </c>
      <c r="F29" s="161">
        <v>2006</v>
      </c>
      <c r="G29" s="153">
        <v>1000000000</v>
      </c>
      <c r="H29" s="153">
        <v>300000000</v>
      </c>
      <c r="I29" s="154">
        <f t="shared" si="1"/>
        <v>0.3</v>
      </c>
      <c r="J29" s="155"/>
      <c r="K29" s="155"/>
      <c r="L29" s="141" t="s">
        <v>3261</v>
      </c>
      <c r="M29" s="156">
        <v>2010</v>
      </c>
      <c r="N29" s="146"/>
      <c r="O29" s="146"/>
      <c r="P29" s="146"/>
      <c r="Q29" s="146"/>
      <c r="R29" s="146"/>
      <c r="S29" s="146"/>
      <c r="T29" s="146"/>
      <c r="U29" s="146"/>
      <c r="V29" s="146"/>
      <c r="W29" s="146"/>
      <c r="X29" s="146"/>
      <c r="Y29" s="146"/>
      <c r="Z29" s="146"/>
    </row>
    <row r="30" spans="1:26" ht="12.75" customHeight="1" x14ac:dyDescent="0.2">
      <c r="A30" s="141">
        <v>26</v>
      </c>
      <c r="B30" s="146">
        <f t="shared" si="0"/>
        <v>1</v>
      </c>
      <c r="C30" s="150" t="s">
        <v>2420</v>
      </c>
      <c r="D30" s="150" t="s">
        <v>162</v>
      </c>
      <c r="E30" s="151" t="s">
        <v>2421</v>
      </c>
      <c r="F30" s="161">
        <v>2006</v>
      </c>
      <c r="G30" s="153">
        <v>10786600000</v>
      </c>
      <c r="H30" s="153">
        <v>5501200000</v>
      </c>
      <c r="I30" s="154">
        <f t="shared" si="1"/>
        <v>0.51000315205903624</v>
      </c>
      <c r="J30" s="155"/>
      <c r="K30" s="155"/>
      <c r="L30" s="141" t="s">
        <v>3261</v>
      </c>
      <c r="M30" s="156">
        <v>2012</v>
      </c>
      <c r="N30" s="146"/>
      <c r="O30" s="146"/>
      <c r="P30" s="146"/>
      <c r="Q30" s="146"/>
      <c r="R30" s="146"/>
      <c r="S30" s="146"/>
      <c r="T30" s="146"/>
      <c r="U30" s="146"/>
      <c r="V30" s="146"/>
      <c r="W30" s="146"/>
      <c r="X30" s="146"/>
      <c r="Y30" s="146"/>
      <c r="Z30" s="146"/>
    </row>
    <row r="31" spans="1:26" ht="12.75" customHeight="1" x14ac:dyDescent="0.2">
      <c r="A31" s="141">
        <v>27</v>
      </c>
      <c r="B31" s="146">
        <f t="shared" si="0"/>
        <v>1</v>
      </c>
      <c r="C31" s="150" t="s">
        <v>2465</v>
      </c>
      <c r="D31" s="150" t="s">
        <v>162</v>
      </c>
      <c r="E31" s="151" t="s">
        <v>3286</v>
      </c>
      <c r="F31" s="161">
        <v>2006</v>
      </c>
      <c r="G31" s="153">
        <v>12133200000</v>
      </c>
      <c r="H31" s="153">
        <v>10077800000</v>
      </c>
      <c r="I31" s="154">
        <f t="shared" si="1"/>
        <v>0.83059703952790687</v>
      </c>
      <c r="J31" s="155"/>
      <c r="K31" s="155"/>
      <c r="L31" s="141" t="s">
        <v>3261</v>
      </c>
      <c r="M31" s="156">
        <v>2013</v>
      </c>
      <c r="N31" s="146"/>
      <c r="O31" s="146"/>
      <c r="P31" s="146"/>
      <c r="Q31" s="146"/>
      <c r="R31" s="146"/>
      <c r="S31" s="146"/>
      <c r="T31" s="146"/>
      <c r="U31" s="146"/>
      <c r="V31" s="146"/>
      <c r="W31" s="146"/>
      <c r="X31" s="146"/>
      <c r="Y31" s="146"/>
      <c r="Z31" s="146"/>
    </row>
    <row r="32" spans="1:26" ht="12.75" customHeight="1" x14ac:dyDescent="0.2">
      <c r="A32" s="141">
        <v>28</v>
      </c>
      <c r="B32" s="146">
        <f t="shared" si="0"/>
        <v>1</v>
      </c>
      <c r="C32" s="150" t="s">
        <v>1509</v>
      </c>
      <c r="D32" s="150" t="s">
        <v>213</v>
      </c>
      <c r="E32" s="151" t="s">
        <v>2803</v>
      </c>
      <c r="F32" s="161">
        <v>2006</v>
      </c>
      <c r="G32" s="153">
        <v>110951400000</v>
      </c>
      <c r="H32" s="153">
        <v>104145430000</v>
      </c>
      <c r="I32" s="154">
        <f t="shared" si="1"/>
        <v>0.93865809714884174</v>
      </c>
      <c r="J32" s="155" t="s">
        <v>2601</v>
      </c>
      <c r="K32" s="155" t="s">
        <v>4228</v>
      </c>
      <c r="L32" s="141"/>
      <c r="M32" s="156"/>
      <c r="N32" s="146"/>
      <c r="O32" s="146"/>
      <c r="P32" s="146"/>
      <c r="Q32" s="146"/>
      <c r="R32" s="146"/>
      <c r="S32" s="146"/>
      <c r="T32" s="146"/>
      <c r="U32" s="146"/>
      <c r="V32" s="146"/>
      <c r="W32" s="146"/>
      <c r="X32" s="146"/>
      <c r="Y32" s="146"/>
      <c r="Z32" s="146"/>
    </row>
    <row r="33" spans="1:26" ht="12.75" customHeight="1" x14ac:dyDescent="0.2">
      <c r="A33" s="141">
        <v>29</v>
      </c>
      <c r="B33" s="146">
        <f t="shared" si="0"/>
        <v>1</v>
      </c>
      <c r="C33" s="150" t="s">
        <v>211</v>
      </c>
      <c r="D33" s="150" t="s">
        <v>213</v>
      </c>
      <c r="E33" s="151" t="s">
        <v>212</v>
      </c>
      <c r="F33" s="161">
        <v>2006</v>
      </c>
      <c r="G33" s="153">
        <v>5502000000</v>
      </c>
      <c r="H33" s="153">
        <v>2741140000</v>
      </c>
      <c r="I33" s="154">
        <f t="shared" si="1"/>
        <v>0.49820792439113049</v>
      </c>
      <c r="J33" s="155" t="s">
        <v>69</v>
      </c>
      <c r="K33" s="155" t="s">
        <v>4228</v>
      </c>
      <c r="L33" s="141"/>
      <c r="M33" s="156"/>
      <c r="N33" s="146"/>
      <c r="O33" s="146"/>
      <c r="P33" s="146"/>
      <c r="Q33" s="146"/>
      <c r="R33" s="146"/>
      <c r="S33" s="146"/>
      <c r="T33" s="146"/>
      <c r="U33" s="146"/>
      <c r="V33" s="146"/>
      <c r="W33" s="146"/>
      <c r="X33" s="146"/>
      <c r="Y33" s="146"/>
      <c r="Z33" s="146"/>
    </row>
    <row r="34" spans="1:26" ht="12.75" customHeight="1" x14ac:dyDescent="0.2">
      <c r="A34" s="141">
        <v>30</v>
      </c>
      <c r="B34" s="146">
        <f t="shared" si="0"/>
        <v>1</v>
      </c>
      <c r="C34" s="150" t="s">
        <v>1424</v>
      </c>
      <c r="D34" s="150" t="s">
        <v>154</v>
      </c>
      <c r="E34" s="151" t="s">
        <v>3287</v>
      </c>
      <c r="F34" s="161">
        <v>2006</v>
      </c>
      <c r="G34" s="153">
        <v>1300000000</v>
      </c>
      <c r="H34" s="153">
        <v>491800000</v>
      </c>
      <c r="I34" s="154">
        <f t="shared" si="1"/>
        <v>0.37830769230769229</v>
      </c>
      <c r="J34" s="155"/>
      <c r="K34" s="155"/>
      <c r="L34" s="141" t="s">
        <v>3261</v>
      </c>
      <c r="M34" s="156">
        <v>2008</v>
      </c>
      <c r="N34" s="146"/>
      <c r="O34" s="146"/>
      <c r="P34" s="146"/>
      <c r="Q34" s="146"/>
      <c r="R34" s="146"/>
      <c r="S34" s="146"/>
      <c r="T34" s="146"/>
      <c r="U34" s="146"/>
      <c r="V34" s="146"/>
      <c r="W34" s="146"/>
      <c r="X34" s="146"/>
      <c r="Y34" s="146"/>
      <c r="Z34" s="146"/>
    </row>
    <row r="35" spans="1:26" ht="12.75" customHeight="1" x14ac:dyDescent="0.2">
      <c r="A35" s="141">
        <v>31</v>
      </c>
      <c r="B35" s="146">
        <f t="shared" si="0"/>
        <v>1</v>
      </c>
      <c r="C35" s="150" t="s">
        <v>2113</v>
      </c>
      <c r="D35" s="150" t="s">
        <v>154</v>
      </c>
      <c r="E35" s="151" t="s">
        <v>3288</v>
      </c>
      <c r="F35" s="161">
        <v>2006</v>
      </c>
      <c r="G35" s="153">
        <v>4106000000</v>
      </c>
      <c r="H35" s="153">
        <v>1231800000</v>
      </c>
      <c r="I35" s="154">
        <f t="shared" si="1"/>
        <v>0.3</v>
      </c>
      <c r="J35" s="155"/>
      <c r="K35" s="155"/>
      <c r="L35" s="141" t="s">
        <v>3261</v>
      </c>
      <c r="M35" s="156">
        <v>2010</v>
      </c>
      <c r="N35" s="146"/>
      <c r="O35" s="146"/>
      <c r="P35" s="146"/>
      <c r="Q35" s="146"/>
      <c r="R35" s="146"/>
      <c r="S35" s="146"/>
      <c r="T35" s="146"/>
      <c r="U35" s="146"/>
      <c r="V35" s="146"/>
      <c r="W35" s="146"/>
      <c r="X35" s="146"/>
      <c r="Y35" s="146"/>
      <c r="Z35" s="146"/>
    </row>
    <row r="36" spans="1:26" ht="12.75" customHeight="1" x14ac:dyDescent="0.2">
      <c r="A36" s="141">
        <v>32</v>
      </c>
      <c r="B36" s="146">
        <f t="shared" si="0"/>
        <v>1</v>
      </c>
      <c r="C36" s="150" t="s">
        <v>2221</v>
      </c>
      <c r="D36" s="150" t="s">
        <v>4199</v>
      </c>
      <c r="E36" s="151" t="s">
        <v>2222</v>
      </c>
      <c r="F36" s="161">
        <v>2006</v>
      </c>
      <c r="G36" s="153">
        <v>10000000000</v>
      </c>
      <c r="H36" s="153">
        <v>3100000000</v>
      </c>
      <c r="I36" s="154">
        <f t="shared" si="1"/>
        <v>0.31</v>
      </c>
      <c r="J36" s="155"/>
      <c r="K36" s="155"/>
      <c r="L36" s="141" t="s">
        <v>3261</v>
      </c>
      <c r="M36" s="156">
        <v>2011</v>
      </c>
      <c r="N36" s="146"/>
      <c r="O36" s="146"/>
      <c r="P36" s="146"/>
      <c r="Q36" s="146"/>
      <c r="R36" s="146"/>
      <c r="S36" s="146"/>
      <c r="T36" s="146"/>
      <c r="U36" s="146"/>
      <c r="V36" s="146"/>
      <c r="W36" s="146"/>
      <c r="X36" s="146"/>
      <c r="Y36" s="146"/>
      <c r="Z36" s="146"/>
    </row>
    <row r="37" spans="1:26" ht="12.75" customHeight="1" x14ac:dyDescent="0.2">
      <c r="A37" s="141">
        <v>33</v>
      </c>
      <c r="B37" s="146">
        <f t="shared" si="0"/>
        <v>1</v>
      </c>
      <c r="C37" s="150" t="s">
        <v>2368</v>
      </c>
      <c r="D37" s="150" t="s">
        <v>4199</v>
      </c>
      <c r="E37" s="151" t="s">
        <v>3289</v>
      </c>
      <c r="F37" s="161">
        <v>2006</v>
      </c>
      <c r="G37" s="153">
        <v>15000000000</v>
      </c>
      <c r="H37" s="153">
        <v>4215000000</v>
      </c>
      <c r="I37" s="154">
        <f t="shared" si="1"/>
        <v>0.28100000000000003</v>
      </c>
      <c r="J37" s="155"/>
      <c r="K37" s="155"/>
      <c r="L37" s="141" t="s">
        <v>3261</v>
      </c>
      <c r="M37" s="156">
        <v>2011</v>
      </c>
      <c r="N37" s="146"/>
      <c r="O37" s="146"/>
      <c r="P37" s="146"/>
      <c r="Q37" s="146"/>
      <c r="R37" s="146"/>
      <c r="S37" s="146"/>
      <c r="T37" s="146"/>
      <c r="U37" s="146"/>
      <c r="V37" s="146"/>
      <c r="W37" s="146"/>
      <c r="X37" s="146"/>
      <c r="Y37" s="146"/>
      <c r="Z37" s="146"/>
    </row>
    <row r="38" spans="1:26" ht="12.75" customHeight="1" x14ac:dyDescent="0.2">
      <c r="A38" s="141">
        <v>34</v>
      </c>
      <c r="B38" s="146">
        <f t="shared" si="0"/>
        <v>1</v>
      </c>
      <c r="C38" s="150" t="s">
        <v>1390</v>
      </c>
      <c r="D38" s="150" t="s">
        <v>4200</v>
      </c>
      <c r="E38" s="151" t="s">
        <v>3290</v>
      </c>
      <c r="F38" s="161">
        <v>2006</v>
      </c>
      <c r="G38" s="153">
        <v>15000000000</v>
      </c>
      <c r="H38" s="153">
        <v>2238500000</v>
      </c>
      <c r="I38" s="154">
        <f t="shared" si="1"/>
        <v>0.14923333333333333</v>
      </c>
      <c r="J38" s="155"/>
      <c r="K38" s="155"/>
      <c r="L38" s="141" t="s">
        <v>3261</v>
      </c>
      <c r="M38" s="156">
        <v>2007</v>
      </c>
      <c r="N38" s="146"/>
      <c r="O38" s="146"/>
      <c r="P38" s="146"/>
      <c r="Q38" s="146"/>
      <c r="R38" s="146"/>
      <c r="S38" s="146"/>
      <c r="T38" s="146"/>
      <c r="U38" s="146"/>
      <c r="V38" s="146"/>
      <c r="W38" s="146"/>
      <c r="X38" s="146"/>
      <c r="Y38" s="146"/>
      <c r="Z38" s="146"/>
    </row>
    <row r="39" spans="1:26" ht="12.75" customHeight="1" x14ac:dyDescent="0.2">
      <c r="A39" s="141">
        <v>35</v>
      </c>
      <c r="B39" s="146">
        <f t="shared" si="0"/>
        <v>1</v>
      </c>
      <c r="C39" s="150" t="s">
        <v>1394</v>
      </c>
      <c r="D39" s="150" t="s">
        <v>4198</v>
      </c>
      <c r="E39" s="151" t="s">
        <v>3291</v>
      </c>
      <c r="F39" s="161">
        <v>2006</v>
      </c>
      <c r="G39" s="153">
        <v>16000000000</v>
      </c>
      <c r="H39" s="153">
        <v>7840000000</v>
      </c>
      <c r="I39" s="154">
        <f t="shared" si="1"/>
        <v>0.49</v>
      </c>
      <c r="J39" s="155"/>
      <c r="K39" s="155"/>
      <c r="L39" s="141" t="s">
        <v>3261</v>
      </c>
      <c r="M39" s="156">
        <v>2008</v>
      </c>
      <c r="N39" s="146"/>
      <c r="O39" s="146"/>
      <c r="P39" s="146"/>
      <c r="Q39" s="146"/>
      <c r="R39" s="146"/>
      <c r="S39" s="146"/>
      <c r="T39" s="146"/>
      <c r="U39" s="146"/>
      <c r="V39" s="146"/>
      <c r="W39" s="146"/>
      <c r="X39" s="146"/>
      <c r="Y39" s="146"/>
      <c r="Z39" s="146"/>
    </row>
    <row r="40" spans="1:26" ht="12.75" customHeight="1" x14ac:dyDescent="0.2">
      <c r="A40" s="141">
        <v>36</v>
      </c>
      <c r="B40" s="146">
        <f t="shared" si="0"/>
        <v>1</v>
      </c>
      <c r="C40" s="150" t="s">
        <v>1826</v>
      </c>
      <c r="D40" s="150" t="s">
        <v>395</v>
      </c>
      <c r="E40" s="151" t="s">
        <v>3292</v>
      </c>
      <c r="F40" s="161">
        <v>2006</v>
      </c>
      <c r="G40" s="153">
        <v>6025720000</v>
      </c>
      <c r="H40" s="153">
        <v>5253720000</v>
      </c>
      <c r="I40" s="154">
        <f t="shared" si="1"/>
        <v>0.87188253022045503</v>
      </c>
      <c r="J40" s="155"/>
      <c r="K40" s="155"/>
      <c r="L40" s="141" t="s">
        <v>3261</v>
      </c>
      <c r="M40" s="156">
        <v>2009</v>
      </c>
      <c r="N40" s="146"/>
      <c r="O40" s="146"/>
      <c r="P40" s="146"/>
      <c r="Q40" s="146"/>
      <c r="R40" s="146"/>
      <c r="S40" s="146"/>
      <c r="T40" s="146"/>
      <c r="U40" s="146"/>
      <c r="V40" s="146"/>
      <c r="W40" s="146"/>
      <c r="X40" s="146"/>
      <c r="Y40" s="146"/>
      <c r="Z40" s="146"/>
    </row>
    <row r="41" spans="1:26" ht="12.75" customHeight="1" x14ac:dyDescent="0.2">
      <c r="A41" s="141">
        <v>37</v>
      </c>
      <c r="B41" s="146">
        <f t="shared" si="0"/>
        <v>1</v>
      </c>
      <c r="C41" s="150" t="s">
        <v>2503</v>
      </c>
      <c r="D41" s="150" t="s">
        <v>4135</v>
      </c>
      <c r="E41" s="151" t="s">
        <v>3293</v>
      </c>
      <c r="F41" s="161">
        <v>2006</v>
      </c>
      <c r="G41" s="153">
        <v>85000000000</v>
      </c>
      <c r="H41" s="153">
        <v>12574880000</v>
      </c>
      <c r="I41" s="154">
        <f t="shared" si="1"/>
        <v>0.14793976470588235</v>
      </c>
      <c r="J41" s="155"/>
      <c r="K41" s="155"/>
      <c r="L41" s="141" t="s">
        <v>3261</v>
      </c>
      <c r="M41" s="156">
        <v>2013</v>
      </c>
      <c r="N41" s="146"/>
      <c r="O41" s="146"/>
      <c r="P41" s="146"/>
      <c r="Q41" s="146"/>
      <c r="R41" s="146"/>
      <c r="S41" s="146"/>
      <c r="T41" s="146"/>
      <c r="U41" s="146"/>
      <c r="V41" s="146"/>
      <c r="W41" s="146"/>
      <c r="X41" s="146"/>
      <c r="Y41" s="146"/>
      <c r="Z41" s="146"/>
    </row>
    <row r="42" spans="1:26" ht="12.75" customHeight="1" x14ac:dyDescent="0.2">
      <c r="A42" s="141">
        <v>38</v>
      </c>
      <c r="B42" s="146">
        <f t="shared" si="0"/>
        <v>1</v>
      </c>
      <c r="C42" s="150" t="s">
        <v>1994</v>
      </c>
      <c r="D42" s="150" t="s">
        <v>4200</v>
      </c>
      <c r="E42" s="151" t="s">
        <v>3294</v>
      </c>
      <c r="F42" s="161">
        <v>2006</v>
      </c>
      <c r="G42" s="153">
        <v>3000000000</v>
      </c>
      <c r="H42" s="153">
        <v>900000000</v>
      </c>
      <c r="I42" s="154">
        <f t="shared" si="1"/>
        <v>0.3</v>
      </c>
      <c r="J42" s="155"/>
      <c r="K42" s="155"/>
      <c r="L42" s="141" t="s">
        <v>3261</v>
      </c>
      <c r="M42" s="156">
        <v>2010</v>
      </c>
      <c r="N42" s="146"/>
      <c r="O42" s="146"/>
      <c r="P42" s="146"/>
      <c r="Q42" s="146"/>
      <c r="R42" s="146"/>
      <c r="S42" s="146"/>
      <c r="T42" s="146"/>
      <c r="U42" s="146"/>
      <c r="V42" s="146"/>
      <c r="W42" s="146"/>
      <c r="X42" s="146"/>
      <c r="Y42" s="146"/>
      <c r="Z42" s="146"/>
    </row>
    <row r="43" spans="1:26" ht="12.75" customHeight="1" x14ac:dyDescent="0.2">
      <c r="A43" s="141">
        <v>39</v>
      </c>
      <c r="B43" s="146">
        <f t="shared" si="0"/>
        <v>1</v>
      </c>
      <c r="C43" s="150" t="s">
        <v>2306</v>
      </c>
      <c r="D43" s="150" t="s">
        <v>118</v>
      </c>
      <c r="E43" s="151" t="s">
        <v>3295</v>
      </c>
      <c r="F43" s="161">
        <v>2006</v>
      </c>
      <c r="G43" s="153">
        <v>7020000000</v>
      </c>
      <c r="H43" s="153">
        <v>2112500000</v>
      </c>
      <c r="I43" s="154">
        <f t="shared" si="1"/>
        <v>0.30092592592592593</v>
      </c>
      <c r="J43" s="155"/>
      <c r="K43" s="155"/>
      <c r="L43" s="141" t="s">
        <v>3261</v>
      </c>
      <c r="M43" s="156">
        <v>2011</v>
      </c>
      <c r="N43" s="146"/>
      <c r="O43" s="146"/>
      <c r="P43" s="146"/>
      <c r="Q43" s="146"/>
      <c r="R43" s="146"/>
      <c r="S43" s="146"/>
      <c r="T43" s="146"/>
      <c r="U43" s="146"/>
      <c r="V43" s="146"/>
      <c r="W43" s="146"/>
      <c r="X43" s="146"/>
      <c r="Y43" s="146"/>
      <c r="Z43" s="146"/>
    </row>
    <row r="44" spans="1:26" ht="12.75" customHeight="1" x14ac:dyDescent="0.2">
      <c r="A44" s="141">
        <v>40</v>
      </c>
      <c r="B44" s="146">
        <f t="shared" si="0"/>
        <v>1</v>
      </c>
      <c r="C44" s="150" t="s">
        <v>2661</v>
      </c>
      <c r="D44" s="150" t="s">
        <v>118</v>
      </c>
      <c r="E44" s="151" t="s">
        <v>2662</v>
      </c>
      <c r="F44" s="161">
        <v>2006</v>
      </c>
      <c r="G44" s="153">
        <v>38905400000</v>
      </c>
      <c r="H44" s="153">
        <v>12867700000</v>
      </c>
      <c r="I44" s="154">
        <f t="shared" si="1"/>
        <v>0.33074329013453146</v>
      </c>
      <c r="J44" s="155" t="s">
        <v>2601</v>
      </c>
      <c r="K44" s="155" t="s">
        <v>4228</v>
      </c>
      <c r="L44" s="141"/>
      <c r="M44" s="156"/>
      <c r="N44" s="146"/>
      <c r="O44" s="146"/>
      <c r="P44" s="146"/>
      <c r="Q44" s="146"/>
      <c r="R44" s="146"/>
      <c r="S44" s="146"/>
      <c r="T44" s="146"/>
      <c r="U44" s="146"/>
      <c r="V44" s="146"/>
      <c r="W44" s="146"/>
      <c r="X44" s="146"/>
      <c r="Y44" s="146"/>
      <c r="Z44" s="146"/>
    </row>
    <row r="45" spans="1:26" ht="12.75" customHeight="1" x14ac:dyDescent="0.2">
      <c r="A45" s="141">
        <v>41</v>
      </c>
      <c r="B45" s="146">
        <f t="shared" si="0"/>
        <v>1</v>
      </c>
      <c r="C45" s="150" t="s">
        <v>1422</v>
      </c>
      <c r="D45" s="150" t="s">
        <v>4201</v>
      </c>
      <c r="E45" s="151" t="s">
        <v>3296</v>
      </c>
      <c r="F45" s="161">
        <v>2006</v>
      </c>
      <c r="G45" s="153">
        <v>2005500000</v>
      </c>
      <c r="H45" s="153">
        <v>506500000</v>
      </c>
      <c r="I45" s="154">
        <f t="shared" si="1"/>
        <v>0.25255547245076043</v>
      </c>
      <c r="J45" s="155"/>
      <c r="K45" s="155"/>
      <c r="L45" s="141" t="s">
        <v>3261</v>
      </c>
      <c r="M45" s="156">
        <v>2008</v>
      </c>
      <c r="N45" s="146"/>
      <c r="O45" s="146"/>
      <c r="P45" s="146"/>
      <c r="Q45" s="146"/>
      <c r="R45" s="146"/>
      <c r="S45" s="146"/>
      <c r="T45" s="146"/>
      <c r="U45" s="146"/>
      <c r="V45" s="146"/>
      <c r="W45" s="146"/>
      <c r="X45" s="146"/>
      <c r="Y45" s="146"/>
      <c r="Z45" s="146"/>
    </row>
    <row r="46" spans="1:26" ht="12.75" customHeight="1" x14ac:dyDescent="0.2">
      <c r="A46" s="141">
        <v>42</v>
      </c>
      <c r="B46" s="146">
        <f t="shared" si="0"/>
        <v>1</v>
      </c>
      <c r="C46" s="150" t="s">
        <v>2372</v>
      </c>
      <c r="D46" s="150" t="s">
        <v>154</v>
      </c>
      <c r="E46" s="151" t="s">
        <v>3297</v>
      </c>
      <c r="F46" s="161">
        <v>2006</v>
      </c>
      <c r="G46" s="153">
        <v>7600000000</v>
      </c>
      <c r="H46" s="153">
        <v>1500000000</v>
      </c>
      <c r="I46" s="154">
        <f t="shared" si="1"/>
        <v>0.19736842105263158</v>
      </c>
      <c r="J46" s="155"/>
      <c r="K46" s="155"/>
      <c r="L46" s="141" t="s">
        <v>3261</v>
      </c>
      <c r="M46" s="156">
        <v>2011</v>
      </c>
      <c r="N46" s="146"/>
      <c r="O46" s="146"/>
      <c r="P46" s="146"/>
      <c r="Q46" s="146"/>
      <c r="R46" s="146"/>
      <c r="S46" s="146"/>
      <c r="T46" s="146"/>
      <c r="U46" s="146"/>
      <c r="V46" s="146"/>
      <c r="W46" s="146"/>
      <c r="X46" s="146"/>
      <c r="Y46" s="146"/>
      <c r="Z46" s="146"/>
    </row>
    <row r="47" spans="1:26" ht="12.75" customHeight="1" x14ac:dyDescent="0.2">
      <c r="A47" s="141">
        <v>43</v>
      </c>
      <c r="B47" s="146">
        <f t="shared" si="0"/>
        <v>1</v>
      </c>
      <c r="C47" s="150" t="s">
        <v>158</v>
      </c>
      <c r="D47" s="150" t="s">
        <v>162</v>
      </c>
      <c r="E47" s="151" t="s">
        <v>159</v>
      </c>
      <c r="F47" s="161">
        <v>2006</v>
      </c>
      <c r="G47" s="153">
        <v>35000000000</v>
      </c>
      <c r="H47" s="153">
        <v>16500000000</v>
      </c>
      <c r="I47" s="154">
        <f t="shared" si="1"/>
        <v>0.47142857142857142</v>
      </c>
      <c r="J47" s="155" t="s">
        <v>69</v>
      </c>
      <c r="K47" s="155" t="s">
        <v>4232</v>
      </c>
      <c r="L47" s="141"/>
      <c r="M47" s="156"/>
      <c r="N47" s="146"/>
      <c r="O47" s="146"/>
      <c r="P47" s="146"/>
      <c r="Q47" s="146"/>
      <c r="R47" s="146"/>
      <c r="S47" s="146"/>
      <c r="T47" s="146"/>
      <c r="U47" s="146"/>
      <c r="V47" s="146"/>
      <c r="W47" s="146"/>
      <c r="X47" s="146"/>
      <c r="Y47" s="146"/>
      <c r="Z47" s="146"/>
    </row>
    <row r="48" spans="1:26" ht="12.75" customHeight="1" x14ac:dyDescent="0.2">
      <c r="A48" s="141">
        <v>44</v>
      </c>
      <c r="B48" s="146">
        <f t="shared" si="0"/>
        <v>1</v>
      </c>
      <c r="C48" s="150" t="s">
        <v>2993</v>
      </c>
      <c r="D48" s="150" t="s">
        <v>4200</v>
      </c>
      <c r="E48" s="151" t="s">
        <v>2994</v>
      </c>
      <c r="F48" s="161">
        <v>2006</v>
      </c>
      <c r="G48" s="153">
        <v>15000000000</v>
      </c>
      <c r="H48" s="153">
        <v>3300000000</v>
      </c>
      <c r="I48" s="154">
        <f t="shared" si="1"/>
        <v>0.22</v>
      </c>
      <c r="J48" s="155" t="s">
        <v>71</v>
      </c>
      <c r="K48" s="155" t="s">
        <v>4233</v>
      </c>
      <c r="L48" s="141"/>
      <c r="M48" s="156"/>
      <c r="N48" s="146"/>
      <c r="O48" s="146"/>
      <c r="P48" s="146"/>
      <c r="Q48" s="146"/>
      <c r="R48" s="146"/>
      <c r="S48" s="146"/>
      <c r="T48" s="146"/>
      <c r="U48" s="146"/>
      <c r="V48" s="146"/>
      <c r="W48" s="146"/>
      <c r="X48" s="146"/>
      <c r="Y48" s="146"/>
      <c r="Z48" s="146"/>
    </row>
    <row r="49" spans="1:26" ht="12.75" customHeight="1" x14ac:dyDescent="0.2">
      <c r="A49" s="141">
        <v>45</v>
      </c>
      <c r="B49" s="146">
        <f t="shared" si="0"/>
        <v>1</v>
      </c>
      <c r="C49" s="150" t="s">
        <v>861</v>
      </c>
      <c r="D49" s="150" t="s">
        <v>3405</v>
      </c>
      <c r="E49" s="151" t="s">
        <v>3298</v>
      </c>
      <c r="F49" s="161">
        <v>2006</v>
      </c>
      <c r="G49" s="153">
        <v>9900000000</v>
      </c>
      <c r="H49" s="153">
        <v>4445200000</v>
      </c>
      <c r="I49" s="154">
        <f t="shared" si="1"/>
        <v>0.44901010101010103</v>
      </c>
      <c r="J49" s="155" t="s">
        <v>2601</v>
      </c>
      <c r="K49" s="155" t="s">
        <v>4234</v>
      </c>
      <c r="L49" s="141"/>
      <c r="M49" s="156"/>
      <c r="N49" s="146"/>
      <c r="O49" s="146"/>
      <c r="P49" s="146"/>
      <c r="Q49" s="146"/>
      <c r="R49" s="146"/>
      <c r="S49" s="146"/>
      <c r="T49" s="146"/>
      <c r="U49" s="146"/>
      <c r="V49" s="146"/>
      <c r="W49" s="146"/>
      <c r="X49" s="146"/>
      <c r="Y49" s="146"/>
      <c r="Z49" s="146"/>
    </row>
    <row r="50" spans="1:26" ht="12.75" customHeight="1" x14ac:dyDescent="0.2">
      <c r="A50" s="141">
        <v>46</v>
      </c>
      <c r="B50" s="146">
        <f t="shared" si="0"/>
        <v>1</v>
      </c>
      <c r="C50" s="150" t="s">
        <v>2927</v>
      </c>
      <c r="D50" s="150" t="s">
        <v>4138</v>
      </c>
      <c r="E50" s="151" t="s">
        <v>3299</v>
      </c>
      <c r="F50" s="161">
        <v>2006</v>
      </c>
      <c r="G50" s="153">
        <v>8000000000</v>
      </c>
      <c r="H50" s="153">
        <v>4080000000</v>
      </c>
      <c r="I50" s="154">
        <f t="shared" si="1"/>
        <v>0.51</v>
      </c>
      <c r="J50" s="155" t="s">
        <v>69</v>
      </c>
      <c r="K50" s="155" t="s">
        <v>4234</v>
      </c>
      <c r="L50" s="141"/>
      <c r="M50" s="156"/>
      <c r="N50" s="146"/>
      <c r="O50" s="146"/>
      <c r="P50" s="146"/>
      <c r="Q50" s="146"/>
      <c r="R50" s="146"/>
      <c r="S50" s="146"/>
      <c r="T50" s="146"/>
      <c r="U50" s="146"/>
      <c r="V50" s="146"/>
      <c r="W50" s="146"/>
      <c r="X50" s="146"/>
      <c r="Y50" s="146"/>
      <c r="Z50" s="146"/>
    </row>
    <row r="51" spans="1:26" ht="12.75" customHeight="1" x14ac:dyDescent="0.2">
      <c r="A51" s="141">
        <v>47</v>
      </c>
      <c r="B51" s="146">
        <f t="shared" si="0"/>
        <v>1</v>
      </c>
      <c r="C51" s="150" t="s">
        <v>2911</v>
      </c>
      <c r="D51" s="150" t="s">
        <v>581</v>
      </c>
      <c r="E51" s="151" t="s">
        <v>3300</v>
      </c>
      <c r="F51" s="161">
        <v>2006</v>
      </c>
      <c r="G51" s="153">
        <v>5500000000</v>
      </c>
      <c r="H51" s="153">
        <v>1650000000</v>
      </c>
      <c r="I51" s="154">
        <f t="shared" si="1"/>
        <v>0.3</v>
      </c>
      <c r="J51" s="155" t="s">
        <v>2207</v>
      </c>
      <c r="K51" s="155" t="s">
        <v>4235</v>
      </c>
      <c r="L51" s="141"/>
      <c r="M51" s="156"/>
      <c r="N51" s="146"/>
      <c r="O51" s="146"/>
      <c r="P51" s="146"/>
      <c r="Q51" s="146"/>
      <c r="R51" s="146"/>
      <c r="S51" s="146"/>
      <c r="T51" s="146"/>
      <c r="U51" s="146"/>
      <c r="V51" s="146"/>
      <c r="W51" s="146"/>
      <c r="X51" s="146"/>
      <c r="Y51" s="146"/>
      <c r="Z51" s="146"/>
    </row>
    <row r="52" spans="1:26" ht="12.75" customHeight="1" x14ac:dyDescent="0.2">
      <c r="A52" s="141">
        <v>48</v>
      </c>
      <c r="B52" s="146">
        <f t="shared" si="0"/>
        <v>1</v>
      </c>
      <c r="C52" s="150" t="s">
        <v>1954</v>
      </c>
      <c r="D52" s="150" t="s">
        <v>581</v>
      </c>
      <c r="E52" s="151" t="s">
        <v>3301</v>
      </c>
      <c r="F52" s="161">
        <v>2006</v>
      </c>
      <c r="G52" s="153">
        <v>1700000000</v>
      </c>
      <c r="H52" s="153">
        <v>459850000</v>
      </c>
      <c r="I52" s="154">
        <f t="shared" si="1"/>
        <v>0.27050000000000002</v>
      </c>
      <c r="J52" s="155"/>
      <c r="K52" s="155"/>
      <c r="L52" s="141" t="s">
        <v>3261</v>
      </c>
      <c r="M52" s="156">
        <v>2009</v>
      </c>
      <c r="N52" s="146"/>
      <c r="O52" s="146"/>
      <c r="P52" s="146"/>
      <c r="Q52" s="146"/>
      <c r="R52" s="146"/>
      <c r="S52" s="146"/>
      <c r="T52" s="146"/>
      <c r="U52" s="146"/>
      <c r="V52" s="146"/>
      <c r="W52" s="146"/>
      <c r="X52" s="146"/>
      <c r="Y52" s="146"/>
      <c r="Z52" s="146"/>
    </row>
    <row r="53" spans="1:26" ht="12.75" customHeight="1" x14ac:dyDescent="0.2">
      <c r="A53" s="141">
        <v>49</v>
      </c>
      <c r="B53" s="146">
        <f t="shared" si="0"/>
        <v>1</v>
      </c>
      <c r="C53" s="150" t="s">
        <v>1758</v>
      </c>
      <c r="D53" s="150" t="s">
        <v>4202</v>
      </c>
      <c r="E53" s="151" t="s">
        <v>1759</v>
      </c>
      <c r="F53" s="161">
        <v>2006</v>
      </c>
      <c r="G53" s="153">
        <v>2371000000</v>
      </c>
      <c r="H53" s="153">
        <v>470000000</v>
      </c>
      <c r="I53" s="154">
        <f t="shared" si="1"/>
        <v>0.19822859552931252</v>
      </c>
      <c r="J53" s="155"/>
      <c r="K53" s="155"/>
      <c r="L53" s="141" t="s">
        <v>3261</v>
      </c>
      <c r="M53" s="156">
        <v>2009</v>
      </c>
      <c r="N53" s="146"/>
      <c r="O53" s="146"/>
      <c r="P53" s="146"/>
      <c r="Q53" s="146"/>
      <c r="R53" s="146"/>
      <c r="S53" s="146"/>
      <c r="T53" s="146"/>
      <c r="U53" s="146"/>
      <c r="V53" s="146"/>
      <c r="W53" s="146"/>
      <c r="X53" s="146"/>
      <c r="Y53" s="146"/>
      <c r="Z53" s="146"/>
    </row>
    <row r="54" spans="1:26" ht="12.75" customHeight="1" x14ac:dyDescent="0.2">
      <c r="A54" s="141">
        <v>50</v>
      </c>
      <c r="B54" s="146">
        <f t="shared" si="0"/>
        <v>1</v>
      </c>
      <c r="C54" s="150" t="s">
        <v>2752</v>
      </c>
      <c r="D54" s="150" t="s">
        <v>3956</v>
      </c>
      <c r="E54" s="151" t="s">
        <v>3302</v>
      </c>
      <c r="F54" s="161">
        <v>2006</v>
      </c>
      <c r="G54" s="153">
        <v>4500000000</v>
      </c>
      <c r="H54" s="153">
        <v>2294530000</v>
      </c>
      <c r="I54" s="154">
        <f t="shared" si="1"/>
        <v>0.50989555555555555</v>
      </c>
      <c r="J54" s="155" t="s">
        <v>2601</v>
      </c>
      <c r="K54" s="155" t="s">
        <v>4229</v>
      </c>
      <c r="L54" s="141"/>
      <c r="M54" s="156"/>
      <c r="N54" s="146"/>
      <c r="O54" s="146"/>
      <c r="P54" s="146"/>
      <c r="Q54" s="146"/>
      <c r="R54" s="146"/>
      <c r="S54" s="146"/>
      <c r="T54" s="146"/>
      <c r="U54" s="146"/>
      <c r="V54" s="146"/>
      <c r="W54" s="146"/>
      <c r="X54" s="146"/>
      <c r="Y54" s="146"/>
      <c r="Z54" s="146"/>
    </row>
    <row r="55" spans="1:26" ht="12.75" customHeight="1" x14ac:dyDescent="0.2">
      <c r="A55" s="141">
        <v>51</v>
      </c>
      <c r="B55" s="146">
        <f t="shared" si="0"/>
        <v>1</v>
      </c>
      <c r="C55" s="150" t="s">
        <v>2457</v>
      </c>
      <c r="D55" s="150" t="s">
        <v>3956</v>
      </c>
      <c r="E55" s="151" t="s">
        <v>3303</v>
      </c>
      <c r="F55" s="161">
        <v>2006</v>
      </c>
      <c r="G55" s="153">
        <v>6700000000</v>
      </c>
      <c r="H55" s="153">
        <v>3417000000</v>
      </c>
      <c r="I55" s="154">
        <f t="shared" si="1"/>
        <v>0.51</v>
      </c>
      <c r="J55" s="155"/>
      <c r="K55" s="155"/>
      <c r="L55" s="141" t="s">
        <v>3261</v>
      </c>
      <c r="M55" s="156">
        <v>2013</v>
      </c>
      <c r="N55" s="146"/>
      <c r="O55" s="146"/>
      <c r="P55" s="146"/>
      <c r="Q55" s="146"/>
      <c r="R55" s="146"/>
      <c r="S55" s="146"/>
      <c r="T55" s="146"/>
      <c r="U55" s="146"/>
      <c r="V55" s="146"/>
      <c r="W55" s="146"/>
      <c r="X55" s="146"/>
      <c r="Y55" s="146"/>
      <c r="Z55" s="146"/>
    </row>
    <row r="56" spans="1:26" ht="12.75" customHeight="1" x14ac:dyDescent="0.2">
      <c r="A56" s="141">
        <v>52</v>
      </c>
      <c r="B56" s="146">
        <f t="shared" si="0"/>
        <v>1</v>
      </c>
      <c r="C56" s="150" t="s">
        <v>1557</v>
      </c>
      <c r="D56" s="150" t="s">
        <v>726</v>
      </c>
      <c r="E56" s="151" t="s">
        <v>1558</v>
      </c>
      <c r="F56" s="161">
        <v>2006</v>
      </c>
      <c r="G56" s="153">
        <v>1157200000</v>
      </c>
      <c r="H56" s="153">
        <v>317935946</v>
      </c>
      <c r="I56" s="154">
        <f t="shared" si="1"/>
        <v>0.27474589180781195</v>
      </c>
      <c r="J56" s="155"/>
      <c r="K56" s="155"/>
      <c r="L56" s="141" t="s">
        <v>3261</v>
      </c>
      <c r="M56" s="156">
        <v>2009</v>
      </c>
      <c r="N56" s="146"/>
      <c r="O56" s="146"/>
      <c r="P56" s="146"/>
      <c r="Q56" s="146"/>
      <c r="R56" s="146"/>
      <c r="S56" s="146"/>
      <c r="T56" s="146"/>
      <c r="U56" s="146"/>
      <c r="V56" s="146"/>
      <c r="W56" s="146"/>
      <c r="X56" s="146"/>
      <c r="Y56" s="146"/>
      <c r="Z56" s="146"/>
    </row>
    <row r="57" spans="1:26" ht="12.75" customHeight="1" x14ac:dyDescent="0.2">
      <c r="A57" s="141">
        <v>53</v>
      </c>
      <c r="B57" s="146">
        <f t="shared" si="0"/>
        <v>1</v>
      </c>
      <c r="C57" s="150" t="s">
        <v>1460</v>
      </c>
      <c r="D57" s="150" t="s">
        <v>726</v>
      </c>
      <c r="E57" s="151" t="s">
        <v>3304</v>
      </c>
      <c r="F57" s="161">
        <v>2006</v>
      </c>
      <c r="G57" s="153">
        <v>1001941842</v>
      </c>
      <c r="H57" s="153">
        <v>657091842</v>
      </c>
      <c r="I57" s="154">
        <f t="shared" si="1"/>
        <v>0.65581834639060821</v>
      </c>
      <c r="J57" s="155"/>
      <c r="K57" s="155"/>
      <c r="L57" s="141" t="s">
        <v>3261</v>
      </c>
      <c r="M57" s="156">
        <v>2008</v>
      </c>
      <c r="N57" s="146"/>
      <c r="O57" s="146"/>
      <c r="P57" s="146"/>
      <c r="Q57" s="146"/>
      <c r="R57" s="146"/>
      <c r="S57" s="146"/>
      <c r="T57" s="146"/>
      <c r="U57" s="146"/>
      <c r="V57" s="146"/>
      <c r="W57" s="146"/>
      <c r="X57" s="146"/>
      <c r="Y57" s="146"/>
      <c r="Z57" s="146"/>
    </row>
    <row r="58" spans="1:26" ht="12.75" customHeight="1" x14ac:dyDescent="0.2">
      <c r="A58" s="141">
        <v>54</v>
      </c>
      <c r="B58" s="146">
        <f t="shared" si="0"/>
        <v>1</v>
      </c>
      <c r="C58" s="150" t="s">
        <v>1926</v>
      </c>
      <c r="D58" s="150" t="s">
        <v>726</v>
      </c>
      <c r="E58" s="151" t="s">
        <v>1927</v>
      </c>
      <c r="F58" s="161">
        <v>2006</v>
      </c>
      <c r="G58" s="153">
        <v>3140000000</v>
      </c>
      <c r="H58" s="153">
        <v>440033500</v>
      </c>
      <c r="I58" s="154">
        <f t="shared" si="1"/>
        <v>0.14013805732484078</v>
      </c>
      <c r="J58" s="155"/>
      <c r="K58" s="155"/>
      <c r="L58" s="141" t="s">
        <v>3261</v>
      </c>
      <c r="M58" s="156">
        <v>2009</v>
      </c>
      <c r="N58" s="146"/>
      <c r="O58" s="146"/>
      <c r="P58" s="146"/>
      <c r="Q58" s="146"/>
      <c r="R58" s="146"/>
      <c r="S58" s="146"/>
      <c r="T58" s="146"/>
      <c r="U58" s="146"/>
      <c r="V58" s="146"/>
      <c r="W58" s="146"/>
      <c r="X58" s="146"/>
      <c r="Y58" s="146"/>
      <c r="Z58" s="146"/>
    </row>
    <row r="59" spans="1:26" ht="12.75" customHeight="1" x14ac:dyDescent="0.2">
      <c r="A59" s="141">
        <v>55</v>
      </c>
      <c r="B59" s="146">
        <f t="shared" si="0"/>
        <v>1</v>
      </c>
      <c r="C59" s="150" t="s">
        <v>1462</v>
      </c>
      <c r="D59" s="150" t="s">
        <v>726</v>
      </c>
      <c r="E59" s="151" t="s">
        <v>3305</v>
      </c>
      <c r="F59" s="161">
        <v>2006</v>
      </c>
      <c r="G59" s="153">
        <v>4500000000</v>
      </c>
      <c r="H59" s="153">
        <v>2937100000</v>
      </c>
      <c r="I59" s="154">
        <f t="shared" si="1"/>
        <v>0.65268888888888887</v>
      </c>
      <c r="J59" s="155"/>
      <c r="K59" s="155"/>
      <c r="L59" s="141" t="s">
        <v>3261</v>
      </c>
      <c r="M59" s="156">
        <v>2008</v>
      </c>
      <c r="N59" s="146"/>
      <c r="O59" s="146"/>
      <c r="P59" s="146"/>
      <c r="Q59" s="146"/>
      <c r="R59" s="146"/>
      <c r="S59" s="146"/>
      <c r="T59" s="146"/>
      <c r="U59" s="146"/>
      <c r="V59" s="146"/>
      <c r="W59" s="146"/>
      <c r="X59" s="146"/>
      <c r="Y59" s="146"/>
      <c r="Z59" s="146"/>
    </row>
    <row r="60" spans="1:26" ht="12.75" customHeight="1" x14ac:dyDescent="0.2">
      <c r="A60" s="141">
        <v>56</v>
      </c>
      <c r="B60" s="146">
        <f t="shared" si="0"/>
        <v>1</v>
      </c>
      <c r="C60" s="150" t="s">
        <v>1474</v>
      </c>
      <c r="D60" s="150" t="s">
        <v>4141</v>
      </c>
      <c r="E60" s="151" t="s">
        <v>3306</v>
      </c>
      <c r="F60" s="161">
        <v>2006</v>
      </c>
      <c r="G60" s="153">
        <v>2100000000</v>
      </c>
      <c r="H60" s="153">
        <v>1507800000</v>
      </c>
      <c r="I60" s="154">
        <f t="shared" si="1"/>
        <v>0.71799999999999997</v>
      </c>
      <c r="J60" s="155"/>
      <c r="K60" s="155"/>
      <c r="L60" s="141" t="s">
        <v>3261</v>
      </c>
      <c r="M60" s="156">
        <v>2008</v>
      </c>
      <c r="N60" s="146"/>
      <c r="O60" s="146"/>
      <c r="P60" s="146"/>
      <c r="Q60" s="146"/>
      <c r="R60" s="146"/>
      <c r="S60" s="146"/>
      <c r="T60" s="146"/>
      <c r="U60" s="146"/>
      <c r="V60" s="146"/>
      <c r="W60" s="146"/>
      <c r="X60" s="146"/>
      <c r="Y60" s="146"/>
      <c r="Z60" s="146"/>
    </row>
    <row r="61" spans="1:26" ht="12.75" customHeight="1" x14ac:dyDescent="0.2">
      <c r="A61" s="141">
        <v>57</v>
      </c>
      <c r="B61" s="146">
        <f t="shared" si="0"/>
        <v>1</v>
      </c>
      <c r="C61" s="150" t="s">
        <v>1708</v>
      </c>
      <c r="D61" s="150" t="s">
        <v>4141</v>
      </c>
      <c r="E61" s="151" t="s">
        <v>1709</v>
      </c>
      <c r="F61" s="161">
        <v>2006</v>
      </c>
      <c r="G61" s="153">
        <v>2263000000</v>
      </c>
      <c r="H61" s="153">
        <v>362000000</v>
      </c>
      <c r="I61" s="154">
        <f t="shared" si="1"/>
        <v>0.15996464869642069</v>
      </c>
      <c r="J61" s="155"/>
      <c r="K61" s="155"/>
      <c r="L61" s="141" t="s">
        <v>3261</v>
      </c>
      <c r="M61" s="156">
        <v>2009</v>
      </c>
      <c r="N61" s="146"/>
      <c r="O61" s="146"/>
      <c r="P61" s="146"/>
      <c r="Q61" s="146"/>
      <c r="R61" s="146"/>
      <c r="S61" s="146"/>
      <c r="T61" s="146"/>
      <c r="U61" s="146"/>
      <c r="V61" s="146"/>
      <c r="W61" s="146"/>
      <c r="X61" s="146"/>
      <c r="Y61" s="146"/>
      <c r="Z61" s="146"/>
    </row>
    <row r="62" spans="1:26" ht="12.75" customHeight="1" x14ac:dyDescent="0.2">
      <c r="A62" s="141">
        <v>58</v>
      </c>
      <c r="B62" s="146">
        <f t="shared" si="0"/>
        <v>1</v>
      </c>
      <c r="C62" s="150" t="s">
        <v>2219</v>
      </c>
      <c r="D62" s="150" t="s">
        <v>4141</v>
      </c>
      <c r="E62" s="151" t="s">
        <v>2220</v>
      </c>
      <c r="F62" s="161">
        <v>2006</v>
      </c>
      <c r="G62" s="153">
        <v>3242800000</v>
      </c>
      <c r="H62" s="153">
        <v>1653800000</v>
      </c>
      <c r="I62" s="154">
        <f t="shared" si="1"/>
        <v>0.5099913654866165</v>
      </c>
      <c r="J62" s="155"/>
      <c r="K62" s="155"/>
      <c r="L62" s="141" t="s">
        <v>3261</v>
      </c>
      <c r="M62" s="156">
        <v>2011</v>
      </c>
      <c r="N62" s="146"/>
      <c r="O62" s="146"/>
      <c r="P62" s="146"/>
      <c r="Q62" s="146"/>
      <c r="R62" s="146"/>
      <c r="S62" s="146"/>
      <c r="T62" s="146"/>
      <c r="U62" s="146"/>
      <c r="V62" s="146"/>
      <c r="W62" s="146"/>
      <c r="X62" s="146"/>
      <c r="Y62" s="146"/>
      <c r="Z62" s="146"/>
    </row>
    <row r="63" spans="1:26" ht="12.75" customHeight="1" x14ac:dyDescent="0.2">
      <c r="A63" s="141">
        <v>59</v>
      </c>
      <c r="B63" s="146">
        <f t="shared" si="0"/>
        <v>1</v>
      </c>
      <c r="C63" s="150" t="s">
        <v>1434</v>
      </c>
      <c r="D63" s="150" t="s">
        <v>558</v>
      </c>
      <c r="E63" s="151" t="s">
        <v>3307</v>
      </c>
      <c r="F63" s="161">
        <v>2006</v>
      </c>
      <c r="G63" s="153">
        <v>5000000000</v>
      </c>
      <c r="H63" s="153">
        <v>750000000</v>
      </c>
      <c r="I63" s="154">
        <f t="shared" si="1"/>
        <v>0.15</v>
      </c>
      <c r="J63" s="155"/>
      <c r="K63" s="155"/>
      <c r="L63" s="141" t="s">
        <v>3261</v>
      </c>
      <c r="M63" s="156">
        <v>2008</v>
      </c>
      <c r="N63" s="146"/>
      <c r="O63" s="146"/>
      <c r="P63" s="146"/>
      <c r="Q63" s="146"/>
      <c r="R63" s="146"/>
      <c r="S63" s="146"/>
      <c r="T63" s="146"/>
      <c r="U63" s="146"/>
      <c r="V63" s="146"/>
      <c r="W63" s="146"/>
      <c r="X63" s="146"/>
      <c r="Y63" s="146"/>
      <c r="Z63" s="146"/>
    </row>
    <row r="64" spans="1:26" ht="12.75" customHeight="1" x14ac:dyDescent="0.2">
      <c r="A64" s="141">
        <v>60</v>
      </c>
      <c r="B64" s="146">
        <f t="shared" si="0"/>
        <v>1</v>
      </c>
      <c r="C64" s="150" t="s">
        <v>2399</v>
      </c>
      <c r="D64" s="150" t="s">
        <v>558</v>
      </c>
      <c r="E64" s="151" t="s">
        <v>2400</v>
      </c>
      <c r="F64" s="161">
        <v>2006</v>
      </c>
      <c r="G64" s="153">
        <v>2657305000</v>
      </c>
      <c r="H64" s="153">
        <v>1748305000</v>
      </c>
      <c r="I64" s="154">
        <f t="shared" si="1"/>
        <v>0.65792409979283517</v>
      </c>
      <c r="J64" s="155"/>
      <c r="K64" s="155"/>
      <c r="L64" s="141" t="s">
        <v>3261</v>
      </c>
      <c r="M64" s="156">
        <v>2012</v>
      </c>
      <c r="N64" s="146"/>
      <c r="O64" s="146"/>
      <c r="P64" s="146"/>
      <c r="Q64" s="146"/>
      <c r="R64" s="146"/>
      <c r="S64" s="146"/>
      <c r="T64" s="146"/>
      <c r="U64" s="146"/>
      <c r="V64" s="146"/>
      <c r="W64" s="146"/>
      <c r="X64" s="146"/>
      <c r="Y64" s="146"/>
      <c r="Z64" s="146"/>
    </row>
    <row r="65" spans="1:26" ht="12.75" customHeight="1" x14ac:dyDescent="0.2">
      <c r="A65" s="141">
        <v>61</v>
      </c>
      <c r="B65" s="146">
        <f t="shared" si="0"/>
        <v>1</v>
      </c>
      <c r="C65" s="150" t="s">
        <v>2418</v>
      </c>
      <c r="D65" s="150" t="s">
        <v>558</v>
      </c>
      <c r="E65" s="151" t="s">
        <v>2419</v>
      </c>
      <c r="F65" s="161">
        <v>2006</v>
      </c>
      <c r="G65" s="153">
        <v>2600000000</v>
      </c>
      <c r="H65" s="153">
        <v>2082584825</v>
      </c>
      <c r="I65" s="154">
        <f t="shared" si="1"/>
        <v>0.80099416346153851</v>
      </c>
      <c r="J65" s="155"/>
      <c r="K65" s="155"/>
      <c r="L65" s="141" t="s">
        <v>3261</v>
      </c>
      <c r="M65" s="156">
        <v>2012</v>
      </c>
      <c r="N65" s="146"/>
      <c r="O65" s="146"/>
      <c r="P65" s="146"/>
      <c r="Q65" s="146"/>
      <c r="R65" s="146"/>
      <c r="S65" s="146"/>
      <c r="T65" s="146"/>
      <c r="U65" s="146"/>
      <c r="V65" s="146"/>
      <c r="W65" s="146"/>
      <c r="X65" s="146"/>
      <c r="Y65" s="146"/>
      <c r="Z65" s="146"/>
    </row>
    <row r="66" spans="1:26" ht="12.75" customHeight="1" x14ac:dyDescent="0.2">
      <c r="A66" s="141">
        <v>62</v>
      </c>
      <c r="B66" s="146">
        <f t="shared" si="0"/>
        <v>1</v>
      </c>
      <c r="C66" s="150" t="s">
        <v>2931</v>
      </c>
      <c r="D66" s="150" t="s">
        <v>558</v>
      </c>
      <c r="E66" s="151" t="s">
        <v>3308</v>
      </c>
      <c r="F66" s="161">
        <v>2006</v>
      </c>
      <c r="G66" s="153">
        <v>15762225451</v>
      </c>
      <c r="H66" s="153">
        <v>4277000000</v>
      </c>
      <c r="I66" s="154">
        <f t="shared" si="1"/>
        <v>0.27134493243329766</v>
      </c>
      <c r="J66" s="155" t="s">
        <v>2611</v>
      </c>
      <c r="K66" s="155" t="s">
        <v>4236</v>
      </c>
      <c r="L66" s="141"/>
      <c r="M66" s="156"/>
      <c r="N66" s="146"/>
      <c r="O66" s="146"/>
      <c r="P66" s="146"/>
      <c r="Q66" s="146"/>
      <c r="R66" s="146"/>
      <c r="S66" s="146"/>
      <c r="T66" s="146"/>
      <c r="U66" s="146"/>
      <c r="V66" s="146"/>
      <c r="W66" s="146"/>
      <c r="X66" s="146"/>
      <c r="Y66" s="146"/>
      <c r="Z66" s="146"/>
    </row>
    <row r="67" spans="1:26" ht="12.75" customHeight="1" x14ac:dyDescent="0.2">
      <c r="A67" s="141">
        <v>63</v>
      </c>
      <c r="B67" s="146">
        <f t="shared" si="0"/>
        <v>1</v>
      </c>
      <c r="C67" s="150" t="s">
        <v>3309</v>
      </c>
      <c r="D67" s="150" t="s">
        <v>707</v>
      </c>
      <c r="E67" s="151" t="s">
        <v>3310</v>
      </c>
      <c r="F67" s="161">
        <v>2006</v>
      </c>
      <c r="G67" s="153">
        <v>3500000000</v>
      </c>
      <c r="H67" s="153">
        <v>1785000000</v>
      </c>
      <c r="I67" s="154">
        <f t="shared" si="1"/>
        <v>0.51</v>
      </c>
      <c r="J67" s="155"/>
      <c r="K67" s="155"/>
      <c r="L67" s="141" t="s">
        <v>3267</v>
      </c>
      <c r="M67" s="156">
        <v>2010</v>
      </c>
      <c r="N67" s="146"/>
      <c r="O67" s="146"/>
      <c r="P67" s="146"/>
      <c r="Q67" s="146"/>
      <c r="R67" s="146"/>
      <c r="S67" s="146"/>
      <c r="T67" s="146"/>
      <c r="U67" s="146"/>
      <c r="V67" s="146"/>
      <c r="W67" s="146"/>
      <c r="X67" s="146"/>
      <c r="Y67" s="146"/>
      <c r="Z67" s="146"/>
    </row>
    <row r="68" spans="1:26" ht="12.75" customHeight="1" x14ac:dyDescent="0.2">
      <c r="A68" s="141">
        <v>64</v>
      </c>
      <c r="B68" s="146">
        <f t="shared" si="0"/>
        <v>1</v>
      </c>
      <c r="C68" s="150" t="s">
        <v>1712</v>
      </c>
      <c r="D68" s="150" t="s">
        <v>707</v>
      </c>
      <c r="E68" s="151" t="s">
        <v>3311</v>
      </c>
      <c r="F68" s="161">
        <v>2006</v>
      </c>
      <c r="G68" s="153">
        <v>2676322175</v>
      </c>
      <c r="H68" s="153">
        <v>1070528870</v>
      </c>
      <c r="I68" s="154">
        <f t="shared" si="1"/>
        <v>0.4</v>
      </c>
      <c r="J68" s="155"/>
      <c r="K68" s="155"/>
      <c r="L68" s="141" t="s">
        <v>3261</v>
      </c>
      <c r="M68" s="156">
        <v>2009</v>
      </c>
      <c r="N68" s="146"/>
      <c r="O68" s="146"/>
      <c r="P68" s="146"/>
      <c r="Q68" s="146"/>
      <c r="R68" s="146"/>
      <c r="S68" s="146"/>
      <c r="T68" s="146"/>
      <c r="U68" s="146"/>
      <c r="V68" s="146"/>
      <c r="W68" s="146"/>
      <c r="X68" s="146"/>
      <c r="Y68" s="146"/>
      <c r="Z68" s="146"/>
    </row>
    <row r="69" spans="1:26" ht="12.75" customHeight="1" x14ac:dyDescent="0.2">
      <c r="A69" s="141">
        <v>65</v>
      </c>
      <c r="B69" s="146">
        <f t="shared" si="0"/>
        <v>1</v>
      </c>
      <c r="C69" s="150" t="s">
        <v>3312</v>
      </c>
      <c r="D69" s="150" t="s">
        <v>707</v>
      </c>
      <c r="E69" s="151" t="s">
        <v>3313</v>
      </c>
      <c r="F69" s="161">
        <v>2006</v>
      </c>
      <c r="G69" s="153">
        <v>2505600000</v>
      </c>
      <c r="H69" s="153">
        <v>1890770000</v>
      </c>
      <c r="I69" s="154">
        <f t="shared" si="1"/>
        <v>0.75461765644955303</v>
      </c>
      <c r="J69" s="155"/>
      <c r="K69" s="155"/>
      <c r="L69" s="141" t="s">
        <v>3267</v>
      </c>
      <c r="M69" s="156">
        <v>2010</v>
      </c>
      <c r="N69" s="146"/>
      <c r="O69" s="146"/>
      <c r="P69" s="146"/>
      <c r="Q69" s="146"/>
      <c r="R69" s="146"/>
      <c r="S69" s="146"/>
      <c r="T69" s="146"/>
      <c r="U69" s="146"/>
      <c r="V69" s="146"/>
      <c r="W69" s="146"/>
      <c r="X69" s="146"/>
      <c r="Y69" s="146"/>
      <c r="Z69" s="146"/>
    </row>
    <row r="70" spans="1:26" ht="12.75" customHeight="1" x14ac:dyDescent="0.2">
      <c r="A70" s="141">
        <v>66</v>
      </c>
      <c r="B70" s="146">
        <f t="shared" si="0"/>
        <v>1</v>
      </c>
      <c r="C70" s="150" t="s">
        <v>1324</v>
      </c>
      <c r="D70" s="150" t="s">
        <v>707</v>
      </c>
      <c r="E70" s="151" t="s">
        <v>3314</v>
      </c>
      <c r="F70" s="161">
        <v>2006</v>
      </c>
      <c r="G70" s="153">
        <v>17163440700</v>
      </c>
      <c r="H70" s="153">
        <v>5149040700</v>
      </c>
      <c r="I70" s="154">
        <f t="shared" si="1"/>
        <v>0.30000049465606277</v>
      </c>
      <c r="J70" s="155"/>
      <c r="K70" s="155"/>
      <c r="L70" s="141" t="s">
        <v>3261</v>
      </c>
      <c r="M70" s="156">
        <v>2008</v>
      </c>
      <c r="N70" s="146"/>
      <c r="O70" s="146"/>
      <c r="P70" s="146"/>
      <c r="Q70" s="146"/>
      <c r="R70" s="146"/>
      <c r="S70" s="146"/>
      <c r="T70" s="146"/>
      <c r="U70" s="146"/>
      <c r="V70" s="146"/>
      <c r="W70" s="146"/>
      <c r="X70" s="146"/>
      <c r="Y70" s="146"/>
      <c r="Z70" s="146"/>
    </row>
    <row r="71" spans="1:26" ht="12.75" customHeight="1" x14ac:dyDescent="0.2">
      <c r="A71" s="141">
        <v>67</v>
      </c>
      <c r="B71" s="146">
        <f t="shared" si="0"/>
        <v>1</v>
      </c>
      <c r="C71" s="150" t="s">
        <v>2494</v>
      </c>
      <c r="D71" s="150" t="s">
        <v>3955</v>
      </c>
      <c r="E71" s="151" t="s">
        <v>3315</v>
      </c>
      <c r="F71" s="161">
        <v>2006</v>
      </c>
      <c r="G71" s="153">
        <v>4323500000</v>
      </c>
      <c r="H71" s="153">
        <v>1317500000</v>
      </c>
      <c r="I71" s="154">
        <f t="shared" si="1"/>
        <v>0.304729964149416</v>
      </c>
      <c r="J71" s="155"/>
      <c r="K71" s="155"/>
      <c r="L71" s="141" t="s">
        <v>3261</v>
      </c>
      <c r="M71" s="156">
        <v>2013</v>
      </c>
      <c r="N71" s="146"/>
      <c r="O71" s="146"/>
      <c r="P71" s="146"/>
      <c r="Q71" s="146"/>
      <c r="R71" s="146"/>
      <c r="S71" s="146"/>
      <c r="T71" s="146"/>
      <c r="U71" s="146"/>
      <c r="V71" s="146"/>
      <c r="W71" s="146"/>
      <c r="X71" s="146"/>
      <c r="Y71" s="146"/>
      <c r="Z71" s="146"/>
    </row>
    <row r="72" spans="1:26" ht="12.75" customHeight="1" x14ac:dyDescent="0.2">
      <c r="A72" s="141">
        <v>68</v>
      </c>
      <c r="B72" s="146">
        <f t="shared" si="0"/>
        <v>1</v>
      </c>
      <c r="C72" s="150" t="s">
        <v>1975</v>
      </c>
      <c r="D72" s="150" t="s">
        <v>4203</v>
      </c>
      <c r="E72" s="151" t="s">
        <v>3316</v>
      </c>
      <c r="F72" s="161">
        <v>2006</v>
      </c>
      <c r="G72" s="153">
        <v>17000000000</v>
      </c>
      <c r="H72" s="153">
        <v>8670000000</v>
      </c>
      <c r="I72" s="154">
        <f t="shared" si="1"/>
        <v>0.51</v>
      </c>
      <c r="J72" s="155"/>
      <c r="K72" s="155"/>
      <c r="L72" s="141" t="s">
        <v>3261</v>
      </c>
      <c r="M72" s="156">
        <v>2009</v>
      </c>
      <c r="N72" s="146"/>
      <c r="O72" s="146"/>
      <c r="P72" s="146"/>
      <c r="Q72" s="146"/>
      <c r="R72" s="146"/>
      <c r="S72" s="146"/>
      <c r="T72" s="146"/>
      <c r="U72" s="146"/>
      <c r="V72" s="146"/>
      <c r="W72" s="146"/>
      <c r="X72" s="146"/>
      <c r="Y72" s="146"/>
      <c r="Z72" s="146"/>
    </row>
    <row r="73" spans="1:26" ht="12.75" customHeight="1" x14ac:dyDescent="0.2">
      <c r="A73" s="141">
        <v>69</v>
      </c>
      <c r="B73" s="146">
        <f t="shared" si="0"/>
        <v>1</v>
      </c>
      <c r="C73" s="150" t="s">
        <v>2486</v>
      </c>
      <c r="D73" s="150" t="s">
        <v>4203</v>
      </c>
      <c r="E73" s="151" t="s">
        <v>3317</v>
      </c>
      <c r="F73" s="161">
        <v>2006</v>
      </c>
      <c r="G73" s="153">
        <v>2386310612</v>
      </c>
      <c r="H73" s="153">
        <v>1135310612</v>
      </c>
      <c r="I73" s="154">
        <f t="shared" si="1"/>
        <v>0.47575978009353964</v>
      </c>
      <c r="J73" s="155"/>
      <c r="K73" s="155"/>
      <c r="L73" s="141" t="s">
        <v>3261</v>
      </c>
      <c r="M73" s="156">
        <v>2013</v>
      </c>
      <c r="N73" s="146"/>
      <c r="O73" s="146"/>
      <c r="P73" s="146"/>
      <c r="Q73" s="146"/>
      <c r="R73" s="146"/>
      <c r="S73" s="146"/>
      <c r="T73" s="146"/>
      <c r="U73" s="146"/>
      <c r="V73" s="146"/>
      <c r="W73" s="146"/>
      <c r="X73" s="146"/>
      <c r="Y73" s="146"/>
      <c r="Z73" s="146"/>
    </row>
    <row r="74" spans="1:26" ht="12.75" customHeight="1" x14ac:dyDescent="0.2">
      <c r="A74" s="141">
        <v>70</v>
      </c>
      <c r="B74" s="146">
        <f t="shared" si="0"/>
        <v>1</v>
      </c>
      <c r="C74" s="150" t="s">
        <v>1750</v>
      </c>
      <c r="D74" s="150" t="s">
        <v>590</v>
      </c>
      <c r="E74" s="151" t="s">
        <v>1751</v>
      </c>
      <c r="F74" s="161">
        <v>2006</v>
      </c>
      <c r="G74" s="153">
        <v>2900000000</v>
      </c>
      <c r="H74" s="153">
        <v>1479000000</v>
      </c>
      <c r="I74" s="154">
        <f t="shared" si="1"/>
        <v>0.51</v>
      </c>
      <c r="J74" s="155"/>
      <c r="K74" s="155"/>
      <c r="L74" s="141" t="s">
        <v>3261</v>
      </c>
      <c r="M74" s="156">
        <v>2009</v>
      </c>
      <c r="N74" s="146"/>
      <c r="O74" s="146"/>
      <c r="P74" s="146"/>
      <c r="Q74" s="146"/>
      <c r="R74" s="146"/>
      <c r="S74" s="146"/>
      <c r="T74" s="146"/>
      <c r="U74" s="146"/>
      <c r="V74" s="146"/>
      <c r="W74" s="146"/>
      <c r="X74" s="146"/>
      <c r="Y74" s="146"/>
      <c r="Z74" s="146"/>
    </row>
    <row r="75" spans="1:26" ht="12.75" customHeight="1" x14ac:dyDescent="0.2">
      <c r="A75" s="141">
        <v>71</v>
      </c>
      <c r="B75" s="146">
        <f t="shared" si="0"/>
        <v>1</v>
      </c>
      <c r="C75" s="150" t="s">
        <v>1752</v>
      </c>
      <c r="D75" s="150" t="s">
        <v>590</v>
      </c>
      <c r="E75" s="151" t="s">
        <v>1753</v>
      </c>
      <c r="F75" s="161">
        <v>2006</v>
      </c>
      <c r="G75" s="153">
        <v>3000000000</v>
      </c>
      <c r="H75" s="153">
        <v>1050000000</v>
      </c>
      <c r="I75" s="154">
        <f t="shared" si="1"/>
        <v>0.35</v>
      </c>
      <c r="J75" s="155"/>
      <c r="K75" s="155"/>
      <c r="L75" s="141" t="s">
        <v>3261</v>
      </c>
      <c r="M75" s="156">
        <v>2009</v>
      </c>
      <c r="N75" s="146"/>
      <c r="O75" s="146"/>
      <c r="P75" s="146"/>
      <c r="Q75" s="146"/>
      <c r="R75" s="146"/>
      <c r="S75" s="146"/>
      <c r="T75" s="146"/>
      <c r="U75" s="146"/>
      <c r="V75" s="146"/>
      <c r="W75" s="146"/>
      <c r="X75" s="146"/>
      <c r="Y75" s="146"/>
      <c r="Z75" s="146"/>
    </row>
    <row r="76" spans="1:26" ht="12.75" customHeight="1" x14ac:dyDescent="0.2">
      <c r="A76" s="141">
        <v>72</v>
      </c>
      <c r="B76" s="146">
        <f t="shared" si="0"/>
        <v>1</v>
      </c>
      <c r="C76" s="150" t="s">
        <v>2391</v>
      </c>
      <c r="D76" s="150" t="s">
        <v>590</v>
      </c>
      <c r="E76" s="151" t="s">
        <v>3318</v>
      </c>
      <c r="F76" s="161">
        <v>2006</v>
      </c>
      <c r="G76" s="153">
        <v>7500000000</v>
      </c>
      <c r="H76" s="153">
        <v>915450446</v>
      </c>
      <c r="I76" s="154">
        <f t="shared" si="1"/>
        <v>0.12206005946666666</v>
      </c>
      <c r="J76" s="155"/>
      <c r="K76" s="155"/>
      <c r="L76" s="141" t="s">
        <v>3261</v>
      </c>
      <c r="M76" s="156">
        <v>2012</v>
      </c>
      <c r="N76" s="146"/>
      <c r="O76" s="146"/>
      <c r="P76" s="146"/>
      <c r="Q76" s="146"/>
      <c r="R76" s="146"/>
      <c r="S76" s="146"/>
      <c r="T76" s="146"/>
      <c r="U76" s="146"/>
      <c r="V76" s="146"/>
      <c r="W76" s="146"/>
      <c r="X76" s="146"/>
      <c r="Y76" s="146"/>
      <c r="Z76" s="146"/>
    </row>
    <row r="77" spans="1:26" ht="12.75" customHeight="1" x14ac:dyDescent="0.2">
      <c r="A77" s="141">
        <v>73</v>
      </c>
      <c r="B77" s="146">
        <f t="shared" si="0"/>
        <v>1</v>
      </c>
      <c r="C77" s="150" t="s">
        <v>2173</v>
      </c>
      <c r="D77" s="150" t="s">
        <v>872</v>
      </c>
      <c r="E77" s="151" t="s">
        <v>2174</v>
      </c>
      <c r="F77" s="161">
        <v>2006</v>
      </c>
      <c r="G77" s="153">
        <v>2461200000</v>
      </c>
      <c r="H77" s="153">
        <v>935200000</v>
      </c>
      <c r="I77" s="154">
        <f t="shared" si="1"/>
        <v>0.3799772468714448</v>
      </c>
      <c r="J77" s="155"/>
      <c r="K77" s="155"/>
      <c r="L77" s="141" t="s">
        <v>3261</v>
      </c>
      <c r="M77" s="156">
        <v>2010</v>
      </c>
      <c r="N77" s="146"/>
      <c r="O77" s="146"/>
      <c r="P77" s="146"/>
      <c r="Q77" s="146"/>
      <c r="R77" s="146"/>
      <c r="S77" s="146"/>
      <c r="T77" s="146"/>
      <c r="U77" s="146"/>
      <c r="V77" s="146"/>
      <c r="W77" s="146"/>
      <c r="X77" s="146"/>
      <c r="Y77" s="146"/>
      <c r="Z77" s="146"/>
    </row>
    <row r="78" spans="1:26" ht="12.75" customHeight="1" x14ac:dyDescent="0.2">
      <c r="A78" s="141">
        <v>74</v>
      </c>
      <c r="B78" s="146">
        <f t="shared" si="0"/>
        <v>1</v>
      </c>
      <c r="C78" s="150" t="s">
        <v>1464</v>
      </c>
      <c r="D78" s="150" t="s">
        <v>872</v>
      </c>
      <c r="E78" s="151" t="s">
        <v>3319</v>
      </c>
      <c r="F78" s="161">
        <v>2006</v>
      </c>
      <c r="G78" s="153">
        <v>2500000000</v>
      </c>
      <c r="H78" s="153">
        <v>1848000000</v>
      </c>
      <c r="I78" s="154">
        <f t="shared" si="1"/>
        <v>0.73919999999999997</v>
      </c>
      <c r="J78" s="155"/>
      <c r="K78" s="155"/>
      <c r="L78" s="141" t="s">
        <v>3261</v>
      </c>
      <c r="M78" s="156">
        <v>2008</v>
      </c>
      <c r="N78" s="146"/>
      <c r="O78" s="146"/>
      <c r="P78" s="146"/>
      <c r="Q78" s="146"/>
      <c r="R78" s="146"/>
      <c r="S78" s="146"/>
      <c r="T78" s="146"/>
      <c r="U78" s="146"/>
      <c r="V78" s="146"/>
      <c r="W78" s="146"/>
      <c r="X78" s="146"/>
      <c r="Y78" s="146"/>
      <c r="Z78" s="146"/>
    </row>
    <row r="79" spans="1:26" ht="12.75" customHeight="1" x14ac:dyDescent="0.2">
      <c r="A79" s="141">
        <v>75</v>
      </c>
      <c r="B79" s="146">
        <f t="shared" si="0"/>
        <v>1</v>
      </c>
      <c r="C79" s="150" t="s">
        <v>1466</v>
      </c>
      <c r="D79" s="150" t="s">
        <v>872</v>
      </c>
      <c r="E79" s="151" t="s">
        <v>3320</v>
      </c>
      <c r="F79" s="161">
        <v>2006</v>
      </c>
      <c r="G79" s="153">
        <v>3114300000</v>
      </c>
      <c r="H79" s="153">
        <v>2005100000</v>
      </c>
      <c r="I79" s="154">
        <f t="shared" si="1"/>
        <v>0.64383649616286165</v>
      </c>
      <c r="J79" s="155"/>
      <c r="K79" s="155"/>
      <c r="L79" s="141" t="s">
        <v>3261</v>
      </c>
      <c r="M79" s="156">
        <v>2008</v>
      </c>
      <c r="N79" s="146"/>
      <c r="O79" s="146"/>
      <c r="P79" s="146"/>
      <c r="Q79" s="146"/>
      <c r="R79" s="146"/>
      <c r="S79" s="146"/>
      <c r="T79" s="146"/>
      <c r="U79" s="146"/>
      <c r="V79" s="146"/>
      <c r="W79" s="146"/>
      <c r="X79" s="146"/>
      <c r="Y79" s="146"/>
      <c r="Z79" s="146"/>
    </row>
    <row r="80" spans="1:26" ht="12.75" customHeight="1" x14ac:dyDescent="0.2">
      <c r="A80" s="141">
        <v>76</v>
      </c>
      <c r="B80" s="146">
        <f t="shared" si="0"/>
        <v>1</v>
      </c>
      <c r="C80" s="150" t="s">
        <v>1587</v>
      </c>
      <c r="D80" s="150" t="s">
        <v>872</v>
      </c>
      <c r="E80" s="151" t="s">
        <v>1588</v>
      </c>
      <c r="F80" s="161">
        <v>2006</v>
      </c>
      <c r="G80" s="153">
        <v>1315190000</v>
      </c>
      <c r="H80" s="153">
        <v>845538000</v>
      </c>
      <c r="I80" s="154">
        <f t="shared" si="1"/>
        <v>0.64290178605372605</v>
      </c>
      <c r="J80" s="155"/>
      <c r="K80" s="155"/>
      <c r="L80" s="141" t="s">
        <v>3261</v>
      </c>
      <c r="M80" s="156">
        <v>2009</v>
      </c>
      <c r="N80" s="146"/>
      <c r="O80" s="146"/>
      <c r="P80" s="146"/>
      <c r="Q80" s="146"/>
      <c r="R80" s="146"/>
      <c r="S80" s="146"/>
      <c r="T80" s="146"/>
      <c r="U80" s="146"/>
      <c r="V80" s="146"/>
      <c r="W80" s="146"/>
      <c r="X80" s="146"/>
      <c r="Y80" s="146"/>
      <c r="Z80" s="146"/>
    </row>
    <row r="81" spans="1:26" ht="12.75" customHeight="1" x14ac:dyDescent="0.2">
      <c r="A81" s="141">
        <v>77</v>
      </c>
      <c r="B81" s="146">
        <f t="shared" si="0"/>
        <v>1</v>
      </c>
      <c r="C81" s="150" t="s">
        <v>2275</v>
      </c>
      <c r="D81" s="150" t="s">
        <v>872</v>
      </c>
      <c r="E81" s="151" t="s">
        <v>3321</v>
      </c>
      <c r="F81" s="161">
        <v>2006</v>
      </c>
      <c r="G81" s="153">
        <v>5400000000</v>
      </c>
      <c r="H81" s="153">
        <v>2704400000</v>
      </c>
      <c r="I81" s="154">
        <f t="shared" si="1"/>
        <v>0.50081481481481482</v>
      </c>
      <c r="J81" s="155"/>
      <c r="K81" s="155"/>
      <c r="L81" s="141" t="s">
        <v>3261</v>
      </c>
      <c r="M81" s="156">
        <v>2011</v>
      </c>
      <c r="N81" s="146"/>
      <c r="O81" s="146"/>
      <c r="P81" s="146"/>
      <c r="Q81" s="146"/>
      <c r="R81" s="146"/>
      <c r="S81" s="146"/>
      <c r="T81" s="146"/>
      <c r="U81" s="146"/>
      <c r="V81" s="146"/>
      <c r="W81" s="146"/>
      <c r="X81" s="146"/>
      <c r="Y81" s="146"/>
      <c r="Z81" s="146"/>
    </row>
    <row r="82" spans="1:26" ht="12.75" customHeight="1" x14ac:dyDescent="0.2">
      <c r="A82" s="141">
        <v>78</v>
      </c>
      <c r="B82" s="146">
        <f t="shared" si="0"/>
        <v>1</v>
      </c>
      <c r="C82" s="150" t="s">
        <v>3322</v>
      </c>
      <c r="D82" s="150" t="s">
        <v>821</v>
      </c>
      <c r="E82" s="151" t="s">
        <v>3323</v>
      </c>
      <c r="F82" s="161">
        <v>2006</v>
      </c>
      <c r="G82" s="153">
        <v>10000000000</v>
      </c>
      <c r="H82" s="153">
        <v>10658883362</v>
      </c>
      <c r="I82" s="154">
        <f t="shared" si="1"/>
        <v>1.0658883362</v>
      </c>
      <c r="J82" s="155" t="s">
        <v>71</v>
      </c>
      <c r="K82" s="155" t="s">
        <v>4237</v>
      </c>
      <c r="L82" s="141"/>
      <c r="M82" s="156"/>
      <c r="N82" s="146"/>
      <c r="O82" s="146"/>
      <c r="P82" s="146" t="s">
        <v>3273</v>
      </c>
      <c r="Q82" s="146"/>
      <c r="R82" s="146"/>
      <c r="S82" s="146"/>
      <c r="T82" s="146"/>
      <c r="U82" s="146"/>
      <c r="V82" s="146"/>
      <c r="W82" s="146"/>
      <c r="X82" s="146"/>
      <c r="Y82" s="146"/>
      <c r="Z82" s="146"/>
    </row>
    <row r="83" spans="1:26" ht="12.75" customHeight="1" x14ac:dyDescent="0.2">
      <c r="A83" s="141">
        <v>79</v>
      </c>
      <c r="B83" s="146">
        <f t="shared" si="0"/>
        <v>1</v>
      </c>
      <c r="C83" s="150" t="s">
        <v>2876</v>
      </c>
      <c r="D83" s="150" t="s">
        <v>4204</v>
      </c>
      <c r="E83" s="151" t="s">
        <v>3324</v>
      </c>
      <c r="F83" s="161">
        <v>2006</v>
      </c>
      <c r="G83" s="153">
        <v>1930000000</v>
      </c>
      <c r="H83" s="153">
        <v>333200000</v>
      </c>
      <c r="I83" s="154">
        <f t="shared" si="1"/>
        <v>0.17264248704663213</v>
      </c>
      <c r="J83" s="155" t="s">
        <v>69</v>
      </c>
      <c r="K83" s="155" t="s">
        <v>4238</v>
      </c>
      <c r="L83" s="141"/>
      <c r="M83" s="156"/>
      <c r="N83" s="146"/>
      <c r="O83" s="146"/>
      <c r="P83" s="146"/>
      <c r="Q83" s="146"/>
      <c r="R83" s="146"/>
      <c r="S83" s="146"/>
      <c r="T83" s="146"/>
      <c r="U83" s="146"/>
      <c r="V83" s="146"/>
      <c r="W83" s="146"/>
      <c r="X83" s="146"/>
      <c r="Y83" s="146"/>
      <c r="Z83" s="146"/>
    </row>
    <row r="84" spans="1:26" ht="12.75" customHeight="1" x14ac:dyDescent="0.2">
      <c r="A84" s="141">
        <v>80</v>
      </c>
      <c r="B84" s="146">
        <f t="shared" si="0"/>
        <v>1</v>
      </c>
      <c r="C84" s="150" t="s">
        <v>1748</v>
      </c>
      <c r="D84" s="150" t="s">
        <v>3977</v>
      </c>
      <c r="E84" s="151" t="s">
        <v>1749</v>
      </c>
      <c r="F84" s="161">
        <v>2006</v>
      </c>
      <c r="G84" s="153">
        <v>700000000</v>
      </c>
      <c r="H84" s="153">
        <v>400000000</v>
      </c>
      <c r="I84" s="154">
        <f t="shared" si="1"/>
        <v>0.5714285714285714</v>
      </c>
      <c r="J84" s="155"/>
      <c r="K84" s="155"/>
      <c r="L84" s="141" t="s">
        <v>3261</v>
      </c>
      <c r="M84" s="156">
        <v>2009</v>
      </c>
      <c r="N84" s="146"/>
      <c r="O84" s="146"/>
      <c r="P84" s="146"/>
      <c r="Q84" s="146"/>
      <c r="R84" s="146"/>
      <c r="S84" s="146"/>
      <c r="T84" s="146"/>
      <c r="U84" s="146"/>
      <c r="V84" s="146"/>
      <c r="W84" s="146"/>
      <c r="X84" s="146"/>
      <c r="Y84" s="146"/>
      <c r="Z84" s="146"/>
    </row>
    <row r="85" spans="1:26" ht="12.75" customHeight="1" x14ac:dyDescent="0.2">
      <c r="A85" s="141">
        <v>81</v>
      </c>
      <c r="B85" s="146">
        <f t="shared" si="0"/>
        <v>1</v>
      </c>
      <c r="C85" s="150" t="s">
        <v>1322</v>
      </c>
      <c r="D85" s="150" t="s">
        <v>3977</v>
      </c>
      <c r="E85" s="151" t="s">
        <v>2153</v>
      </c>
      <c r="F85" s="161">
        <v>2006</v>
      </c>
      <c r="G85" s="153">
        <v>8197500000</v>
      </c>
      <c r="H85" s="153">
        <v>4180700000</v>
      </c>
      <c r="I85" s="154">
        <f t="shared" si="1"/>
        <v>0.50999695028972247</v>
      </c>
      <c r="J85" s="155"/>
      <c r="K85" s="155"/>
      <c r="L85" s="141" t="s">
        <v>3261</v>
      </c>
      <c r="M85" s="156">
        <v>2010</v>
      </c>
      <c r="N85" s="146"/>
      <c r="O85" s="146"/>
      <c r="P85" s="146"/>
      <c r="Q85" s="146"/>
      <c r="R85" s="146"/>
      <c r="S85" s="146"/>
      <c r="T85" s="146"/>
      <c r="U85" s="146"/>
      <c r="V85" s="146"/>
      <c r="W85" s="146"/>
      <c r="X85" s="146"/>
      <c r="Y85" s="146"/>
      <c r="Z85" s="146"/>
    </row>
    <row r="86" spans="1:26" ht="12.75" customHeight="1" x14ac:dyDescent="0.2">
      <c r="A86" s="141">
        <v>82</v>
      </c>
      <c r="B86" s="146">
        <f t="shared" si="0"/>
        <v>1</v>
      </c>
      <c r="C86" s="150" t="s">
        <v>1728</v>
      </c>
      <c r="D86" s="150" t="s">
        <v>4205</v>
      </c>
      <c r="E86" s="151" t="s">
        <v>1729</v>
      </c>
      <c r="F86" s="161">
        <v>2006</v>
      </c>
      <c r="G86" s="153">
        <v>1500000000</v>
      </c>
      <c r="H86" s="153">
        <v>102000000</v>
      </c>
      <c r="I86" s="154">
        <f t="shared" si="1"/>
        <v>6.8000000000000005E-2</v>
      </c>
      <c r="J86" s="155"/>
      <c r="K86" s="155"/>
      <c r="L86" s="141" t="s">
        <v>3261</v>
      </c>
      <c r="M86" s="156">
        <v>2009</v>
      </c>
      <c r="N86" s="146"/>
      <c r="O86" s="146"/>
      <c r="P86" s="146"/>
      <c r="Q86" s="146"/>
      <c r="R86" s="146"/>
      <c r="S86" s="146"/>
      <c r="T86" s="146"/>
      <c r="U86" s="146"/>
      <c r="V86" s="146"/>
      <c r="W86" s="146"/>
      <c r="X86" s="146"/>
      <c r="Y86" s="146"/>
      <c r="Z86" s="146"/>
    </row>
    <row r="87" spans="1:26" ht="12.75" customHeight="1" x14ac:dyDescent="0.2">
      <c r="A87" s="141">
        <v>83</v>
      </c>
      <c r="B87" s="146">
        <f t="shared" si="0"/>
        <v>1</v>
      </c>
      <c r="C87" s="150" t="s">
        <v>2302</v>
      </c>
      <c r="D87" s="150" t="s">
        <v>4205</v>
      </c>
      <c r="E87" s="151" t="s">
        <v>3325</v>
      </c>
      <c r="F87" s="161">
        <v>2006</v>
      </c>
      <c r="G87" s="153">
        <v>3531000000</v>
      </c>
      <c r="H87" s="153">
        <v>554000000</v>
      </c>
      <c r="I87" s="154">
        <f t="shared" si="1"/>
        <v>0.15689606343811952</v>
      </c>
      <c r="J87" s="155"/>
      <c r="K87" s="155"/>
      <c r="L87" s="141" t="s">
        <v>3261</v>
      </c>
      <c r="M87" s="156">
        <v>2011</v>
      </c>
      <c r="N87" s="146"/>
      <c r="O87" s="146"/>
      <c r="P87" s="146"/>
      <c r="Q87" s="146"/>
      <c r="R87" s="146"/>
      <c r="S87" s="146"/>
      <c r="T87" s="146"/>
      <c r="U87" s="146"/>
      <c r="V87" s="146"/>
      <c r="W87" s="146"/>
      <c r="X87" s="146"/>
      <c r="Y87" s="146"/>
      <c r="Z87" s="146"/>
    </row>
    <row r="88" spans="1:26" ht="12.75" customHeight="1" x14ac:dyDescent="0.2">
      <c r="A88" s="141">
        <v>84</v>
      </c>
      <c r="B88" s="146">
        <f t="shared" si="0"/>
        <v>1</v>
      </c>
      <c r="C88" s="150" t="s">
        <v>1446</v>
      </c>
      <c r="D88" s="150" t="s">
        <v>4206</v>
      </c>
      <c r="E88" s="151" t="s">
        <v>3326</v>
      </c>
      <c r="F88" s="161">
        <v>2006</v>
      </c>
      <c r="G88" s="153">
        <v>1500000000</v>
      </c>
      <c r="H88" s="153">
        <v>450000000</v>
      </c>
      <c r="I88" s="154">
        <f t="shared" si="1"/>
        <v>0.3</v>
      </c>
      <c r="J88" s="155"/>
      <c r="K88" s="155"/>
      <c r="L88" s="141" t="s">
        <v>3261</v>
      </c>
      <c r="M88" s="156">
        <v>2008</v>
      </c>
      <c r="N88" s="146"/>
      <c r="O88" s="146"/>
      <c r="P88" s="146"/>
      <c r="Q88" s="146"/>
      <c r="R88" s="146"/>
      <c r="S88" s="146"/>
      <c r="T88" s="146"/>
      <c r="U88" s="146"/>
      <c r="V88" s="146"/>
      <c r="W88" s="146"/>
      <c r="X88" s="146"/>
      <c r="Y88" s="146"/>
      <c r="Z88" s="146"/>
    </row>
    <row r="89" spans="1:26" ht="12.75" customHeight="1" x14ac:dyDescent="0.2">
      <c r="A89" s="141">
        <v>85</v>
      </c>
      <c r="B89" s="146">
        <f t="shared" si="0"/>
        <v>1</v>
      </c>
      <c r="C89" s="150" t="s">
        <v>1732</v>
      </c>
      <c r="D89" s="150" t="s">
        <v>4207</v>
      </c>
      <c r="E89" s="151" t="s">
        <v>1733</v>
      </c>
      <c r="F89" s="161">
        <v>2006</v>
      </c>
      <c r="G89" s="153">
        <v>2000000000</v>
      </c>
      <c r="H89" s="153">
        <v>240000000</v>
      </c>
      <c r="I89" s="154">
        <f t="shared" si="1"/>
        <v>0.12</v>
      </c>
      <c r="J89" s="155"/>
      <c r="K89" s="155"/>
      <c r="L89" s="141" t="s">
        <v>3261</v>
      </c>
      <c r="M89" s="156">
        <v>2009</v>
      </c>
      <c r="N89" s="146"/>
      <c r="O89" s="146"/>
      <c r="P89" s="146"/>
      <c r="Q89" s="146"/>
      <c r="R89" s="146"/>
      <c r="S89" s="146"/>
      <c r="T89" s="146"/>
      <c r="U89" s="146"/>
      <c r="V89" s="146"/>
      <c r="W89" s="146"/>
      <c r="X89" s="146"/>
      <c r="Y89" s="146"/>
      <c r="Z89" s="146"/>
    </row>
    <row r="90" spans="1:26" ht="12.75" customHeight="1" x14ac:dyDescent="0.2">
      <c r="A90" s="141">
        <v>86</v>
      </c>
      <c r="B90" s="146">
        <f t="shared" si="0"/>
        <v>1</v>
      </c>
      <c r="C90" s="150" t="s">
        <v>1734</v>
      </c>
      <c r="D90" s="150" t="s">
        <v>4207</v>
      </c>
      <c r="E90" s="151" t="s">
        <v>1735</v>
      </c>
      <c r="F90" s="161">
        <v>2006</v>
      </c>
      <c r="G90" s="153">
        <v>800000000</v>
      </c>
      <c r="H90" s="153">
        <v>185483000</v>
      </c>
      <c r="I90" s="154">
        <f t="shared" si="1"/>
        <v>0.23185375</v>
      </c>
      <c r="J90" s="155"/>
      <c r="K90" s="155"/>
      <c r="L90" s="141" t="s">
        <v>3261</v>
      </c>
      <c r="M90" s="156">
        <v>2009</v>
      </c>
      <c r="N90" s="146"/>
      <c r="O90" s="146"/>
      <c r="P90" s="146"/>
      <c r="Q90" s="146"/>
      <c r="R90" s="146"/>
      <c r="S90" s="146"/>
      <c r="T90" s="146"/>
      <c r="U90" s="146"/>
      <c r="V90" s="146"/>
      <c r="W90" s="146"/>
      <c r="X90" s="146"/>
      <c r="Y90" s="146"/>
      <c r="Z90" s="146"/>
    </row>
    <row r="91" spans="1:26" ht="12.75" customHeight="1" x14ac:dyDescent="0.2">
      <c r="A91" s="141">
        <v>87</v>
      </c>
      <c r="B91" s="146">
        <f t="shared" si="0"/>
        <v>1</v>
      </c>
      <c r="C91" s="150" t="s">
        <v>1736</v>
      </c>
      <c r="D91" s="150" t="s">
        <v>4207</v>
      </c>
      <c r="E91" s="151" t="s">
        <v>1737</v>
      </c>
      <c r="F91" s="161">
        <v>2006</v>
      </c>
      <c r="G91" s="153">
        <v>1500000000</v>
      </c>
      <c r="H91" s="153">
        <v>735000000</v>
      </c>
      <c r="I91" s="154">
        <f t="shared" si="1"/>
        <v>0.49</v>
      </c>
      <c r="J91" s="155"/>
      <c r="K91" s="155"/>
      <c r="L91" s="141" t="s">
        <v>3261</v>
      </c>
      <c r="M91" s="156">
        <v>2009</v>
      </c>
      <c r="N91" s="146"/>
      <c r="O91" s="146"/>
      <c r="P91" s="146"/>
      <c r="Q91" s="146"/>
      <c r="R91" s="146"/>
      <c r="S91" s="146"/>
      <c r="T91" s="146"/>
      <c r="U91" s="146"/>
      <c r="V91" s="146"/>
      <c r="W91" s="146"/>
      <c r="X91" s="146"/>
      <c r="Y91" s="146"/>
      <c r="Z91" s="146"/>
    </row>
    <row r="92" spans="1:26" ht="12.75" customHeight="1" x14ac:dyDescent="0.2">
      <c r="A92" s="141">
        <v>88</v>
      </c>
      <c r="B92" s="146">
        <f t="shared" si="0"/>
        <v>1</v>
      </c>
      <c r="C92" s="150" t="s">
        <v>1440</v>
      </c>
      <c r="D92" s="150" t="s">
        <v>4207</v>
      </c>
      <c r="E92" s="151" t="s">
        <v>3327</v>
      </c>
      <c r="F92" s="161">
        <v>2006</v>
      </c>
      <c r="G92" s="153">
        <v>500000000</v>
      </c>
      <c r="H92" s="153">
        <v>150162212</v>
      </c>
      <c r="I92" s="154">
        <f t="shared" si="1"/>
        <v>0.30032442399999998</v>
      </c>
      <c r="J92" s="155"/>
      <c r="K92" s="155"/>
      <c r="L92" s="141" t="s">
        <v>3261</v>
      </c>
      <c r="M92" s="156">
        <v>2008</v>
      </c>
      <c r="N92" s="146"/>
      <c r="O92" s="146"/>
      <c r="P92" s="146"/>
      <c r="Q92" s="146"/>
      <c r="R92" s="146"/>
      <c r="S92" s="146"/>
      <c r="T92" s="146"/>
      <c r="U92" s="146"/>
      <c r="V92" s="146"/>
      <c r="W92" s="146"/>
      <c r="X92" s="146"/>
      <c r="Y92" s="146"/>
      <c r="Z92" s="146"/>
    </row>
    <row r="93" spans="1:26" ht="12.75" customHeight="1" x14ac:dyDescent="0.2">
      <c r="A93" s="141">
        <v>89</v>
      </c>
      <c r="B93" s="146">
        <f t="shared" si="0"/>
        <v>1</v>
      </c>
      <c r="C93" s="150" t="s">
        <v>3020</v>
      </c>
      <c r="D93" s="150" t="s">
        <v>543</v>
      </c>
      <c r="E93" s="151" t="s">
        <v>3328</v>
      </c>
      <c r="F93" s="161">
        <v>2006</v>
      </c>
      <c r="G93" s="153">
        <v>69500000000</v>
      </c>
      <c r="H93" s="153">
        <v>61940000000</v>
      </c>
      <c r="I93" s="154">
        <f t="shared" si="1"/>
        <v>0.89122302158273381</v>
      </c>
      <c r="J93" s="155" t="s">
        <v>2611</v>
      </c>
      <c r="K93" s="155" t="s">
        <v>4239</v>
      </c>
      <c r="L93" s="141"/>
      <c r="M93" s="156"/>
      <c r="N93" s="146"/>
      <c r="O93" s="146"/>
      <c r="P93" s="146"/>
      <c r="Q93" s="146"/>
      <c r="R93" s="146"/>
      <c r="S93" s="146"/>
      <c r="T93" s="146"/>
      <c r="U93" s="146"/>
      <c r="V93" s="146"/>
      <c r="W93" s="146"/>
      <c r="X93" s="146"/>
      <c r="Y93" s="146"/>
      <c r="Z93" s="146"/>
    </row>
    <row r="94" spans="1:26" ht="12.75" customHeight="1" x14ac:dyDescent="0.2">
      <c r="A94" s="141">
        <v>90</v>
      </c>
      <c r="B94" s="146">
        <f t="shared" si="0"/>
        <v>1</v>
      </c>
      <c r="C94" s="150" t="s">
        <v>2929</v>
      </c>
      <c r="D94" s="150" t="s">
        <v>4208</v>
      </c>
      <c r="E94" s="151" t="s">
        <v>3329</v>
      </c>
      <c r="F94" s="161">
        <v>2006</v>
      </c>
      <c r="G94" s="153">
        <v>8450890000</v>
      </c>
      <c r="H94" s="153">
        <v>1261600000</v>
      </c>
      <c r="I94" s="154">
        <f t="shared" si="1"/>
        <v>0.14928605152830057</v>
      </c>
      <c r="J94" s="155" t="s">
        <v>2611</v>
      </c>
      <c r="K94" s="155" t="s">
        <v>4240</v>
      </c>
      <c r="L94" s="141"/>
      <c r="M94" s="156"/>
      <c r="N94" s="146"/>
      <c r="O94" s="146"/>
      <c r="P94" s="146"/>
      <c r="Q94" s="146"/>
      <c r="R94" s="146"/>
      <c r="S94" s="146"/>
      <c r="T94" s="146"/>
      <c r="U94" s="146"/>
      <c r="V94" s="146"/>
      <c r="W94" s="146"/>
      <c r="X94" s="146"/>
      <c r="Y94" s="146"/>
      <c r="Z94" s="146"/>
    </row>
    <row r="95" spans="1:26" ht="12.75" customHeight="1" x14ac:dyDescent="0.2">
      <c r="A95" s="141">
        <v>91</v>
      </c>
      <c r="B95" s="146">
        <f t="shared" si="0"/>
        <v>1</v>
      </c>
      <c r="C95" s="150" t="s">
        <v>1661</v>
      </c>
      <c r="D95" s="150" t="s">
        <v>4208</v>
      </c>
      <c r="E95" s="151" t="s">
        <v>1662</v>
      </c>
      <c r="F95" s="161">
        <v>2006</v>
      </c>
      <c r="G95" s="153">
        <v>1034000000</v>
      </c>
      <c r="H95" s="153">
        <v>454439598</v>
      </c>
      <c r="I95" s="154">
        <f t="shared" si="1"/>
        <v>0.43949670986460349</v>
      </c>
      <c r="J95" s="155"/>
      <c r="K95" s="155"/>
      <c r="L95" s="141" t="s">
        <v>3261</v>
      </c>
      <c r="M95" s="156">
        <v>2009</v>
      </c>
      <c r="N95" s="146"/>
      <c r="O95" s="146"/>
      <c r="P95" s="146"/>
      <c r="Q95" s="146"/>
      <c r="R95" s="146"/>
      <c r="S95" s="146"/>
      <c r="T95" s="146"/>
      <c r="U95" s="146"/>
      <c r="V95" s="146"/>
      <c r="W95" s="146"/>
      <c r="X95" s="146"/>
      <c r="Y95" s="146"/>
      <c r="Z95" s="146"/>
    </row>
    <row r="96" spans="1:26" ht="12.75" customHeight="1" x14ac:dyDescent="0.2">
      <c r="A96" s="141">
        <v>92</v>
      </c>
      <c r="B96" s="146">
        <f t="shared" si="0"/>
        <v>1</v>
      </c>
      <c r="C96" s="150" t="s">
        <v>1645</v>
      </c>
      <c r="D96" s="150" t="s">
        <v>543</v>
      </c>
      <c r="E96" s="151" t="s">
        <v>1646</v>
      </c>
      <c r="F96" s="161">
        <v>2006</v>
      </c>
      <c r="G96" s="153">
        <v>1226300000</v>
      </c>
      <c r="H96" s="153">
        <v>245300000</v>
      </c>
      <c r="I96" s="154">
        <f t="shared" si="1"/>
        <v>0.20003261844573106</v>
      </c>
      <c r="J96" s="155"/>
      <c r="K96" s="155"/>
      <c r="L96" s="141" t="s">
        <v>3261</v>
      </c>
      <c r="M96" s="156">
        <v>2009</v>
      </c>
      <c r="N96" s="146"/>
      <c r="O96" s="146"/>
      <c r="P96" s="146"/>
      <c r="Q96" s="146"/>
      <c r="R96" s="146"/>
      <c r="S96" s="146"/>
      <c r="T96" s="146"/>
      <c r="U96" s="146"/>
      <c r="V96" s="146"/>
      <c r="W96" s="146"/>
      <c r="X96" s="146"/>
      <c r="Y96" s="146"/>
      <c r="Z96" s="146"/>
    </row>
    <row r="97" spans="1:26" ht="12.75" customHeight="1" x14ac:dyDescent="0.2">
      <c r="A97" s="141">
        <v>93</v>
      </c>
      <c r="B97" s="146">
        <f t="shared" si="0"/>
        <v>1</v>
      </c>
      <c r="C97" s="150" t="s">
        <v>2609</v>
      </c>
      <c r="D97" s="150" t="s">
        <v>543</v>
      </c>
      <c r="E97" s="151" t="s">
        <v>3330</v>
      </c>
      <c r="F97" s="161">
        <v>2006</v>
      </c>
      <c r="G97" s="153">
        <v>11000000000</v>
      </c>
      <c r="H97" s="153">
        <v>5610000000</v>
      </c>
      <c r="I97" s="154">
        <f t="shared" si="1"/>
        <v>0.51</v>
      </c>
      <c r="J97" s="155"/>
      <c r="K97" s="155"/>
      <c r="L97" s="141" t="s">
        <v>3261</v>
      </c>
      <c r="M97" s="156" t="s">
        <v>3280</v>
      </c>
      <c r="N97" s="146" t="str">
        <f>VLOOKUP(C97,'[8]BAN VON 2014'!A$2:D$36,4,0)</f>
        <v>T3</v>
      </c>
      <c r="O97" s="146"/>
      <c r="P97" s="146"/>
      <c r="Q97" s="146"/>
      <c r="R97" s="146"/>
      <c r="S97" s="146"/>
      <c r="T97" s="146"/>
      <c r="U97" s="146"/>
      <c r="V97" s="146"/>
      <c r="W97" s="146"/>
      <c r="X97" s="146"/>
      <c r="Y97" s="146"/>
      <c r="Z97" s="146"/>
    </row>
    <row r="98" spans="1:26" ht="12.75" customHeight="1" x14ac:dyDescent="0.2">
      <c r="A98" s="141">
        <v>94</v>
      </c>
      <c r="B98" s="146">
        <f t="shared" si="0"/>
        <v>1</v>
      </c>
      <c r="C98" s="150" t="s">
        <v>1647</v>
      </c>
      <c r="D98" s="150" t="s">
        <v>543</v>
      </c>
      <c r="E98" s="151" t="s">
        <v>1648</v>
      </c>
      <c r="F98" s="161">
        <v>2006</v>
      </c>
      <c r="G98" s="153">
        <v>6000000000</v>
      </c>
      <c r="H98" s="153">
        <v>1463470000</v>
      </c>
      <c r="I98" s="154">
        <f t="shared" si="1"/>
        <v>0.24391166666666667</v>
      </c>
      <c r="J98" s="155"/>
      <c r="K98" s="155"/>
      <c r="L98" s="141" t="s">
        <v>3261</v>
      </c>
      <c r="M98" s="156">
        <v>2009</v>
      </c>
      <c r="N98" s="146"/>
      <c r="O98" s="146"/>
      <c r="P98" s="146"/>
      <c r="Q98" s="146"/>
      <c r="R98" s="146"/>
      <c r="S98" s="146"/>
      <c r="T98" s="146"/>
      <c r="U98" s="146"/>
      <c r="V98" s="146"/>
      <c r="W98" s="146"/>
      <c r="X98" s="146"/>
      <c r="Y98" s="146"/>
      <c r="Z98" s="146"/>
    </row>
    <row r="99" spans="1:26" ht="12.75" customHeight="1" x14ac:dyDescent="0.2">
      <c r="A99" s="141">
        <v>95</v>
      </c>
      <c r="B99" s="146">
        <f t="shared" si="0"/>
        <v>1</v>
      </c>
      <c r="C99" s="150" t="s">
        <v>2858</v>
      </c>
      <c r="D99" s="150" t="s">
        <v>733</v>
      </c>
      <c r="E99" s="151" t="s">
        <v>3331</v>
      </c>
      <c r="F99" s="161">
        <v>2006</v>
      </c>
      <c r="G99" s="153">
        <v>10260000000</v>
      </c>
      <c r="H99" s="153">
        <v>1819000000</v>
      </c>
      <c r="I99" s="154">
        <f t="shared" si="1"/>
        <v>0.17729044834307991</v>
      </c>
      <c r="J99" s="155" t="s">
        <v>2611</v>
      </c>
      <c r="K99" s="155" t="s">
        <v>562</v>
      </c>
      <c r="L99" s="141"/>
      <c r="M99" s="156"/>
      <c r="N99" s="146"/>
      <c r="O99" s="146"/>
      <c r="P99" s="146"/>
      <c r="Q99" s="146"/>
      <c r="R99" s="146"/>
      <c r="S99" s="146"/>
      <c r="T99" s="146"/>
      <c r="U99" s="146"/>
      <c r="V99" s="146"/>
      <c r="W99" s="146"/>
      <c r="X99" s="146"/>
      <c r="Y99" s="146"/>
      <c r="Z99" s="146"/>
    </row>
    <row r="100" spans="1:26" ht="12.75" customHeight="1" x14ac:dyDescent="0.2">
      <c r="A100" s="141">
        <v>96</v>
      </c>
      <c r="B100" s="146">
        <f t="shared" si="0"/>
        <v>1</v>
      </c>
      <c r="C100" s="150" t="s">
        <v>2825</v>
      </c>
      <c r="D100" s="150" t="s">
        <v>4209</v>
      </c>
      <c r="E100" s="151" t="s">
        <v>3332</v>
      </c>
      <c r="F100" s="161">
        <v>2006</v>
      </c>
      <c r="G100" s="153">
        <v>10000000000</v>
      </c>
      <c r="H100" s="153">
        <v>3500000000</v>
      </c>
      <c r="I100" s="154">
        <f t="shared" si="1"/>
        <v>0.35</v>
      </c>
      <c r="J100" s="155" t="s">
        <v>71</v>
      </c>
      <c r="K100" s="155" t="s">
        <v>372</v>
      </c>
      <c r="L100" s="141"/>
      <c r="M100" s="156"/>
      <c r="N100" s="146"/>
      <c r="O100" s="146"/>
      <c r="P100" s="146"/>
      <c r="Q100" s="146"/>
      <c r="R100" s="146"/>
      <c r="S100" s="146"/>
      <c r="T100" s="146"/>
      <c r="U100" s="146"/>
      <c r="V100" s="146"/>
      <c r="W100" s="146"/>
      <c r="X100" s="146"/>
      <c r="Y100" s="146"/>
      <c r="Z100" s="146"/>
    </row>
    <row r="101" spans="1:26" ht="12.75" customHeight="1" x14ac:dyDescent="0.2">
      <c r="A101" s="141">
        <v>97</v>
      </c>
      <c r="B101" s="146">
        <f t="shared" si="0"/>
        <v>1</v>
      </c>
      <c r="C101" s="150" t="s">
        <v>2868</v>
      </c>
      <c r="D101" s="150" t="s">
        <v>4209</v>
      </c>
      <c r="E101" s="151" t="s">
        <v>3333</v>
      </c>
      <c r="F101" s="161">
        <v>2006</v>
      </c>
      <c r="G101" s="153">
        <v>12730000000</v>
      </c>
      <c r="H101" s="153">
        <v>4508500000</v>
      </c>
      <c r="I101" s="154">
        <f t="shared" si="1"/>
        <v>0.35416339355852317</v>
      </c>
      <c r="J101" s="155" t="s">
        <v>2588</v>
      </c>
      <c r="K101" s="155" t="s">
        <v>4241</v>
      </c>
      <c r="L101" s="141"/>
      <c r="M101" s="156"/>
      <c r="N101" s="146"/>
      <c r="O101" s="146"/>
      <c r="P101" s="146"/>
      <c r="Q101" s="146"/>
      <c r="R101" s="146"/>
      <c r="S101" s="146"/>
      <c r="T101" s="146"/>
      <c r="U101" s="146"/>
      <c r="V101" s="146"/>
      <c r="W101" s="146"/>
      <c r="X101" s="146"/>
      <c r="Y101" s="146"/>
      <c r="Z101" s="146"/>
    </row>
    <row r="102" spans="1:26" ht="12.75" customHeight="1" x14ac:dyDescent="0.2">
      <c r="A102" s="141">
        <v>98</v>
      </c>
      <c r="B102" s="146">
        <f t="shared" si="0"/>
        <v>1</v>
      </c>
      <c r="C102" s="150" t="s">
        <v>2703</v>
      </c>
      <c r="D102" s="150" t="s">
        <v>4209</v>
      </c>
      <c r="E102" s="151" t="s">
        <v>2704</v>
      </c>
      <c r="F102" s="161">
        <v>2006</v>
      </c>
      <c r="G102" s="153">
        <v>19000000000</v>
      </c>
      <c r="H102" s="153">
        <v>6650000000</v>
      </c>
      <c r="I102" s="154">
        <f t="shared" si="1"/>
        <v>0.35</v>
      </c>
      <c r="J102" s="155" t="s">
        <v>2588</v>
      </c>
      <c r="K102" s="155" t="s">
        <v>4241</v>
      </c>
      <c r="L102" s="141" t="s">
        <v>3261</v>
      </c>
      <c r="M102" s="156" t="s">
        <v>3334</v>
      </c>
      <c r="N102" s="146" t="str">
        <f>VLOOKUP(C102,'[8]BAN VON 2014'!A$2:D$36,4,0)</f>
        <v>T10</v>
      </c>
      <c r="O102" s="146"/>
      <c r="P102" s="146"/>
      <c r="Q102" s="146"/>
      <c r="R102" s="146"/>
      <c r="S102" s="146"/>
      <c r="T102" s="146"/>
      <c r="U102" s="146"/>
      <c r="V102" s="146"/>
      <c r="W102" s="146"/>
      <c r="X102" s="146"/>
      <c r="Y102" s="146"/>
      <c r="Z102" s="146"/>
    </row>
    <row r="103" spans="1:26" ht="12.75" customHeight="1" x14ac:dyDescent="0.2">
      <c r="A103" s="141">
        <v>99</v>
      </c>
      <c r="B103" s="146">
        <f t="shared" si="0"/>
        <v>1</v>
      </c>
      <c r="C103" s="150" t="s">
        <v>2921</v>
      </c>
      <c r="D103" s="150" t="s">
        <v>4136</v>
      </c>
      <c r="E103" s="151" t="s">
        <v>3335</v>
      </c>
      <c r="F103" s="161">
        <v>2006</v>
      </c>
      <c r="G103" s="153">
        <v>18000000000</v>
      </c>
      <c r="H103" s="153">
        <v>9180000000</v>
      </c>
      <c r="I103" s="154">
        <f t="shared" si="1"/>
        <v>0.51</v>
      </c>
      <c r="J103" s="155" t="s">
        <v>71</v>
      </c>
      <c r="K103" s="155" t="s">
        <v>372</v>
      </c>
      <c r="L103" s="141"/>
      <c r="M103" s="156"/>
      <c r="N103" s="146"/>
      <c r="O103" s="146"/>
      <c r="P103" s="146"/>
      <c r="Q103" s="146"/>
      <c r="R103" s="146"/>
      <c r="S103" s="146"/>
      <c r="T103" s="146"/>
      <c r="U103" s="146"/>
      <c r="V103" s="146"/>
      <c r="W103" s="146"/>
      <c r="X103" s="146"/>
      <c r="Y103" s="146"/>
      <c r="Z103" s="146"/>
    </row>
    <row r="104" spans="1:26" ht="12.75" customHeight="1" x14ac:dyDescent="0.2">
      <c r="A104" s="141">
        <v>100</v>
      </c>
      <c r="B104" s="146">
        <f t="shared" si="0"/>
        <v>1</v>
      </c>
      <c r="C104" s="150" t="s">
        <v>915</v>
      </c>
      <c r="D104" s="150" t="s">
        <v>918</v>
      </c>
      <c r="E104" s="151" t="s">
        <v>3336</v>
      </c>
      <c r="F104" s="161">
        <v>2006</v>
      </c>
      <c r="G104" s="153">
        <v>10000000000</v>
      </c>
      <c r="H104" s="153">
        <v>4896900000</v>
      </c>
      <c r="I104" s="154">
        <f t="shared" si="1"/>
        <v>0.48969000000000001</v>
      </c>
      <c r="J104" s="155" t="s">
        <v>2601</v>
      </c>
      <c r="K104" s="155" t="s">
        <v>4228</v>
      </c>
      <c r="L104" s="141"/>
      <c r="M104" s="156"/>
      <c r="N104" s="146"/>
      <c r="O104" s="146"/>
      <c r="P104" s="146"/>
      <c r="Q104" s="146"/>
      <c r="R104" s="146"/>
      <c r="S104" s="146"/>
      <c r="T104" s="146"/>
      <c r="U104" s="146"/>
      <c r="V104" s="146"/>
      <c r="W104" s="146"/>
      <c r="X104" s="146"/>
      <c r="Y104" s="146"/>
      <c r="Z104" s="146"/>
    </row>
    <row r="105" spans="1:26" ht="12.75" customHeight="1" x14ac:dyDescent="0.2">
      <c r="A105" s="141">
        <v>101</v>
      </c>
      <c r="B105" s="146">
        <f t="shared" si="0"/>
        <v>1</v>
      </c>
      <c r="C105" s="150" t="s">
        <v>1948</v>
      </c>
      <c r="D105" s="150" t="s">
        <v>918</v>
      </c>
      <c r="E105" s="151" t="s">
        <v>2179</v>
      </c>
      <c r="F105" s="161">
        <v>2006</v>
      </c>
      <c r="G105" s="153">
        <v>3042000000</v>
      </c>
      <c r="H105" s="153">
        <v>1260500000</v>
      </c>
      <c r="I105" s="154">
        <f t="shared" si="1"/>
        <v>0.41436554898093358</v>
      </c>
      <c r="J105" s="155"/>
      <c r="K105" s="155"/>
      <c r="L105" s="141" t="s">
        <v>3261</v>
      </c>
      <c r="M105" s="156">
        <v>2010</v>
      </c>
      <c r="N105" s="146"/>
      <c r="O105" s="146"/>
      <c r="P105" s="146"/>
      <c r="Q105" s="146"/>
      <c r="R105" s="146"/>
      <c r="S105" s="146"/>
      <c r="T105" s="146"/>
      <c r="U105" s="146"/>
      <c r="V105" s="146"/>
      <c r="W105" s="146"/>
      <c r="X105" s="146"/>
      <c r="Y105" s="146"/>
      <c r="Z105" s="146"/>
    </row>
    <row r="106" spans="1:26" ht="12.75" customHeight="1" x14ac:dyDescent="0.2">
      <c r="A106" s="141">
        <v>102</v>
      </c>
      <c r="B106" s="146">
        <f t="shared" si="0"/>
        <v>1</v>
      </c>
      <c r="C106" s="150" t="s">
        <v>1577</v>
      </c>
      <c r="D106" s="150" t="s">
        <v>4209</v>
      </c>
      <c r="E106" s="151" t="s">
        <v>1578</v>
      </c>
      <c r="F106" s="161">
        <v>2006</v>
      </c>
      <c r="G106" s="153">
        <v>12000000000</v>
      </c>
      <c r="H106" s="153">
        <v>3480000000</v>
      </c>
      <c r="I106" s="154">
        <f t="shared" si="1"/>
        <v>0.28999999999999998</v>
      </c>
      <c r="J106" s="155"/>
      <c r="K106" s="155"/>
      <c r="L106" s="141" t="s">
        <v>3261</v>
      </c>
      <c r="M106" s="156">
        <v>2009</v>
      </c>
      <c r="N106" s="146"/>
      <c r="O106" s="146"/>
      <c r="P106" s="146"/>
      <c r="Q106" s="146"/>
      <c r="R106" s="146"/>
      <c r="S106" s="146"/>
      <c r="T106" s="146"/>
      <c r="U106" s="146"/>
      <c r="V106" s="146"/>
      <c r="W106" s="146"/>
      <c r="X106" s="146"/>
      <c r="Y106" s="146"/>
      <c r="Z106" s="146"/>
    </row>
    <row r="107" spans="1:26" ht="12.75" customHeight="1" x14ac:dyDescent="0.2">
      <c r="A107" s="141">
        <v>103</v>
      </c>
      <c r="B107" s="146">
        <f t="shared" si="0"/>
        <v>1</v>
      </c>
      <c r="C107" s="150" t="s">
        <v>3337</v>
      </c>
      <c r="D107" s="150" t="s">
        <v>287</v>
      </c>
      <c r="E107" s="151" t="s">
        <v>3338</v>
      </c>
      <c r="F107" s="161">
        <v>2006</v>
      </c>
      <c r="G107" s="153">
        <v>150000000000</v>
      </c>
      <c r="H107" s="153">
        <v>45060000000</v>
      </c>
      <c r="I107" s="154">
        <f t="shared" si="1"/>
        <v>0.3004</v>
      </c>
      <c r="J107" s="155"/>
      <c r="K107" s="155"/>
      <c r="L107" s="141" t="s">
        <v>3267</v>
      </c>
      <c r="M107" s="156">
        <v>2013</v>
      </c>
      <c r="N107" s="146"/>
      <c r="O107" s="146"/>
      <c r="P107" s="146"/>
      <c r="Q107" s="146"/>
      <c r="R107" s="146"/>
      <c r="S107" s="146"/>
      <c r="T107" s="146"/>
      <c r="U107" s="146"/>
      <c r="V107" s="146"/>
      <c r="W107" s="146"/>
      <c r="X107" s="146"/>
      <c r="Y107" s="146"/>
      <c r="Z107" s="146"/>
    </row>
    <row r="108" spans="1:26" ht="12.75" customHeight="1" x14ac:dyDescent="0.2">
      <c r="A108" s="141">
        <v>104</v>
      </c>
      <c r="B108" s="146">
        <f t="shared" si="0"/>
        <v>1</v>
      </c>
      <c r="C108" s="150" t="s">
        <v>2699</v>
      </c>
      <c r="D108" s="150" t="s">
        <v>287</v>
      </c>
      <c r="E108" s="151" t="s">
        <v>2700</v>
      </c>
      <c r="F108" s="161">
        <v>2006</v>
      </c>
      <c r="G108" s="153">
        <v>6776900000</v>
      </c>
      <c r="H108" s="153">
        <v>1355400000</v>
      </c>
      <c r="I108" s="154">
        <f t="shared" si="1"/>
        <v>0.20000295120187697</v>
      </c>
      <c r="J108" s="155" t="s">
        <v>71</v>
      </c>
      <c r="K108" s="155" t="s">
        <v>4242</v>
      </c>
      <c r="L108" s="141" t="s">
        <v>3261</v>
      </c>
      <c r="M108" s="156" t="s">
        <v>3334</v>
      </c>
      <c r="N108" s="146" t="str">
        <f>VLOOKUP(C108,'[8]BAN VON 2014'!A$2:D$36,4,0)</f>
        <v>T10</v>
      </c>
      <c r="O108" s="146"/>
      <c r="P108" s="146"/>
      <c r="Q108" s="146"/>
      <c r="R108" s="146"/>
      <c r="S108" s="146"/>
      <c r="T108" s="146"/>
      <c r="U108" s="146"/>
      <c r="V108" s="146"/>
      <c r="W108" s="146"/>
      <c r="X108" s="146"/>
      <c r="Y108" s="146"/>
      <c r="Z108" s="146"/>
    </row>
    <row r="109" spans="1:26" ht="12.75" customHeight="1" x14ac:dyDescent="0.2">
      <c r="A109" s="141">
        <v>105</v>
      </c>
      <c r="B109" s="146">
        <f t="shared" si="0"/>
        <v>1</v>
      </c>
      <c r="C109" s="150" t="s">
        <v>2509</v>
      </c>
      <c r="D109" s="150" t="s">
        <v>4210</v>
      </c>
      <c r="E109" s="151" t="s">
        <v>3339</v>
      </c>
      <c r="F109" s="161">
        <v>2006</v>
      </c>
      <c r="G109" s="153">
        <v>6000000000</v>
      </c>
      <c r="H109" s="153">
        <v>1800000000</v>
      </c>
      <c r="I109" s="154">
        <f t="shared" si="1"/>
        <v>0.3</v>
      </c>
      <c r="J109" s="155"/>
      <c r="K109" s="155"/>
      <c r="L109" s="141" t="s">
        <v>3261</v>
      </c>
      <c r="M109" s="156">
        <v>2013</v>
      </c>
      <c r="N109" s="146"/>
      <c r="O109" s="146"/>
      <c r="P109" s="146"/>
      <c r="Q109" s="146"/>
      <c r="R109" s="146"/>
      <c r="S109" s="146"/>
      <c r="T109" s="146"/>
      <c r="U109" s="146"/>
      <c r="V109" s="146"/>
      <c r="W109" s="146"/>
      <c r="X109" s="146"/>
      <c r="Y109" s="146"/>
      <c r="Z109" s="146"/>
    </row>
    <row r="110" spans="1:26" ht="12.75" customHeight="1" x14ac:dyDescent="0.2">
      <c r="A110" s="141">
        <v>106</v>
      </c>
      <c r="B110" s="146">
        <f t="shared" si="0"/>
        <v>1</v>
      </c>
      <c r="C110" s="150" t="s">
        <v>2364</v>
      </c>
      <c r="D110" s="150" t="s">
        <v>389</v>
      </c>
      <c r="E110" s="151" t="s">
        <v>3340</v>
      </c>
      <c r="F110" s="161">
        <v>2006</v>
      </c>
      <c r="G110" s="153">
        <v>3928500000</v>
      </c>
      <c r="H110" s="153">
        <v>2003500000</v>
      </c>
      <c r="I110" s="154">
        <f t="shared" si="1"/>
        <v>0.50999109074710447</v>
      </c>
      <c r="J110" s="155"/>
      <c r="K110" s="155"/>
      <c r="L110" s="141" t="s">
        <v>3261</v>
      </c>
      <c r="M110" s="156">
        <v>2011</v>
      </c>
      <c r="N110" s="146"/>
      <c r="O110" s="146"/>
      <c r="P110" s="146"/>
      <c r="Q110" s="146"/>
      <c r="R110" s="146"/>
      <c r="S110" s="146"/>
      <c r="T110" s="146"/>
      <c r="U110" s="146"/>
      <c r="V110" s="146"/>
      <c r="W110" s="146"/>
      <c r="X110" s="146"/>
      <c r="Y110" s="146"/>
      <c r="Z110" s="146"/>
    </row>
    <row r="111" spans="1:26" ht="12.75" customHeight="1" x14ac:dyDescent="0.2">
      <c r="A111" s="141">
        <v>107</v>
      </c>
      <c r="B111" s="146">
        <f t="shared" si="0"/>
        <v>1</v>
      </c>
      <c r="C111" s="150" t="s">
        <v>2384</v>
      </c>
      <c r="D111" s="150" t="s">
        <v>389</v>
      </c>
      <c r="E111" s="151" t="s">
        <v>3341</v>
      </c>
      <c r="F111" s="161">
        <v>2006</v>
      </c>
      <c r="G111" s="153">
        <v>3596900000</v>
      </c>
      <c r="H111" s="153">
        <v>1846700000</v>
      </c>
      <c r="I111" s="154">
        <f t="shared" si="1"/>
        <v>0.51341432900553252</v>
      </c>
      <c r="J111" s="155"/>
      <c r="K111" s="155"/>
      <c r="L111" s="141" t="s">
        <v>3261</v>
      </c>
      <c r="M111" s="156">
        <v>2012</v>
      </c>
      <c r="N111" s="146"/>
      <c r="O111" s="146"/>
      <c r="P111" s="146"/>
      <c r="Q111" s="146"/>
      <c r="R111" s="146"/>
      <c r="S111" s="146"/>
      <c r="T111" s="146"/>
      <c r="U111" s="146"/>
      <c r="V111" s="146"/>
      <c r="W111" s="146"/>
      <c r="X111" s="146"/>
      <c r="Y111" s="146"/>
      <c r="Z111" s="146"/>
    </row>
    <row r="112" spans="1:26" ht="12.75" customHeight="1" x14ac:dyDescent="0.2">
      <c r="A112" s="141">
        <v>108</v>
      </c>
      <c r="B112" s="146">
        <f t="shared" si="0"/>
        <v>1</v>
      </c>
      <c r="C112" s="150" t="s">
        <v>2268</v>
      </c>
      <c r="D112" s="150" t="s">
        <v>4211</v>
      </c>
      <c r="E112" s="151" t="s">
        <v>2269</v>
      </c>
      <c r="F112" s="161">
        <v>2006</v>
      </c>
      <c r="G112" s="153">
        <v>2997030000</v>
      </c>
      <c r="H112" s="153">
        <v>839000000</v>
      </c>
      <c r="I112" s="154">
        <f t="shared" si="1"/>
        <v>0.27994381103959587</v>
      </c>
      <c r="J112" s="155"/>
      <c r="K112" s="155"/>
      <c r="L112" s="141" t="s">
        <v>3261</v>
      </c>
      <c r="M112" s="156">
        <v>2011</v>
      </c>
      <c r="N112" s="146"/>
      <c r="O112" s="146"/>
      <c r="P112" s="146"/>
      <c r="Q112" s="146"/>
      <c r="R112" s="146"/>
      <c r="S112" s="146"/>
      <c r="T112" s="146"/>
      <c r="U112" s="146"/>
      <c r="V112" s="146"/>
      <c r="W112" s="146"/>
      <c r="X112" s="146"/>
      <c r="Y112" s="146"/>
      <c r="Z112" s="146"/>
    </row>
    <row r="113" spans="1:26" ht="12.75" customHeight="1" x14ac:dyDescent="0.2">
      <c r="A113" s="141">
        <v>109</v>
      </c>
      <c r="B113" s="146">
        <f t="shared" si="0"/>
        <v>1</v>
      </c>
      <c r="C113" s="150" t="s">
        <v>3041</v>
      </c>
      <c r="D113" s="150" t="s">
        <v>900</v>
      </c>
      <c r="E113" s="151" t="s">
        <v>3342</v>
      </c>
      <c r="F113" s="161">
        <v>2006</v>
      </c>
      <c r="G113" s="153">
        <v>5641932135</v>
      </c>
      <c r="H113" s="153">
        <v>6659702270</v>
      </c>
      <c r="I113" s="154">
        <f t="shared" si="1"/>
        <v>1.1803938988713127</v>
      </c>
      <c r="J113" s="155" t="s">
        <v>2601</v>
      </c>
      <c r="K113" s="155" t="s">
        <v>4232</v>
      </c>
      <c r="L113" s="141"/>
      <c r="M113" s="156"/>
      <c r="N113" s="146"/>
      <c r="O113" s="146"/>
      <c r="P113" s="146" t="s">
        <v>3273</v>
      </c>
      <c r="Q113" s="146"/>
      <c r="R113" s="146"/>
      <c r="S113" s="146"/>
      <c r="T113" s="146"/>
      <c r="U113" s="146"/>
      <c r="V113" s="146"/>
      <c r="W113" s="146"/>
      <c r="X113" s="146"/>
      <c r="Y113" s="146"/>
      <c r="Z113" s="146"/>
    </row>
    <row r="114" spans="1:26" ht="12.75" customHeight="1" x14ac:dyDescent="0.2">
      <c r="A114" s="141">
        <v>110</v>
      </c>
      <c r="B114" s="146">
        <f t="shared" si="0"/>
        <v>1</v>
      </c>
      <c r="C114" s="150" t="s">
        <v>1478</v>
      </c>
      <c r="D114" s="150" t="s">
        <v>4212</v>
      </c>
      <c r="E114" s="151" t="s">
        <v>3343</v>
      </c>
      <c r="F114" s="161">
        <v>2006</v>
      </c>
      <c r="G114" s="153">
        <v>1500000000</v>
      </c>
      <c r="H114" s="153">
        <v>147747467</v>
      </c>
      <c r="I114" s="154">
        <f t="shared" si="1"/>
        <v>9.8498311333333338E-2</v>
      </c>
      <c r="J114" s="155"/>
      <c r="K114" s="155"/>
      <c r="L114" s="141" t="s">
        <v>3261</v>
      </c>
      <c r="M114" s="156">
        <v>2008</v>
      </c>
      <c r="N114" s="146"/>
      <c r="O114" s="146"/>
      <c r="P114" s="146"/>
      <c r="Q114" s="146"/>
      <c r="R114" s="146"/>
      <c r="S114" s="146"/>
      <c r="T114" s="146"/>
      <c r="U114" s="146"/>
      <c r="V114" s="146"/>
      <c r="W114" s="146"/>
      <c r="X114" s="146"/>
      <c r="Y114" s="146"/>
      <c r="Z114" s="146"/>
    </row>
    <row r="115" spans="1:26" ht="12.75" customHeight="1" x14ac:dyDescent="0.2">
      <c r="A115" s="141">
        <v>111</v>
      </c>
      <c r="B115" s="146">
        <f t="shared" si="0"/>
        <v>1</v>
      </c>
      <c r="C115" s="150" t="s">
        <v>2531</v>
      </c>
      <c r="D115" s="150" t="s">
        <v>4212</v>
      </c>
      <c r="E115" s="151" t="s">
        <v>3344</v>
      </c>
      <c r="F115" s="161">
        <v>2006</v>
      </c>
      <c r="G115" s="153">
        <v>3000000000</v>
      </c>
      <c r="H115" s="153">
        <v>1470000000</v>
      </c>
      <c r="I115" s="154">
        <f t="shared" si="1"/>
        <v>0.49</v>
      </c>
      <c r="J115" s="155"/>
      <c r="K115" s="155"/>
      <c r="L115" s="141" t="s">
        <v>3261</v>
      </c>
      <c r="M115" s="156">
        <v>2013</v>
      </c>
      <c r="N115" s="146"/>
      <c r="O115" s="146"/>
      <c r="P115" s="146"/>
      <c r="Q115" s="146"/>
      <c r="R115" s="146"/>
      <c r="S115" s="146"/>
      <c r="T115" s="146"/>
      <c r="U115" s="146"/>
      <c r="V115" s="146"/>
      <c r="W115" s="146"/>
      <c r="X115" s="146"/>
      <c r="Y115" s="146"/>
      <c r="Z115" s="146"/>
    </row>
    <row r="116" spans="1:26" ht="12.75" customHeight="1" x14ac:dyDescent="0.2">
      <c r="A116" s="141">
        <v>112</v>
      </c>
      <c r="B116" s="146">
        <f t="shared" si="0"/>
        <v>1</v>
      </c>
      <c r="C116" s="150" t="s">
        <v>1762</v>
      </c>
      <c r="D116" s="150" t="s">
        <v>4212</v>
      </c>
      <c r="E116" s="151" t="s">
        <v>3345</v>
      </c>
      <c r="F116" s="161">
        <v>2006</v>
      </c>
      <c r="G116" s="153">
        <v>3300000000</v>
      </c>
      <c r="H116" s="153">
        <v>1500000000</v>
      </c>
      <c r="I116" s="154">
        <f t="shared" si="1"/>
        <v>0.45454545454545453</v>
      </c>
      <c r="J116" s="155"/>
      <c r="K116" s="155"/>
      <c r="L116" s="141" t="s">
        <v>3261</v>
      </c>
      <c r="M116" s="156">
        <v>2009</v>
      </c>
      <c r="N116" s="146"/>
      <c r="O116" s="146"/>
      <c r="P116" s="146"/>
      <c r="Q116" s="146"/>
      <c r="R116" s="146"/>
      <c r="S116" s="146"/>
      <c r="T116" s="146"/>
      <c r="U116" s="146"/>
      <c r="V116" s="146"/>
      <c r="W116" s="146"/>
      <c r="X116" s="146"/>
      <c r="Y116" s="146"/>
      <c r="Z116" s="146"/>
    </row>
    <row r="117" spans="1:26" ht="12.75" customHeight="1" x14ac:dyDescent="0.2">
      <c r="A117" s="141">
        <v>113</v>
      </c>
      <c r="B117" s="146">
        <f t="shared" si="0"/>
        <v>1</v>
      </c>
      <c r="C117" s="150" t="s">
        <v>2186</v>
      </c>
      <c r="D117" s="150" t="s">
        <v>1032</v>
      </c>
      <c r="E117" s="151" t="s">
        <v>3346</v>
      </c>
      <c r="F117" s="161">
        <v>2006</v>
      </c>
      <c r="G117" s="153">
        <v>2500000000</v>
      </c>
      <c r="H117" s="153">
        <v>750000000</v>
      </c>
      <c r="I117" s="154">
        <f t="shared" si="1"/>
        <v>0.3</v>
      </c>
      <c r="J117" s="155"/>
      <c r="K117" s="155"/>
      <c r="L117" s="141" t="s">
        <v>3261</v>
      </c>
      <c r="M117" s="156">
        <v>2010</v>
      </c>
      <c r="N117" s="146"/>
      <c r="O117" s="146"/>
      <c r="P117" s="146"/>
      <c r="Q117" s="146"/>
      <c r="R117" s="146"/>
      <c r="S117" s="146"/>
      <c r="T117" s="146"/>
      <c r="U117" s="146"/>
      <c r="V117" s="146"/>
      <c r="W117" s="146"/>
      <c r="X117" s="146"/>
      <c r="Y117" s="146"/>
      <c r="Z117" s="146"/>
    </row>
    <row r="118" spans="1:26" ht="12.75" customHeight="1" x14ac:dyDescent="0.2">
      <c r="A118" s="141">
        <v>114</v>
      </c>
      <c r="B118" s="146">
        <f t="shared" si="0"/>
        <v>1</v>
      </c>
      <c r="C118" s="150" t="s">
        <v>2793</v>
      </c>
      <c r="D118" s="150" t="s">
        <v>4139</v>
      </c>
      <c r="E118" s="151" t="s">
        <v>3347</v>
      </c>
      <c r="F118" s="161">
        <v>2006</v>
      </c>
      <c r="G118" s="153">
        <v>5214500000</v>
      </c>
      <c r="H118" s="153">
        <v>1665500000</v>
      </c>
      <c r="I118" s="154">
        <f t="shared" si="1"/>
        <v>0.31939783296576851</v>
      </c>
      <c r="J118" s="155" t="s">
        <v>2207</v>
      </c>
      <c r="K118" s="155" t="s">
        <v>4243</v>
      </c>
      <c r="L118" s="141"/>
      <c r="M118" s="156"/>
      <c r="N118" s="146"/>
      <c r="O118" s="146"/>
      <c r="P118" s="146"/>
      <c r="Q118" s="146"/>
      <c r="R118" s="146"/>
      <c r="S118" s="146"/>
      <c r="T118" s="146"/>
      <c r="U118" s="146"/>
      <c r="V118" s="146"/>
      <c r="W118" s="146"/>
      <c r="X118" s="146"/>
      <c r="Y118" s="146"/>
      <c r="Z118" s="146"/>
    </row>
    <row r="119" spans="1:26" ht="12.75" customHeight="1" x14ac:dyDescent="0.2">
      <c r="A119" s="141">
        <v>115</v>
      </c>
      <c r="B119" s="146">
        <f t="shared" si="0"/>
        <v>1</v>
      </c>
      <c r="C119" s="150" t="s">
        <v>2447</v>
      </c>
      <c r="D119" s="150" t="s">
        <v>312</v>
      </c>
      <c r="E119" s="151" t="s">
        <v>2448</v>
      </c>
      <c r="F119" s="161">
        <v>2006</v>
      </c>
      <c r="G119" s="153">
        <v>3061000000</v>
      </c>
      <c r="H119" s="153">
        <v>1500000000</v>
      </c>
      <c r="I119" s="154">
        <f t="shared" si="1"/>
        <v>0.4900359359686377</v>
      </c>
      <c r="J119" s="155"/>
      <c r="K119" s="155"/>
      <c r="L119" s="141" t="s">
        <v>3261</v>
      </c>
      <c r="M119" s="156">
        <v>2012</v>
      </c>
      <c r="N119" s="146"/>
      <c r="O119" s="146"/>
      <c r="P119" s="146"/>
      <c r="Q119" s="146"/>
      <c r="R119" s="146"/>
      <c r="S119" s="146"/>
      <c r="T119" s="146"/>
      <c r="U119" s="146"/>
      <c r="V119" s="146"/>
      <c r="W119" s="146"/>
      <c r="X119" s="146"/>
      <c r="Y119" s="146"/>
      <c r="Z119" s="146"/>
    </row>
    <row r="120" spans="1:26" ht="12.75" customHeight="1" x14ac:dyDescent="0.2">
      <c r="A120" s="141">
        <v>116</v>
      </c>
      <c r="B120" s="146">
        <f t="shared" si="0"/>
        <v>1</v>
      </c>
      <c r="C120" s="150" t="s">
        <v>3012</v>
      </c>
      <c r="D120" s="150" t="s">
        <v>312</v>
      </c>
      <c r="E120" s="151" t="s">
        <v>3348</v>
      </c>
      <c r="F120" s="161">
        <v>2006</v>
      </c>
      <c r="G120" s="153">
        <v>70000000000</v>
      </c>
      <c r="H120" s="153">
        <v>35700000000</v>
      </c>
      <c r="I120" s="154">
        <f t="shared" si="1"/>
        <v>0.51</v>
      </c>
      <c r="J120" s="155" t="s">
        <v>2601</v>
      </c>
      <c r="K120" s="155" t="s">
        <v>854</v>
      </c>
      <c r="L120" s="141"/>
      <c r="M120" s="156"/>
      <c r="N120" s="146"/>
      <c r="O120" s="146"/>
      <c r="P120" s="146"/>
      <c r="Q120" s="146"/>
      <c r="R120" s="146"/>
      <c r="S120" s="146"/>
      <c r="T120" s="146"/>
      <c r="U120" s="146"/>
      <c r="V120" s="146"/>
      <c r="W120" s="146"/>
      <c r="X120" s="146"/>
      <c r="Y120" s="146"/>
      <c r="Z120" s="146"/>
    </row>
    <row r="121" spans="1:26" ht="12.75" customHeight="1" x14ac:dyDescent="0.2">
      <c r="A121" s="141">
        <v>117</v>
      </c>
      <c r="B121" s="146">
        <f t="shared" si="0"/>
        <v>1</v>
      </c>
      <c r="C121" s="150" t="s">
        <v>2533</v>
      </c>
      <c r="D121" s="150" t="s">
        <v>342</v>
      </c>
      <c r="E121" s="151" t="s">
        <v>3349</v>
      </c>
      <c r="F121" s="161">
        <v>2006</v>
      </c>
      <c r="G121" s="153">
        <v>5000000000</v>
      </c>
      <c r="H121" s="153">
        <v>1000000000</v>
      </c>
      <c r="I121" s="154">
        <f t="shared" si="1"/>
        <v>0.2</v>
      </c>
      <c r="J121" s="155" t="s">
        <v>71</v>
      </c>
      <c r="K121" s="155" t="s">
        <v>372</v>
      </c>
      <c r="L121" s="141"/>
      <c r="M121" s="156"/>
      <c r="N121" s="146"/>
      <c r="O121" s="146"/>
      <c r="P121" s="146"/>
      <c r="Q121" s="146"/>
      <c r="R121" s="146"/>
      <c r="S121" s="146"/>
      <c r="T121" s="146"/>
      <c r="U121" s="146"/>
      <c r="V121" s="146"/>
      <c r="W121" s="146"/>
      <c r="X121" s="146"/>
      <c r="Y121" s="146"/>
      <c r="Z121" s="146"/>
    </row>
    <row r="122" spans="1:26" ht="12.75" customHeight="1" x14ac:dyDescent="0.2">
      <c r="A122" s="141">
        <v>118</v>
      </c>
      <c r="B122" s="146">
        <f t="shared" si="0"/>
        <v>1</v>
      </c>
      <c r="C122" s="150" t="s">
        <v>1442</v>
      </c>
      <c r="D122" s="150" t="s">
        <v>4207</v>
      </c>
      <c r="E122" s="151" t="s">
        <v>3350</v>
      </c>
      <c r="F122" s="161">
        <v>2006</v>
      </c>
      <c r="G122" s="153">
        <v>3600000000</v>
      </c>
      <c r="H122" s="153">
        <v>1758000000</v>
      </c>
      <c r="I122" s="154">
        <f t="shared" si="1"/>
        <v>0.48833333333333334</v>
      </c>
      <c r="J122" s="155"/>
      <c r="K122" s="155"/>
      <c r="L122" s="141" t="s">
        <v>3261</v>
      </c>
      <c r="M122" s="156">
        <v>2008</v>
      </c>
      <c r="N122" s="146"/>
      <c r="O122" s="146"/>
      <c r="P122" s="146"/>
      <c r="Q122" s="146"/>
      <c r="R122" s="146"/>
      <c r="S122" s="146"/>
      <c r="T122" s="146"/>
      <c r="U122" s="146"/>
      <c r="V122" s="146"/>
      <c r="W122" s="146"/>
      <c r="X122" s="146"/>
      <c r="Y122" s="146"/>
      <c r="Z122" s="146"/>
    </row>
    <row r="123" spans="1:26" ht="12.75" customHeight="1" x14ac:dyDescent="0.2">
      <c r="A123" s="141">
        <v>119</v>
      </c>
      <c r="B123" s="146">
        <f t="shared" si="0"/>
        <v>1</v>
      </c>
      <c r="C123" s="150" t="s">
        <v>2380</v>
      </c>
      <c r="D123" s="150" t="s">
        <v>4207</v>
      </c>
      <c r="E123" s="151" t="s">
        <v>3351</v>
      </c>
      <c r="F123" s="161">
        <v>2006</v>
      </c>
      <c r="G123" s="153">
        <v>27294900000</v>
      </c>
      <c r="H123" s="153">
        <v>1328100000</v>
      </c>
      <c r="I123" s="154">
        <f t="shared" si="1"/>
        <v>4.8657441500060454E-2</v>
      </c>
      <c r="J123" s="155"/>
      <c r="K123" s="155"/>
      <c r="L123" s="141" t="s">
        <v>3261</v>
      </c>
      <c r="M123" s="156">
        <v>2011</v>
      </c>
      <c r="N123" s="146"/>
      <c r="O123" s="146"/>
      <c r="P123" s="146"/>
      <c r="Q123" s="146"/>
      <c r="R123" s="146"/>
      <c r="S123" s="146"/>
      <c r="T123" s="146"/>
      <c r="U123" s="146"/>
      <c r="V123" s="146"/>
      <c r="W123" s="146"/>
      <c r="X123" s="146"/>
      <c r="Y123" s="146"/>
      <c r="Z123" s="146"/>
    </row>
    <row r="124" spans="1:26" ht="12.75" customHeight="1" x14ac:dyDescent="0.2">
      <c r="A124" s="141">
        <v>120</v>
      </c>
      <c r="B124" s="146">
        <f t="shared" si="0"/>
        <v>1</v>
      </c>
      <c r="C124" s="150" t="s">
        <v>1892</v>
      </c>
      <c r="D124" s="150" t="s">
        <v>4194</v>
      </c>
      <c r="E124" s="151" t="s">
        <v>1893</v>
      </c>
      <c r="F124" s="152">
        <v>2006</v>
      </c>
      <c r="G124" s="153">
        <v>7538920309</v>
      </c>
      <c r="H124" s="153">
        <v>1383661722</v>
      </c>
      <c r="I124" s="154">
        <f t="shared" si="1"/>
        <v>0.183535793626599</v>
      </c>
      <c r="J124" s="155"/>
      <c r="K124" s="155"/>
      <c r="L124" s="141" t="s">
        <v>3261</v>
      </c>
      <c r="M124" s="156">
        <v>2009</v>
      </c>
      <c r="N124" s="146"/>
      <c r="O124" s="146"/>
      <c r="P124" s="146"/>
      <c r="Q124" s="146"/>
      <c r="R124" s="146"/>
      <c r="S124" s="146"/>
      <c r="T124" s="146"/>
      <c r="U124" s="146"/>
      <c r="V124" s="146"/>
      <c r="W124" s="146"/>
      <c r="X124" s="146"/>
      <c r="Y124" s="146"/>
      <c r="Z124" s="146"/>
    </row>
    <row r="125" spans="1:26" ht="12.75" customHeight="1" x14ac:dyDescent="0.2">
      <c r="A125" s="141">
        <v>121</v>
      </c>
      <c r="B125" s="146">
        <f t="shared" si="0"/>
        <v>1</v>
      </c>
      <c r="C125" s="150" t="s">
        <v>2478</v>
      </c>
      <c r="D125" s="150" t="s">
        <v>4194</v>
      </c>
      <c r="E125" s="151" t="s">
        <v>3352</v>
      </c>
      <c r="F125" s="152">
        <v>2006</v>
      </c>
      <c r="G125" s="153">
        <v>5000000000</v>
      </c>
      <c r="H125" s="153">
        <v>2000000000</v>
      </c>
      <c r="I125" s="154">
        <f t="shared" si="1"/>
        <v>0.4</v>
      </c>
      <c r="J125" s="155"/>
      <c r="K125" s="155"/>
      <c r="L125" s="141" t="s">
        <v>3261</v>
      </c>
      <c r="M125" s="156">
        <v>2013</v>
      </c>
      <c r="N125" s="146"/>
      <c r="O125" s="146"/>
      <c r="P125" s="146"/>
      <c r="Q125" s="146"/>
      <c r="R125" s="146"/>
      <c r="S125" s="146"/>
      <c r="T125" s="146"/>
      <c r="U125" s="146"/>
      <c r="V125" s="146"/>
      <c r="W125" s="146"/>
      <c r="X125" s="146"/>
      <c r="Y125" s="146"/>
      <c r="Z125" s="146"/>
    </row>
    <row r="126" spans="1:26" ht="12.75" customHeight="1" x14ac:dyDescent="0.2">
      <c r="A126" s="141">
        <v>122</v>
      </c>
      <c r="B126" s="146">
        <f t="shared" si="0"/>
        <v>1</v>
      </c>
      <c r="C126" s="150" t="s">
        <v>3217</v>
      </c>
      <c r="D126" s="150" t="s">
        <v>269</v>
      </c>
      <c r="E126" s="151" t="s">
        <v>3218</v>
      </c>
      <c r="F126" s="161">
        <v>2006</v>
      </c>
      <c r="G126" s="153">
        <v>10000000000</v>
      </c>
      <c r="H126" s="153">
        <v>3187500000</v>
      </c>
      <c r="I126" s="154">
        <f t="shared" si="1"/>
        <v>0.31874999999999998</v>
      </c>
      <c r="J126" s="155" t="s">
        <v>69</v>
      </c>
      <c r="K126" s="155" t="s">
        <v>4167</v>
      </c>
      <c r="L126" s="141"/>
      <c r="M126" s="156"/>
      <c r="N126" s="146"/>
      <c r="O126" s="146"/>
      <c r="P126" s="146"/>
      <c r="Q126" s="146"/>
      <c r="R126" s="146"/>
      <c r="S126" s="146"/>
      <c r="T126" s="146"/>
      <c r="U126" s="146"/>
      <c r="V126" s="146"/>
      <c r="W126" s="146"/>
      <c r="X126" s="146"/>
      <c r="Y126" s="146"/>
      <c r="Z126" s="146"/>
    </row>
    <row r="127" spans="1:26" ht="12.75" customHeight="1" x14ac:dyDescent="0.2">
      <c r="A127" s="141">
        <v>123</v>
      </c>
      <c r="B127" s="146">
        <f t="shared" si="0"/>
        <v>1</v>
      </c>
      <c r="C127" s="150" t="s">
        <v>2198</v>
      </c>
      <c r="D127" s="150" t="s">
        <v>543</v>
      </c>
      <c r="E127" s="151" t="s">
        <v>2199</v>
      </c>
      <c r="F127" s="161">
        <v>2006</v>
      </c>
      <c r="G127" s="153">
        <v>2000000000</v>
      </c>
      <c r="H127" s="153">
        <v>237000000</v>
      </c>
      <c r="I127" s="154">
        <f t="shared" si="1"/>
        <v>0.11849999999999999</v>
      </c>
      <c r="J127" s="155"/>
      <c r="K127" s="155"/>
      <c r="L127" s="141" t="s">
        <v>3261</v>
      </c>
      <c r="M127" s="156">
        <v>2011</v>
      </c>
      <c r="N127" s="146"/>
      <c r="O127" s="146"/>
      <c r="P127" s="146"/>
      <c r="Q127" s="146"/>
      <c r="R127" s="146"/>
      <c r="S127" s="146"/>
      <c r="T127" s="146"/>
      <c r="U127" s="146"/>
      <c r="V127" s="146"/>
      <c r="W127" s="146"/>
      <c r="X127" s="146"/>
      <c r="Y127" s="146"/>
      <c r="Z127" s="146"/>
    </row>
    <row r="128" spans="1:26" ht="12.75" customHeight="1" x14ac:dyDescent="0.2">
      <c r="A128" s="141">
        <v>124</v>
      </c>
      <c r="B128" s="146">
        <f t="shared" si="0"/>
        <v>1</v>
      </c>
      <c r="C128" s="150" t="s">
        <v>2651</v>
      </c>
      <c r="D128" s="150" t="s">
        <v>4213</v>
      </c>
      <c r="E128" s="151" t="s">
        <v>2652</v>
      </c>
      <c r="F128" s="161">
        <v>2006</v>
      </c>
      <c r="G128" s="153">
        <v>8300000000</v>
      </c>
      <c r="H128" s="153">
        <v>2550000000</v>
      </c>
      <c r="I128" s="154">
        <f t="shared" si="1"/>
        <v>0.30722891566265059</v>
      </c>
      <c r="J128" s="155" t="s">
        <v>2611</v>
      </c>
      <c r="K128" s="155" t="s">
        <v>4244</v>
      </c>
      <c r="L128" s="141"/>
      <c r="M128" s="156"/>
      <c r="N128" s="146"/>
      <c r="O128" s="146"/>
      <c r="P128" s="146"/>
      <c r="Q128" s="146"/>
      <c r="R128" s="146"/>
      <c r="S128" s="146"/>
      <c r="T128" s="146"/>
      <c r="U128" s="146"/>
      <c r="V128" s="146"/>
      <c r="W128" s="146"/>
      <c r="X128" s="146"/>
      <c r="Y128" s="146"/>
      <c r="Z128" s="146"/>
    </row>
    <row r="129" spans="1:26" ht="12.75" customHeight="1" x14ac:dyDescent="0.2">
      <c r="A129" s="141">
        <v>125</v>
      </c>
      <c r="B129" s="146">
        <f t="shared" si="0"/>
        <v>1</v>
      </c>
      <c r="C129" s="150" t="s">
        <v>2787</v>
      </c>
      <c r="D129" s="150" t="s">
        <v>733</v>
      </c>
      <c r="E129" s="151" t="s">
        <v>3353</v>
      </c>
      <c r="F129" s="161">
        <v>2006</v>
      </c>
      <c r="G129" s="153">
        <v>5724700000</v>
      </c>
      <c r="H129" s="153">
        <v>2919600000</v>
      </c>
      <c r="I129" s="154">
        <f t="shared" si="1"/>
        <v>0.51000052404492813</v>
      </c>
      <c r="J129" s="155" t="s">
        <v>2611</v>
      </c>
      <c r="K129" s="155" t="s">
        <v>4245</v>
      </c>
      <c r="L129" s="141"/>
      <c r="M129" s="156"/>
      <c r="N129" s="146"/>
      <c r="O129" s="146"/>
      <c r="P129" s="146"/>
      <c r="Q129" s="146"/>
      <c r="R129" s="146"/>
      <c r="S129" s="146"/>
      <c r="T129" s="146"/>
      <c r="U129" s="146"/>
      <c r="V129" s="146"/>
      <c r="W129" s="146"/>
      <c r="X129" s="146"/>
      <c r="Y129" s="146"/>
      <c r="Z129" s="146"/>
    </row>
    <row r="130" spans="1:26" ht="12.75" customHeight="1" x14ac:dyDescent="0.2">
      <c r="A130" s="141">
        <v>126</v>
      </c>
      <c r="B130" s="146">
        <f t="shared" si="0"/>
        <v>1</v>
      </c>
      <c r="C130" s="150" t="s">
        <v>2923</v>
      </c>
      <c r="D130" s="150" t="s">
        <v>3937</v>
      </c>
      <c r="E130" s="151" t="s">
        <v>3354</v>
      </c>
      <c r="F130" s="161">
        <v>2006</v>
      </c>
      <c r="G130" s="153">
        <v>1648038925</v>
      </c>
      <c r="H130" s="153">
        <v>1648038925</v>
      </c>
      <c r="I130" s="154">
        <f t="shared" si="1"/>
        <v>1</v>
      </c>
      <c r="J130" s="155" t="s">
        <v>2601</v>
      </c>
      <c r="K130" s="155" t="s">
        <v>4237</v>
      </c>
      <c r="L130" s="141"/>
      <c r="M130" s="156"/>
      <c r="N130" s="146"/>
      <c r="O130" s="146"/>
      <c r="P130" s="146" t="s">
        <v>3273</v>
      </c>
      <c r="Q130" s="146"/>
      <c r="R130" s="146"/>
      <c r="S130" s="146"/>
      <c r="T130" s="146"/>
      <c r="U130" s="146"/>
      <c r="V130" s="146"/>
      <c r="W130" s="146"/>
      <c r="X130" s="146"/>
      <c r="Y130" s="146"/>
      <c r="Z130" s="146"/>
    </row>
    <row r="131" spans="1:26" ht="12.75" customHeight="1" x14ac:dyDescent="0.2">
      <c r="A131" s="141">
        <v>127</v>
      </c>
      <c r="B131" s="146">
        <f t="shared" si="0"/>
        <v>1</v>
      </c>
      <c r="C131" s="150" t="s">
        <v>2775</v>
      </c>
      <c r="D131" s="150" t="s">
        <v>4194</v>
      </c>
      <c r="E131" s="151" t="s">
        <v>3355</v>
      </c>
      <c r="F131" s="152">
        <v>2006</v>
      </c>
      <c r="G131" s="153">
        <v>35000000000</v>
      </c>
      <c r="H131" s="153">
        <v>18777400000</v>
      </c>
      <c r="I131" s="154">
        <f t="shared" si="1"/>
        <v>0.53649714285714289</v>
      </c>
      <c r="J131" s="155" t="s">
        <v>2588</v>
      </c>
      <c r="K131" s="155" t="s">
        <v>4246</v>
      </c>
      <c r="L131" s="141"/>
      <c r="M131" s="156"/>
      <c r="N131" s="146"/>
      <c r="O131" s="146"/>
      <c r="P131" s="146"/>
      <c r="Q131" s="146"/>
      <c r="R131" s="146"/>
      <c r="S131" s="146"/>
      <c r="T131" s="146"/>
      <c r="U131" s="146"/>
      <c r="V131" s="146"/>
      <c r="W131" s="146"/>
      <c r="X131" s="146"/>
      <c r="Y131" s="146"/>
      <c r="Z131" s="146"/>
    </row>
    <row r="132" spans="1:26" ht="12.75" customHeight="1" x14ac:dyDescent="0.2">
      <c r="A132" s="141">
        <v>128</v>
      </c>
      <c r="B132" s="146">
        <f t="shared" si="0"/>
        <v>1</v>
      </c>
      <c r="C132" s="150" t="s">
        <v>1669</v>
      </c>
      <c r="D132" s="150" t="s">
        <v>4204</v>
      </c>
      <c r="E132" s="151" t="s">
        <v>1670</v>
      </c>
      <c r="F132" s="161">
        <v>2006</v>
      </c>
      <c r="G132" s="153">
        <v>6000000000</v>
      </c>
      <c r="H132" s="153">
        <v>983170000</v>
      </c>
      <c r="I132" s="154">
        <f t="shared" si="1"/>
        <v>0.16386166666666666</v>
      </c>
      <c r="J132" s="155"/>
      <c r="K132" s="155"/>
      <c r="L132" s="141" t="s">
        <v>3261</v>
      </c>
      <c r="M132" s="156">
        <v>2009</v>
      </c>
      <c r="N132" s="146"/>
      <c r="O132" s="146"/>
      <c r="P132" s="146"/>
      <c r="Q132" s="146"/>
      <c r="R132" s="146"/>
      <c r="S132" s="146"/>
      <c r="T132" s="146"/>
      <c r="U132" s="146"/>
      <c r="V132" s="146"/>
      <c r="W132" s="146"/>
      <c r="X132" s="146"/>
      <c r="Y132" s="146"/>
      <c r="Z132" s="146"/>
    </row>
    <row r="133" spans="1:26" ht="12.75" customHeight="1" x14ac:dyDescent="0.2">
      <c r="A133" s="141">
        <v>129</v>
      </c>
      <c r="B133" s="146">
        <f t="shared" si="0"/>
        <v>1</v>
      </c>
      <c r="C133" s="150" t="s">
        <v>1671</v>
      </c>
      <c r="D133" s="150" t="s">
        <v>4204</v>
      </c>
      <c r="E133" s="151" t="s">
        <v>1672</v>
      </c>
      <c r="F133" s="161">
        <v>2006</v>
      </c>
      <c r="G133" s="153">
        <v>5000000000</v>
      </c>
      <c r="H133" s="153">
        <v>1610930000</v>
      </c>
      <c r="I133" s="154">
        <f t="shared" si="1"/>
        <v>0.32218599999999997</v>
      </c>
      <c r="J133" s="155"/>
      <c r="K133" s="155"/>
      <c r="L133" s="141" t="s">
        <v>3261</v>
      </c>
      <c r="M133" s="156">
        <v>2009</v>
      </c>
      <c r="N133" s="146"/>
      <c r="O133" s="146"/>
      <c r="P133" s="146"/>
      <c r="Q133" s="146"/>
      <c r="R133" s="146"/>
      <c r="S133" s="146"/>
      <c r="T133" s="146"/>
      <c r="U133" s="146"/>
      <c r="V133" s="146"/>
      <c r="W133" s="146"/>
      <c r="X133" s="146"/>
      <c r="Y133" s="146"/>
      <c r="Z133" s="146"/>
    </row>
    <row r="134" spans="1:26" ht="12.75" customHeight="1" x14ac:dyDescent="0.2">
      <c r="A134" s="141">
        <v>130</v>
      </c>
      <c r="B134" s="146">
        <f t="shared" si="0"/>
        <v>1</v>
      </c>
      <c r="C134" s="150" t="s">
        <v>1544</v>
      </c>
      <c r="D134" s="150" t="s">
        <v>480</v>
      </c>
      <c r="E134" s="151" t="s">
        <v>1545</v>
      </c>
      <c r="F134" s="161">
        <v>2006</v>
      </c>
      <c r="G134" s="153">
        <v>2396700000</v>
      </c>
      <c r="H134" s="153">
        <v>1129000000</v>
      </c>
      <c r="I134" s="154">
        <f t="shared" si="1"/>
        <v>0.47106438018942715</v>
      </c>
      <c r="J134" s="155"/>
      <c r="K134" s="155"/>
      <c r="L134" s="141" t="s">
        <v>3261</v>
      </c>
      <c r="M134" s="156">
        <v>2009</v>
      </c>
      <c r="N134" s="146"/>
      <c r="O134" s="146"/>
      <c r="P134" s="146"/>
      <c r="Q134" s="146"/>
      <c r="R134" s="146"/>
      <c r="S134" s="146"/>
      <c r="T134" s="146"/>
      <c r="U134" s="146"/>
      <c r="V134" s="146"/>
      <c r="W134" s="146"/>
      <c r="X134" s="146"/>
      <c r="Y134" s="146"/>
      <c r="Z134" s="146"/>
    </row>
    <row r="135" spans="1:26" ht="12.75" customHeight="1" x14ac:dyDescent="0.2">
      <c r="A135" s="141">
        <v>131</v>
      </c>
      <c r="B135" s="146">
        <f t="shared" si="0"/>
        <v>1</v>
      </c>
      <c r="C135" s="150" t="s">
        <v>2574</v>
      </c>
      <c r="D135" s="150" t="s">
        <v>4194</v>
      </c>
      <c r="E135" s="151" t="s">
        <v>3356</v>
      </c>
      <c r="F135" s="152">
        <v>2006</v>
      </c>
      <c r="G135" s="153">
        <v>15391000000</v>
      </c>
      <c r="H135" s="153">
        <v>4068000000</v>
      </c>
      <c r="I135" s="154">
        <f t="shared" si="1"/>
        <v>0.26431031122084336</v>
      </c>
      <c r="J135" s="155"/>
      <c r="K135" s="155"/>
      <c r="L135" s="141" t="s">
        <v>3261</v>
      </c>
      <c r="M135" s="156">
        <v>2013</v>
      </c>
      <c r="N135" s="146"/>
      <c r="O135" s="146"/>
      <c r="P135" s="146"/>
      <c r="Q135" s="146"/>
      <c r="R135" s="146"/>
      <c r="S135" s="146"/>
      <c r="T135" s="146"/>
      <c r="U135" s="146"/>
      <c r="V135" s="146"/>
      <c r="W135" s="146"/>
      <c r="X135" s="146"/>
      <c r="Y135" s="146"/>
      <c r="Z135" s="146"/>
    </row>
    <row r="136" spans="1:26" ht="12.75" customHeight="1" x14ac:dyDescent="0.2">
      <c r="A136" s="141">
        <v>132</v>
      </c>
      <c r="B136" s="146">
        <f t="shared" si="0"/>
        <v>1</v>
      </c>
      <c r="C136" s="150" t="s">
        <v>3035</v>
      </c>
      <c r="D136" s="150" t="s">
        <v>4194</v>
      </c>
      <c r="E136" s="151" t="s">
        <v>3357</v>
      </c>
      <c r="F136" s="152">
        <v>2006</v>
      </c>
      <c r="G136" s="153">
        <v>15000000000</v>
      </c>
      <c r="H136" s="153">
        <v>4500000000</v>
      </c>
      <c r="I136" s="154">
        <f t="shared" si="1"/>
        <v>0.3</v>
      </c>
      <c r="J136" s="155" t="s">
        <v>71</v>
      </c>
      <c r="K136" s="155" t="s">
        <v>4227</v>
      </c>
      <c r="L136" s="141"/>
      <c r="M136" s="156"/>
      <c r="N136" s="146"/>
      <c r="O136" s="146"/>
      <c r="P136" s="146"/>
      <c r="Q136" s="146"/>
      <c r="R136" s="146"/>
      <c r="S136" s="146"/>
      <c r="T136" s="146"/>
      <c r="U136" s="146"/>
      <c r="V136" s="146"/>
      <c r="W136" s="146"/>
      <c r="X136" s="146"/>
      <c r="Y136" s="146"/>
      <c r="Z136" s="146"/>
    </row>
    <row r="137" spans="1:26" ht="12.75" customHeight="1" x14ac:dyDescent="0.2">
      <c r="A137" s="141">
        <v>133</v>
      </c>
      <c r="B137" s="146">
        <f t="shared" si="0"/>
        <v>1</v>
      </c>
      <c r="C137" s="150" t="s">
        <v>1677</v>
      </c>
      <c r="D137" s="150" t="s">
        <v>4137</v>
      </c>
      <c r="E137" s="151" t="s">
        <v>3358</v>
      </c>
      <c r="F137" s="161">
        <v>2006</v>
      </c>
      <c r="G137" s="153">
        <v>1400000000</v>
      </c>
      <c r="H137" s="153">
        <v>259500000</v>
      </c>
      <c r="I137" s="154">
        <f t="shared" si="1"/>
        <v>0.18535714285714286</v>
      </c>
      <c r="J137" s="155"/>
      <c r="K137" s="155"/>
      <c r="L137" s="141" t="s">
        <v>3261</v>
      </c>
      <c r="M137" s="156">
        <v>2012</v>
      </c>
      <c r="N137" s="146"/>
      <c r="O137" s="146"/>
      <c r="P137" s="146"/>
      <c r="Q137" s="146"/>
      <c r="R137" s="146"/>
      <c r="S137" s="146"/>
      <c r="T137" s="146"/>
      <c r="U137" s="146"/>
      <c r="V137" s="146"/>
      <c r="W137" s="146"/>
      <c r="X137" s="146"/>
      <c r="Y137" s="146"/>
      <c r="Z137" s="146"/>
    </row>
    <row r="138" spans="1:26" ht="12.75" customHeight="1" x14ac:dyDescent="0.2">
      <c r="A138" s="141">
        <v>134</v>
      </c>
      <c r="B138" s="146">
        <f t="shared" si="0"/>
        <v>1</v>
      </c>
      <c r="C138" s="150" t="s">
        <v>1832</v>
      </c>
      <c r="D138" s="150" t="s">
        <v>4137</v>
      </c>
      <c r="E138" s="151" t="s">
        <v>3359</v>
      </c>
      <c r="F138" s="161">
        <v>2006</v>
      </c>
      <c r="G138" s="153">
        <v>1400000000</v>
      </c>
      <c r="H138" s="153">
        <v>158000000</v>
      </c>
      <c r="I138" s="154">
        <f t="shared" si="1"/>
        <v>0.11285714285714285</v>
      </c>
      <c r="J138" s="155"/>
      <c r="K138" s="155"/>
      <c r="L138" s="141" t="s">
        <v>3261</v>
      </c>
      <c r="M138" s="156">
        <v>2009</v>
      </c>
      <c r="N138" s="146"/>
      <c r="O138" s="146"/>
      <c r="P138" s="146"/>
      <c r="Q138" s="146"/>
      <c r="R138" s="146"/>
      <c r="S138" s="146"/>
      <c r="T138" s="146"/>
      <c r="U138" s="146"/>
      <c r="V138" s="146"/>
      <c r="W138" s="146"/>
      <c r="X138" s="146"/>
      <c r="Y138" s="146"/>
      <c r="Z138" s="146"/>
    </row>
    <row r="139" spans="1:26" ht="12.75" customHeight="1" x14ac:dyDescent="0.2">
      <c r="A139" s="141">
        <v>135</v>
      </c>
      <c r="B139" s="146">
        <f t="shared" si="0"/>
        <v>1</v>
      </c>
      <c r="C139" s="150" t="s">
        <v>2129</v>
      </c>
      <c r="D139" s="150" t="s">
        <v>4137</v>
      </c>
      <c r="E139" s="151" t="s">
        <v>3360</v>
      </c>
      <c r="F139" s="161">
        <v>2006</v>
      </c>
      <c r="G139" s="153">
        <v>1100000000</v>
      </c>
      <c r="H139" s="153">
        <v>303000000</v>
      </c>
      <c r="I139" s="154">
        <f t="shared" si="1"/>
        <v>0.27545454545454545</v>
      </c>
      <c r="J139" s="155"/>
      <c r="K139" s="155"/>
      <c r="L139" s="141" t="s">
        <v>3261</v>
      </c>
      <c r="M139" s="156">
        <v>2010</v>
      </c>
      <c r="N139" s="146"/>
      <c r="O139" s="146"/>
      <c r="P139" s="146"/>
      <c r="Q139" s="146"/>
      <c r="R139" s="146"/>
      <c r="S139" s="146"/>
      <c r="T139" s="146"/>
      <c r="U139" s="146"/>
      <c r="V139" s="146"/>
      <c r="W139" s="146"/>
      <c r="X139" s="146"/>
      <c r="Y139" s="146"/>
      <c r="Z139" s="146"/>
    </row>
    <row r="140" spans="1:26" ht="12.75" customHeight="1" x14ac:dyDescent="0.2">
      <c r="A140" s="141">
        <v>136</v>
      </c>
      <c r="B140" s="146">
        <f t="shared" si="0"/>
        <v>1</v>
      </c>
      <c r="C140" s="150" t="s">
        <v>1679</v>
      </c>
      <c r="D140" s="150" t="s">
        <v>4137</v>
      </c>
      <c r="E140" s="151" t="s">
        <v>1680</v>
      </c>
      <c r="F140" s="161">
        <v>2006</v>
      </c>
      <c r="G140" s="153">
        <v>7000000000</v>
      </c>
      <c r="H140" s="153">
        <v>3437000000</v>
      </c>
      <c r="I140" s="154">
        <f t="shared" si="1"/>
        <v>0.49099999999999999</v>
      </c>
      <c r="J140" s="155"/>
      <c r="K140" s="155"/>
      <c r="L140" s="141" t="s">
        <v>3261</v>
      </c>
      <c r="M140" s="156">
        <v>2009</v>
      </c>
      <c r="N140" s="146"/>
      <c r="O140" s="146"/>
      <c r="P140" s="146"/>
      <c r="Q140" s="146"/>
      <c r="R140" s="146"/>
      <c r="S140" s="146"/>
      <c r="T140" s="146"/>
      <c r="U140" s="146"/>
      <c r="V140" s="146"/>
      <c r="W140" s="146"/>
      <c r="X140" s="146"/>
      <c r="Y140" s="146"/>
      <c r="Z140" s="146"/>
    </row>
    <row r="141" spans="1:26" ht="12.75" customHeight="1" x14ac:dyDescent="0.2">
      <c r="A141" s="141">
        <v>137</v>
      </c>
      <c r="B141" s="146">
        <f t="shared" si="0"/>
        <v>1</v>
      </c>
      <c r="C141" s="150" t="s">
        <v>2617</v>
      </c>
      <c r="D141" s="150" t="s">
        <v>4137</v>
      </c>
      <c r="E141" s="151" t="s">
        <v>3361</v>
      </c>
      <c r="F141" s="161">
        <v>2006</v>
      </c>
      <c r="G141" s="153">
        <v>4000000000</v>
      </c>
      <c r="H141" s="153">
        <v>1960000000</v>
      </c>
      <c r="I141" s="154">
        <f t="shared" si="1"/>
        <v>0.49</v>
      </c>
      <c r="J141" s="155" t="s">
        <v>69</v>
      </c>
      <c r="K141" s="155" t="s">
        <v>4247</v>
      </c>
      <c r="L141" s="141"/>
      <c r="M141" s="156"/>
      <c r="N141" s="146"/>
      <c r="O141" s="146"/>
      <c r="P141" s="146"/>
      <c r="Q141" s="146"/>
      <c r="R141" s="146"/>
      <c r="S141" s="146"/>
      <c r="T141" s="146"/>
      <c r="U141" s="146"/>
      <c r="V141" s="146"/>
      <c r="W141" s="146"/>
      <c r="X141" s="146"/>
      <c r="Y141" s="146"/>
      <c r="Z141" s="146"/>
    </row>
    <row r="142" spans="1:26" ht="12.75" customHeight="1" x14ac:dyDescent="0.2">
      <c r="A142" s="141">
        <v>138</v>
      </c>
      <c r="B142" s="146">
        <f t="shared" si="0"/>
        <v>1</v>
      </c>
      <c r="C142" s="150" t="s">
        <v>1681</v>
      </c>
      <c r="D142" s="150" t="s">
        <v>4137</v>
      </c>
      <c r="E142" s="151" t="s">
        <v>3362</v>
      </c>
      <c r="F142" s="161">
        <v>2006</v>
      </c>
      <c r="G142" s="153">
        <v>5000000000</v>
      </c>
      <c r="H142" s="153">
        <v>500000000</v>
      </c>
      <c r="I142" s="154">
        <f t="shared" si="1"/>
        <v>0.1</v>
      </c>
      <c r="J142" s="155"/>
      <c r="K142" s="155"/>
      <c r="L142" s="141" t="s">
        <v>3261</v>
      </c>
      <c r="M142" s="156">
        <v>2009</v>
      </c>
      <c r="N142" s="146"/>
      <c r="O142" s="146"/>
      <c r="P142" s="146"/>
      <c r="Q142" s="146"/>
      <c r="R142" s="146"/>
      <c r="S142" s="146"/>
      <c r="T142" s="146"/>
      <c r="U142" s="146"/>
      <c r="V142" s="146"/>
      <c r="W142" s="146"/>
      <c r="X142" s="146"/>
      <c r="Y142" s="146"/>
      <c r="Z142" s="146"/>
    </row>
    <row r="143" spans="1:26" ht="12.75" customHeight="1" x14ac:dyDescent="0.2">
      <c r="A143" s="141">
        <v>139</v>
      </c>
      <c r="B143" s="146">
        <f t="shared" si="0"/>
        <v>1</v>
      </c>
      <c r="C143" s="150" t="s">
        <v>1683</v>
      </c>
      <c r="D143" s="150" t="s">
        <v>4137</v>
      </c>
      <c r="E143" s="151" t="s">
        <v>1684</v>
      </c>
      <c r="F143" s="161">
        <v>2006</v>
      </c>
      <c r="G143" s="153">
        <v>3500000000</v>
      </c>
      <c r="H143" s="153">
        <v>1574600000</v>
      </c>
      <c r="I143" s="154">
        <f t="shared" si="1"/>
        <v>0.44988571428571428</v>
      </c>
      <c r="J143" s="155"/>
      <c r="K143" s="155"/>
      <c r="L143" s="141" t="s">
        <v>3261</v>
      </c>
      <c r="M143" s="156">
        <v>2009</v>
      </c>
      <c r="N143" s="146"/>
      <c r="O143" s="146"/>
      <c r="P143" s="146"/>
      <c r="Q143" s="146"/>
      <c r="R143" s="146"/>
      <c r="S143" s="146"/>
      <c r="T143" s="146"/>
      <c r="U143" s="146"/>
      <c r="V143" s="146"/>
      <c r="W143" s="146"/>
      <c r="X143" s="146"/>
      <c r="Y143" s="146"/>
      <c r="Z143" s="146"/>
    </row>
    <row r="144" spans="1:26" ht="12.75" customHeight="1" x14ac:dyDescent="0.2">
      <c r="A144" s="141">
        <v>140</v>
      </c>
      <c r="B144" s="146">
        <f t="shared" si="0"/>
        <v>1</v>
      </c>
      <c r="C144" s="150" t="s">
        <v>1685</v>
      </c>
      <c r="D144" s="150" t="s">
        <v>4137</v>
      </c>
      <c r="E144" s="151" t="s">
        <v>1686</v>
      </c>
      <c r="F144" s="161">
        <v>2006</v>
      </c>
      <c r="G144" s="153">
        <v>12730000000</v>
      </c>
      <c r="H144" s="153">
        <v>710824186</v>
      </c>
      <c r="I144" s="154">
        <f t="shared" si="1"/>
        <v>5.583850636292223E-2</v>
      </c>
      <c r="J144" s="155"/>
      <c r="K144" s="155"/>
      <c r="L144" s="141" t="s">
        <v>3261</v>
      </c>
      <c r="M144" s="156">
        <v>2009</v>
      </c>
      <c r="N144" s="146"/>
      <c r="O144" s="146"/>
      <c r="P144" s="146"/>
      <c r="Q144" s="146"/>
      <c r="R144" s="146"/>
      <c r="S144" s="146"/>
      <c r="T144" s="146"/>
      <c r="U144" s="146"/>
      <c r="V144" s="146"/>
      <c r="W144" s="146"/>
      <c r="X144" s="146"/>
      <c r="Y144" s="146"/>
      <c r="Z144" s="146"/>
    </row>
    <row r="145" spans="1:26" ht="12.75" customHeight="1" x14ac:dyDescent="0.2">
      <c r="A145" s="141">
        <v>141</v>
      </c>
      <c r="B145" s="146">
        <f t="shared" si="0"/>
        <v>1</v>
      </c>
      <c r="C145" s="150" t="s">
        <v>2499</v>
      </c>
      <c r="D145" s="150" t="s">
        <v>4137</v>
      </c>
      <c r="E145" s="151" t="s">
        <v>3363</v>
      </c>
      <c r="F145" s="161">
        <v>2006</v>
      </c>
      <c r="G145" s="153">
        <v>2900000000</v>
      </c>
      <c r="H145" s="153">
        <v>774600000</v>
      </c>
      <c r="I145" s="154">
        <f t="shared" si="1"/>
        <v>0.26710344827586208</v>
      </c>
      <c r="J145" s="155"/>
      <c r="K145" s="155"/>
      <c r="L145" s="141" t="s">
        <v>3261</v>
      </c>
      <c r="M145" s="156">
        <v>2013</v>
      </c>
      <c r="N145" s="146"/>
      <c r="O145" s="146"/>
      <c r="P145" s="146"/>
      <c r="Q145" s="146"/>
      <c r="R145" s="146"/>
      <c r="S145" s="146"/>
      <c r="T145" s="146"/>
      <c r="U145" s="146"/>
      <c r="V145" s="146"/>
      <c r="W145" s="146"/>
      <c r="X145" s="146"/>
      <c r="Y145" s="146"/>
      <c r="Z145" s="146"/>
    </row>
    <row r="146" spans="1:26" ht="12.75" customHeight="1" x14ac:dyDescent="0.2">
      <c r="A146" s="141">
        <v>142</v>
      </c>
      <c r="B146" s="146">
        <f t="shared" si="0"/>
        <v>1</v>
      </c>
      <c r="C146" s="150" t="s">
        <v>1687</v>
      </c>
      <c r="D146" s="150" t="s">
        <v>4137</v>
      </c>
      <c r="E146" s="151" t="s">
        <v>3364</v>
      </c>
      <c r="F146" s="161">
        <v>2006</v>
      </c>
      <c r="G146" s="153">
        <v>5489200549</v>
      </c>
      <c r="H146" s="153">
        <v>552000000</v>
      </c>
      <c r="I146" s="154">
        <f t="shared" si="1"/>
        <v>0.10056109174232322</v>
      </c>
      <c r="J146" s="155"/>
      <c r="K146" s="155"/>
      <c r="L146" s="141" t="s">
        <v>3261</v>
      </c>
      <c r="M146" s="156">
        <v>2009</v>
      </c>
      <c r="N146" s="146"/>
      <c r="O146" s="146"/>
      <c r="P146" s="146"/>
      <c r="Q146" s="146"/>
      <c r="R146" s="146"/>
      <c r="S146" s="146"/>
      <c r="T146" s="146"/>
      <c r="U146" s="146"/>
      <c r="V146" s="146"/>
      <c r="W146" s="146"/>
      <c r="X146" s="146"/>
      <c r="Y146" s="146"/>
      <c r="Z146" s="146"/>
    </row>
    <row r="147" spans="1:26" ht="12.75" customHeight="1" x14ac:dyDescent="0.2">
      <c r="A147" s="141">
        <v>143</v>
      </c>
      <c r="B147" s="146">
        <f t="shared" si="0"/>
        <v>1</v>
      </c>
      <c r="C147" s="150" t="s">
        <v>2131</v>
      </c>
      <c r="D147" s="150" t="s">
        <v>4137</v>
      </c>
      <c r="E147" s="151" t="s">
        <v>2132</v>
      </c>
      <c r="F147" s="161">
        <v>2006</v>
      </c>
      <c r="G147" s="153">
        <v>1500000000</v>
      </c>
      <c r="H147" s="153">
        <v>444500000</v>
      </c>
      <c r="I147" s="154">
        <f t="shared" si="1"/>
        <v>0.29633333333333334</v>
      </c>
      <c r="J147" s="155"/>
      <c r="K147" s="155"/>
      <c r="L147" s="141" t="s">
        <v>3261</v>
      </c>
      <c r="M147" s="156">
        <v>2010</v>
      </c>
      <c r="N147" s="146"/>
      <c r="O147" s="146"/>
      <c r="P147" s="146"/>
      <c r="Q147" s="146"/>
      <c r="R147" s="146"/>
      <c r="S147" s="146"/>
      <c r="T147" s="146"/>
      <c r="U147" s="146"/>
      <c r="V147" s="146"/>
      <c r="W147" s="146"/>
      <c r="X147" s="146"/>
      <c r="Y147" s="146"/>
      <c r="Z147" s="146"/>
    </row>
    <row r="148" spans="1:26" ht="12.75" customHeight="1" x14ac:dyDescent="0.2">
      <c r="A148" s="141">
        <v>144</v>
      </c>
      <c r="B148" s="146">
        <f t="shared" si="0"/>
        <v>1</v>
      </c>
      <c r="C148" s="150" t="s">
        <v>2635</v>
      </c>
      <c r="D148" s="150" t="s">
        <v>4137</v>
      </c>
      <c r="E148" s="151" t="s">
        <v>3365</v>
      </c>
      <c r="F148" s="161">
        <v>2006</v>
      </c>
      <c r="G148" s="153">
        <v>1200000000</v>
      </c>
      <c r="H148" s="153">
        <v>612000000</v>
      </c>
      <c r="I148" s="154">
        <f t="shared" si="1"/>
        <v>0.51</v>
      </c>
      <c r="J148" s="155"/>
      <c r="K148" s="155"/>
      <c r="L148" s="141" t="s">
        <v>3261</v>
      </c>
      <c r="M148" s="156" t="s">
        <v>3366</v>
      </c>
      <c r="N148" s="146" t="str">
        <f>VLOOKUP(C148,'[8]BAN VON 2014'!A$2:D$36,4,0)</f>
        <v>T5</v>
      </c>
      <c r="O148" s="146"/>
      <c r="P148" s="146"/>
      <c r="Q148" s="146"/>
      <c r="R148" s="146"/>
      <c r="S148" s="146"/>
      <c r="T148" s="146"/>
      <c r="U148" s="146"/>
      <c r="V148" s="146"/>
      <c r="W148" s="146"/>
      <c r="X148" s="146"/>
      <c r="Y148" s="146"/>
      <c r="Z148" s="146"/>
    </row>
    <row r="149" spans="1:26" ht="12.75" customHeight="1" x14ac:dyDescent="0.2">
      <c r="A149" s="141">
        <v>145</v>
      </c>
      <c r="B149" s="146">
        <f t="shared" si="0"/>
        <v>1</v>
      </c>
      <c r="C149" s="150" t="s">
        <v>1128</v>
      </c>
      <c r="D149" s="150" t="s">
        <v>1130</v>
      </c>
      <c r="E149" s="151" t="s">
        <v>3367</v>
      </c>
      <c r="F149" s="161">
        <v>2006</v>
      </c>
      <c r="G149" s="153">
        <v>2300000000</v>
      </c>
      <c r="H149" s="153">
        <v>345000000</v>
      </c>
      <c r="I149" s="154">
        <f t="shared" si="1"/>
        <v>0.15</v>
      </c>
      <c r="J149" s="155" t="s">
        <v>2588</v>
      </c>
      <c r="K149" s="155" t="s">
        <v>4240</v>
      </c>
      <c r="L149" s="141"/>
      <c r="M149" s="156"/>
      <c r="N149" s="146"/>
      <c r="O149" s="146"/>
      <c r="P149" s="146"/>
      <c r="Q149" s="146"/>
      <c r="R149" s="146"/>
      <c r="S149" s="146"/>
      <c r="T149" s="146"/>
      <c r="U149" s="146"/>
      <c r="V149" s="146"/>
      <c r="W149" s="146"/>
      <c r="X149" s="146"/>
      <c r="Y149" s="146"/>
      <c r="Z149" s="146"/>
    </row>
    <row r="150" spans="1:26" ht="12.75" customHeight="1" x14ac:dyDescent="0.2">
      <c r="A150" s="141">
        <v>146</v>
      </c>
      <c r="B150" s="146">
        <f t="shared" si="0"/>
        <v>1</v>
      </c>
      <c r="C150" s="150" t="s">
        <v>2739</v>
      </c>
      <c r="D150" s="150" t="s">
        <v>4195</v>
      </c>
      <c r="E150" s="151" t="s">
        <v>3368</v>
      </c>
      <c r="F150" s="161">
        <v>2006</v>
      </c>
      <c r="G150" s="153">
        <v>15425500000</v>
      </c>
      <c r="H150" s="153">
        <v>7867500000</v>
      </c>
      <c r="I150" s="154">
        <f t="shared" si="1"/>
        <v>0.510032089721565</v>
      </c>
      <c r="J150" s="155" t="s">
        <v>71</v>
      </c>
      <c r="K150" s="155" t="s">
        <v>4248</v>
      </c>
      <c r="L150" s="141"/>
      <c r="M150" s="156"/>
      <c r="N150" s="146"/>
      <c r="O150" s="146"/>
      <c r="P150" s="146"/>
      <c r="Q150" s="146"/>
      <c r="R150" s="146"/>
      <c r="S150" s="146"/>
      <c r="T150" s="146"/>
      <c r="U150" s="146"/>
      <c r="V150" s="146"/>
      <c r="W150" s="146"/>
      <c r="X150" s="146"/>
      <c r="Y150" s="146"/>
      <c r="Z150" s="146"/>
    </row>
    <row r="151" spans="1:26" ht="12.75" customHeight="1" x14ac:dyDescent="0.2">
      <c r="A151" s="141">
        <v>147</v>
      </c>
      <c r="B151" s="146">
        <f t="shared" si="0"/>
        <v>1</v>
      </c>
      <c r="C151" s="150" t="s">
        <v>2004</v>
      </c>
      <c r="D151" s="150" t="s">
        <v>4195</v>
      </c>
      <c r="E151" s="151" t="s">
        <v>3369</v>
      </c>
      <c r="F151" s="161">
        <v>2006</v>
      </c>
      <c r="G151" s="153">
        <v>2573200000</v>
      </c>
      <c r="H151" s="153">
        <v>1312332000</v>
      </c>
      <c r="I151" s="154">
        <f t="shared" si="1"/>
        <v>0.51</v>
      </c>
      <c r="J151" s="155"/>
      <c r="K151" s="155"/>
      <c r="L151" s="141" t="s">
        <v>3261</v>
      </c>
      <c r="M151" s="156">
        <v>2010</v>
      </c>
      <c r="N151" s="146"/>
      <c r="O151" s="146"/>
      <c r="P151" s="146"/>
      <c r="Q151" s="146"/>
      <c r="R151" s="146"/>
      <c r="S151" s="146"/>
      <c r="T151" s="146"/>
      <c r="U151" s="146"/>
      <c r="V151" s="146"/>
      <c r="W151" s="146"/>
      <c r="X151" s="146"/>
      <c r="Y151" s="146"/>
      <c r="Z151" s="146"/>
    </row>
    <row r="152" spans="1:26" ht="12.75" customHeight="1" x14ac:dyDescent="0.2">
      <c r="A152" s="141">
        <v>148</v>
      </c>
      <c r="B152" s="146">
        <f t="shared" si="0"/>
        <v>1</v>
      </c>
      <c r="C152" s="150" t="s">
        <v>1930</v>
      </c>
      <c r="D152" s="150" t="s">
        <v>4196</v>
      </c>
      <c r="E152" s="151" t="s">
        <v>3370</v>
      </c>
      <c r="F152" s="161">
        <v>2006</v>
      </c>
      <c r="G152" s="153">
        <v>4800000000</v>
      </c>
      <c r="H152" s="153">
        <v>2448000000</v>
      </c>
      <c r="I152" s="154">
        <f t="shared" si="1"/>
        <v>0.51</v>
      </c>
      <c r="J152" s="155" t="s">
        <v>71</v>
      </c>
      <c r="K152" s="155" t="s">
        <v>4249</v>
      </c>
      <c r="L152" s="141"/>
      <c r="M152" s="156">
        <v>2009</v>
      </c>
      <c r="N152" s="146"/>
      <c r="O152" s="146"/>
      <c r="P152" s="146"/>
      <c r="Q152" s="146"/>
      <c r="R152" s="146"/>
      <c r="S152" s="146"/>
      <c r="T152" s="146"/>
      <c r="U152" s="146"/>
      <c r="V152" s="146"/>
      <c r="W152" s="146"/>
      <c r="X152" s="146"/>
      <c r="Y152" s="146"/>
      <c r="Z152" s="146"/>
    </row>
    <row r="153" spans="1:26" ht="12.75" customHeight="1" x14ac:dyDescent="0.2">
      <c r="A153" s="141">
        <v>149</v>
      </c>
      <c r="B153" s="146">
        <f t="shared" si="0"/>
        <v>1</v>
      </c>
      <c r="C153" s="150" t="s">
        <v>1482</v>
      </c>
      <c r="D153" s="150" t="s">
        <v>4196</v>
      </c>
      <c r="E153" s="151" t="s">
        <v>3371</v>
      </c>
      <c r="F153" s="161">
        <v>2006</v>
      </c>
      <c r="G153" s="153">
        <v>2000000000</v>
      </c>
      <c r="H153" s="153">
        <v>1137800000</v>
      </c>
      <c r="I153" s="154">
        <f t="shared" si="1"/>
        <v>0.56889999999999996</v>
      </c>
      <c r="J153" s="155"/>
      <c r="K153" s="155"/>
      <c r="L153" s="141" t="s">
        <v>3261</v>
      </c>
      <c r="M153" s="156">
        <v>2008</v>
      </c>
      <c r="N153" s="146"/>
      <c r="O153" s="146"/>
      <c r="P153" s="146"/>
      <c r="Q153" s="146"/>
      <c r="R153" s="146"/>
      <c r="S153" s="146"/>
      <c r="T153" s="146"/>
      <c r="U153" s="146"/>
      <c r="V153" s="146"/>
      <c r="W153" s="146"/>
      <c r="X153" s="146"/>
      <c r="Y153" s="146"/>
      <c r="Z153" s="146"/>
    </row>
    <row r="154" spans="1:26" ht="12.75" customHeight="1" x14ac:dyDescent="0.2">
      <c r="A154" s="141">
        <v>150</v>
      </c>
      <c r="B154" s="146">
        <f t="shared" si="0"/>
        <v>1</v>
      </c>
      <c r="C154" s="150" t="s">
        <v>1768</v>
      </c>
      <c r="D154" s="150" t="s">
        <v>4196</v>
      </c>
      <c r="E154" s="151" t="s">
        <v>1769</v>
      </c>
      <c r="F154" s="161">
        <v>2006</v>
      </c>
      <c r="G154" s="153">
        <v>2300000000</v>
      </c>
      <c r="H154" s="153">
        <v>1173000000</v>
      </c>
      <c r="I154" s="154">
        <f t="shared" si="1"/>
        <v>0.51</v>
      </c>
      <c r="J154" s="155"/>
      <c r="K154" s="155"/>
      <c r="L154" s="141" t="s">
        <v>3261</v>
      </c>
      <c r="M154" s="156">
        <v>2009</v>
      </c>
      <c r="N154" s="146"/>
      <c r="O154" s="146"/>
      <c r="P154" s="146"/>
      <c r="Q154" s="146"/>
      <c r="R154" s="146"/>
      <c r="S154" s="146"/>
      <c r="T154" s="146"/>
      <c r="U154" s="146"/>
      <c r="V154" s="146"/>
      <c r="W154" s="146"/>
      <c r="X154" s="146"/>
      <c r="Y154" s="146"/>
      <c r="Z154" s="146"/>
    </row>
    <row r="155" spans="1:26" ht="12.75" customHeight="1" x14ac:dyDescent="0.2">
      <c r="A155" s="141">
        <v>151</v>
      </c>
      <c r="B155" s="146">
        <f t="shared" si="0"/>
        <v>1</v>
      </c>
      <c r="C155" s="150" t="s">
        <v>2443</v>
      </c>
      <c r="D155" s="150" t="s">
        <v>4197</v>
      </c>
      <c r="E155" s="151" t="s">
        <v>2444</v>
      </c>
      <c r="F155" s="161">
        <v>2006</v>
      </c>
      <c r="G155" s="153">
        <v>1500000000</v>
      </c>
      <c r="H155" s="153">
        <v>450000000</v>
      </c>
      <c r="I155" s="154">
        <f t="shared" si="1"/>
        <v>0.3</v>
      </c>
      <c r="J155" s="155"/>
      <c r="K155" s="155"/>
      <c r="L155" s="141" t="s">
        <v>3261</v>
      </c>
      <c r="M155" s="156">
        <v>2012</v>
      </c>
      <c r="N155" s="146"/>
      <c r="O155" s="146"/>
      <c r="P155" s="146"/>
      <c r="Q155" s="146"/>
      <c r="R155" s="146"/>
      <c r="S155" s="146"/>
      <c r="T155" s="146"/>
      <c r="U155" s="146"/>
      <c r="V155" s="146"/>
      <c r="W155" s="146"/>
      <c r="X155" s="146"/>
      <c r="Y155" s="146"/>
      <c r="Z155" s="146"/>
    </row>
    <row r="156" spans="1:26" ht="12.75" customHeight="1" x14ac:dyDescent="0.2">
      <c r="A156" s="141">
        <v>152</v>
      </c>
      <c r="B156" s="146">
        <f t="shared" si="0"/>
        <v>1</v>
      </c>
      <c r="C156" s="150" t="s">
        <v>1581</v>
      </c>
      <c r="D156" s="150" t="s">
        <v>351</v>
      </c>
      <c r="E156" s="151" t="s">
        <v>1582</v>
      </c>
      <c r="F156" s="161">
        <v>2006</v>
      </c>
      <c r="G156" s="153">
        <v>3500000000</v>
      </c>
      <c r="H156" s="153">
        <v>1785000000</v>
      </c>
      <c r="I156" s="154">
        <f t="shared" si="1"/>
        <v>0.51</v>
      </c>
      <c r="J156" s="155"/>
      <c r="K156" s="155"/>
      <c r="L156" s="141" t="s">
        <v>3261</v>
      </c>
      <c r="M156" s="156">
        <v>2009</v>
      </c>
      <c r="N156" s="146"/>
      <c r="O156" s="146"/>
      <c r="P156" s="146"/>
      <c r="Q156" s="146"/>
      <c r="R156" s="146"/>
      <c r="S156" s="146"/>
      <c r="T156" s="146"/>
      <c r="U156" s="146"/>
      <c r="V156" s="146"/>
      <c r="W156" s="146"/>
      <c r="X156" s="146"/>
      <c r="Y156" s="146"/>
      <c r="Z156" s="146"/>
    </row>
    <row r="157" spans="1:26" ht="12.75" customHeight="1" x14ac:dyDescent="0.2">
      <c r="A157" s="141">
        <v>153</v>
      </c>
      <c r="B157" s="146">
        <f t="shared" si="0"/>
        <v>1</v>
      </c>
      <c r="C157" s="150" t="s">
        <v>1838</v>
      </c>
      <c r="D157" s="150" t="s">
        <v>351</v>
      </c>
      <c r="E157" s="151" t="s">
        <v>3372</v>
      </c>
      <c r="F157" s="161">
        <v>2006</v>
      </c>
      <c r="G157" s="153">
        <v>17000000000</v>
      </c>
      <c r="H157" s="153">
        <v>11356500000</v>
      </c>
      <c r="I157" s="154">
        <f t="shared" si="1"/>
        <v>0.66802941176470587</v>
      </c>
      <c r="J157" s="155"/>
      <c r="K157" s="155"/>
      <c r="L157" s="141" t="s">
        <v>3261</v>
      </c>
      <c r="M157" s="156">
        <v>2009</v>
      </c>
      <c r="N157" s="146"/>
      <c r="O157" s="146"/>
      <c r="P157" s="146"/>
      <c r="Q157" s="146"/>
      <c r="R157" s="146"/>
      <c r="S157" s="146"/>
      <c r="T157" s="146"/>
      <c r="U157" s="146"/>
      <c r="V157" s="146"/>
      <c r="W157" s="146"/>
      <c r="X157" s="146"/>
      <c r="Y157" s="146"/>
      <c r="Z157" s="146"/>
    </row>
    <row r="158" spans="1:26" ht="12.75" customHeight="1" x14ac:dyDescent="0.2">
      <c r="A158" s="141">
        <v>154</v>
      </c>
      <c r="B158" s="146">
        <f t="shared" si="0"/>
        <v>1</v>
      </c>
      <c r="C158" s="150" t="s">
        <v>2691</v>
      </c>
      <c r="D158" s="150" t="s">
        <v>402</v>
      </c>
      <c r="E158" s="151" t="s">
        <v>2692</v>
      </c>
      <c r="F158" s="161">
        <v>2006</v>
      </c>
      <c r="G158" s="153">
        <v>4800000000</v>
      </c>
      <c r="H158" s="153">
        <v>3962200000</v>
      </c>
      <c r="I158" s="154">
        <f t="shared" si="1"/>
        <v>0.82545833333333329</v>
      </c>
      <c r="J158" s="155" t="s">
        <v>71</v>
      </c>
      <c r="K158" s="155" t="s">
        <v>4250</v>
      </c>
      <c r="L158" s="141"/>
      <c r="M158" s="156"/>
      <c r="N158" s="146"/>
      <c r="O158" s="146"/>
      <c r="P158" s="146"/>
      <c r="Q158" s="146"/>
      <c r="R158" s="146"/>
      <c r="S158" s="146"/>
      <c r="T158" s="146"/>
      <c r="U158" s="146"/>
      <c r="V158" s="146"/>
      <c r="W158" s="146"/>
      <c r="X158" s="146"/>
      <c r="Y158" s="146"/>
      <c r="Z158" s="146"/>
    </row>
    <row r="159" spans="1:26" ht="12.75" customHeight="1" x14ac:dyDescent="0.2">
      <c r="A159" s="141">
        <v>155</v>
      </c>
      <c r="B159" s="146">
        <f t="shared" si="0"/>
        <v>1</v>
      </c>
      <c r="C159" s="150" t="s">
        <v>2436</v>
      </c>
      <c r="D159" s="150" t="s">
        <v>402</v>
      </c>
      <c r="E159" s="151" t="s">
        <v>2437</v>
      </c>
      <c r="F159" s="161">
        <v>2006</v>
      </c>
      <c r="G159" s="153">
        <v>2150500000</v>
      </c>
      <c r="H159" s="153">
        <v>645200000</v>
      </c>
      <c r="I159" s="154">
        <f t="shared" si="1"/>
        <v>0.3000232504068821</v>
      </c>
      <c r="J159" s="155"/>
      <c r="K159" s="155"/>
      <c r="L159" s="141" t="s">
        <v>3261</v>
      </c>
      <c r="M159" s="156">
        <v>2012</v>
      </c>
      <c r="N159" s="146"/>
      <c r="O159" s="146"/>
      <c r="P159" s="146"/>
      <c r="Q159" s="146"/>
      <c r="R159" s="146"/>
      <c r="S159" s="146"/>
      <c r="T159" s="146"/>
      <c r="U159" s="146"/>
      <c r="V159" s="146"/>
      <c r="W159" s="146"/>
      <c r="X159" s="146"/>
      <c r="Y159" s="146"/>
      <c r="Z159" s="146"/>
    </row>
    <row r="160" spans="1:26" ht="12.75" customHeight="1" x14ac:dyDescent="0.2">
      <c r="A160" s="141">
        <v>156</v>
      </c>
      <c r="B160" s="146">
        <f t="shared" si="0"/>
        <v>1</v>
      </c>
      <c r="C160" s="150" t="s">
        <v>1438</v>
      </c>
      <c r="D160" s="150" t="s">
        <v>402</v>
      </c>
      <c r="E160" s="151" t="s">
        <v>3373</v>
      </c>
      <c r="F160" s="161">
        <v>2006</v>
      </c>
      <c r="G160" s="153">
        <v>2830000000</v>
      </c>
      <c r="H160" s="153">
        <v>849000000</v>
      </c>
      <c r="I160" s="154">
        <f t="shared" si="1"/>
        <v>0.3</v>
      </c>
      <c r="J160" s="155"/>
      <c r="K160" s="155"/>
      <c r="L160" s="141" t="s">
        <v>3261</v>
      </c>
      <c r="M160" s="156">
        <v>2008</v>
      </c>
      <c r="N160" s="146"/>
      <c r="O160" s="146"/>
      <c r="P160" s="146"/>
      <c r="Q160" s="146"/>
      <c r="R160" s="146"/>
      <c r="S160" s="146"/>
      <c r="T160" s="146"/>
      <c r="U160" s="146"/>
      <c r="V160" s="146"/>
      <c r="W160" s="146"/>
      <c r="X160" s="146"/>
      <c r="Y160" s="146"/>
      <c r="Z160" s="146"/>
    </row>
    <row r="161" spans="1:26" ht="12.75" customHeight="1" x14ac:dyDescent="0.2">
      <c r="A161" s="141">
        <v>157</v>
      </c>
      <c r="B161" s="146">
        <f t="shared" si="0"/>
        <v>1</v>
      </c>
      <c r="C161" s="150" t="s">
        <v>3165</v>
      </c>
      <c r="D161" s="150" t="s">
        <v>402</v>
      </c>
      <c r="E161" s="151" t="s">
        <v>3374</v>
      </c>
      <c r="F161" s="161">
        <v>2006</v>
      </c>
      <c r="G161" s="153">
        <v>20000000000</v>
      </c>
      <c r="H161" s="153">
        <v>10200000000</v>
      </c>
      <c r="I161" s="154">
        <f t="shared" si="1"/>
        <v>0.51</v>
      </c>
      <c r="J161" s="155" t="s">
        <v>71</v>
      </c>
      <c r="K161" s="155" t="s">
        <v>4250</v>
      </c>
      <c r="L161" s="141"/>
      <c r="M161" s="156"/>
      <c r="N161" s="146"/>
      <c r="O161" s="146"/>
      <c r="P161" s="146"/>
      <c r="Q161" s="146"/>
      <c r="R161" s="146"/>
      <c r="S161" s="146"/>
      <c r="T161" s="146"/>
      <c r="U161" s="146"/>
      <c r="V161" s="146"/>
      <c r="W161" s="146"/>
      <c r="X161" s="146"/>
      <c r="Y161" s="146"/>
      <c r="Z161" s="146"/>
    </row>
    <row r="162" spans="1:26" ht="12.75" customHeight="1" x14ac:dyDescent="0.2">
      <c r="A162" s="141">
        <v>158</v>
      </c>
      <c r="B162" s="146">
        <f t="shared" si="0"/>
        <v>1</v>
      </c>
      <c r="C162" s="150" t="s">
        <v>3065</v>
      </c>
      <c r="D162" s="150" t="s">
        <v>402</v>
      </c>
      <c r="E162" s="151" t="s">
        <v>3066</v>
      </c>
      <c r="F162" s="161">
        <v>2006</v>
      </c>
      <c r="G162" s="153">
        <v>5000000000</v>
      </c>
      <c r="H162" s="153">
        <v>2775000000</v>
      </c>
      <c r="I162" s="154">
        <f t="shared" si="1"/>
        <v>0.55500000000000005</v>
      </c>
      <c r="J162" s="155" t="s">
        <v>71</v>
      </c>
      <c r="K162" s="155" t="s">
        <v>4250</v>
      </c>
      <c r="L162" s="141"/>
      <c r="M162" s="156"/>
      <c r="N162" s="146"/>
      <c r="O162" s="146"/>
      <c r="P162" s="146"/>
      <c r="Q162" s="146"/>
      <c r="R162" s="146"/>
      <c r="S162" s="146"/>
      <c r="T162" s="146"/>
      <c r="U162" s="146"/>
      <c r="V162" s="146"/>
      <c r="W162" s="146"/>
      <c r="X162" s="146"/>
      <c r="Y162" s="146"/>
      <c r="Z162" s="146"/>
    </row>
    <row r="163" spans="1:26" ht="12.75" customHeight="1" x14ac:dyDescent="0.2">
      <c r="A163" s="141">
        <v>159</v>
      </c>
      <c r="B163" s="146">
        <f t="shared" si="0"/>
        <v>1</v>
      </c>
      <c r="C163" s="150" t="s">
        <v>1805</v>
      </c>
      <c r="D163" s="150" t="s">
        <v>395</v>
      </c>
      <c r="E163" s="151" t="s">
        <v>2214</v>
      </c>
      <c r="F163" s="161">
        <v>2006</v>
      </c>
      <c r="G163" s="153">
        <v>8392440000</v>
      </c>
      <c r="H163" s="153">
        <v>5816440000</v>
      </c>
      <c r="I163" s="154">
        <f t="shared" si="1"/>
        <v>0.69305708470957195</v>
      </c>
      <c r="J163" s="155"/>
      <c r="K163" s="155"/>
      <c r="L163" s="141" t="s">
        <v>3261</v>
      </c>
      <c r="M163" s="156">
        <v>2009</v>
      </c>
      <c r="N163" s="146"/>
      <c r="O163" s="146"/>
      <c r="P163" s="146"/>
      <c r="Q163" s="146"/>
      <c r="R163" s="146"/>
      <c r="S163" s="146"/>
      <c r="T163" s="146"/>
      <c r="U163" s="146"/>
      <c r="V163" s="146"/>
      <c r="W163" s="146"/>
      <c r="X163" s="146"/>
      <c r="Y163" s="146"/>
      <c r="Z163" s="146"/>
    </row>
    <row r="164" spans="1:26" ht="12.75" customHeight="1" x14ac:dyDescent="0.2">
      <c r="A164" s="141">
        <v>160</v>
      </c>
      <c r="B164" s="146">
        <f t="shared" si="0"/>
        <v>1</v>
      </c>
      <c r="C164" s="150" t="s">
        <v>2002</v>
      </c>
      <c r="D164" s="150" t="s">
        <v>4198</v>
      </c>
      <c r="E164" s="151" t="s">
        <v>2003</v>
      </c>
      <c r="F164" s="161">
        <v>2006</v>
      </c>
      <c r="G164" s="153">
        <v>3000000000</v>
      </c>
      <c r="H164" s="153">
        <v>1530000000</v>
      </c>
      <c r="I164" s="154">
        <f t="shared" si="1"/>
        <v>0.51</v>
      </c>
      <c r="J164" s="155"/>
      <c r="K164" s="155"/>
      <c r="L164" s="141" t="s">
        <v>3261</v>
      </c>
      <c r="M164" s="156">
        <v>2010</v>
      </c>
      <c r="N164" s="146"/>
      <c r="O164" s="146"/>
      <c r="P164" s="146"/>
      <c r="Q164" s="146"/>
      <c r="R164" s="146"/>
      <c r="S164" s="146"/>
      <c r="T164" s="146"/>
      <c r="U164" s="146"/>
      <c r="V164" s="146"/>
      <c r="W164" s="146"/>
      <c r="X164" s="146"/>
      <c r="Y164" s="146"/>
      <c r="Z164" s="146"/>
    </row>
    <row r="165" spans="1:26" ht="12.75" customHeight="1" x14ac:dyDescent="0.2">
      <c r="A165" s="141">
        <v>161</v>
      </c>
      <c r="B165" s="146">
        <f t="shared" si="0"/>
        <v>1</v>
      </c>
      <c r="C165" s="150" t="s">
        <v>1946</v>
      </c>
      <c r="D165" s="150" t="s">
        <v>4198</v>
      </c>
      <c r="E165" s="151" t="s">
        <v>3375</v>
      </c>
      <c r="F165" s="161">
        <v>2006</v>
      </c>
      <c r="G165" s="153">
        <v>2378000000</v>
      </c>
      <c r="H165" s="153">
        <v>713400000</v>
      </c>
      <c r="I165" s="154">
        <f t="shared" si="1"/>
        <v>0.3</v>
      </c>
      <c r="J165" s="155"/>
      <c r="K165" s="155"/>
      <c r="L165" s="141" t="s">
        <v>3261</v>
      </c>
      <c r="M165" s="156">
        <v>2011</v>
      </c>
      <c r="N165" s="146"/>
      <c r="O165" s="146"/>
      <c r="P165" s="146"/>
      <c r="Q165" s="146"/>
      <c r="R165" s="146"/>
      <c r="S165" s="146"/>
      <c r="T165" s="146"/>
      <c r="U165" s="146"/>
      <c r="V165" s="146"/>
      <c r="W165" s="146"/>
      <c r="X165" s="146"/>
      <c r="Y165" s="146"/>
      <c r="Z165" s="146"/>
    </row>
    <row r="166" spans="1:26" ht="12.75" customHeight="1" x14ac:dyDescent="0.2">
      <c r="A166" s="141">
        <v>162</v>
      </c>
      <c r="B166" s="146">
        <f t="shared" si="0"/>
        <v>1</v>
      </c>
      <c r="C166" s="150" t="s">
        <v>1613</v>
      </c>
      <c r="D166" s="150" t="s">
        <v>4198</v>
      </c>
      <c r="E166" s="151" t="s">
        <v>1614</v>
      </c>
      <c r="F166" s="161">
        <v>2006</v>
      </c>
      <c r="G166" s="153">
        <v>5000000000</v>
      </c>
      <c r="H166" s="153">
        <v>600000000</v>
      </c>
      <c r="I166" s="154">
        <f t="shared" si="1"/>
        <v>0.12</v>
      </c>
      <c r="J166" s="155"/>
      <c r="K166" s="155"/>
      <c r="L166" s="141" t="s">
        <v>3261</v>
      </c>
      <c r="M166" s="156">
        <v>2009</v>
      </c>
      <c r="N166" s="146"/>
      <c r="O166" s="146"/>
      <c r="P166" s="146"/>
      <c r="Q166" s="146"/>
      <c r="R166" s="146"/>
      <c r="S166" s="146"/>
      <c r="T166" s="146"/>
      <c r="U166" s="146"/>
      <c r="V166" s="146"/>
      <c r="W166" s="146"/>
      <c r="X166" s="146"/>
      <c r="Y166" s="146"/>
      <c r="Z166" s="146"/>
    </row>
    <row r="167" spans="1:26" ht="12.75" customHeight="1" x14ac:dyDescent="0.2">
      <c r="A167" s="141">
        <v>163</v>
      </c>
      <c r="B167" s="146">
        <f t="shared" si="0"/>
        <v>1</v>
      </c>
      <c r="C167" s="150" t="s">
        <v>3158</v>
      </c>
      <c r="D167" s="150" t="s">
        <v>4198</v>
      </c>
      <c r="E167" s="151" t="s">
        <v>3159</v>
      </c>
      <c r="F167" s="161">
        <v>2006</v>
      </c>
      <c r="G167" s="153">
        <v>7000000000</v>
      </c>
      <c r="H167" s="153">
        <v>1426650670</v>
      </c>
      <c r="I167" s="154">
        <f t="shared" si="1"/>
        <v>0.20380723857142857</v>
      </c>
      <c r="J167" s="155" t="s">
        <v>71</v>
      </c>
      <c r="K167" s="155" t="s">
        <v>4231</v>
      </c>
      <c r="L167" s="141"/>
      <c r="M167" s="156"/>
      <c r="N167" s="146"/>
      <c r="O167" s="146"/>
      <c r="P167" s="146"/>
      <c r="Q167" s="146"/>
      <c r="R167" s="146"/>
      <c r="S167" s="146"/>
      <c r="T167" s="146"/>
      <c r="U167" s="146"/>
      <c r="V167" s="146"/>
      <c r="W167" s="146"/>
      <c r="X167" s="146"/>
      <c r="Y167" s="146"/>
      <c r="Z167" s="146"/>
    </row>
    <row r="168" spans="1:26" ht="12.75" customHeight="1" x14ac:dyDescent="0.2">
      <c r="A168" s="141">
        <v>164</v>
      </c>
      <c r="B168" s="146">
        <f t="shared" si="0"/>
        <v>1</v>
      </c>
      <c r="C168" s="150" t="s">
        <v>2937</v>
      </c>
      <c r="D168" s="150" t="s">
        <v>4198</v>
      </c>
      <c r="E168" s="151" t="s">
        <v>3376</v>
      </c>
      <c r="F168" s="161">
        <v>2006</v>
      </c>
      <c r="G168" s="153">
        <v>2048200000</v>
      </c>
      <c r="H168" s="153">
        <v>762000000</v>
      </c>
      <c r="I168" s="154">
        <f t="shared" si="1"/>
        <v>0.37203398105653745</v>
      </c>
      <c r="J168" s="155" t="s">
        <v>71</v>
      </c>
      <c r="K168" s="155" t="s">
        <v>4231</v>
      </c>
      <c r="L168" s="141"/>
      <c r="M168" s="156"/>
      <c r="N168" s="146"/>
      <c r="O168" s="146"/>
      <c r="P168" s="146"/>
      <c r="Q168" s="146"/>
      <c r="R168" s="146"/>
      <c r="S168" s="146"/>
      <c r="T168" s="146"/>
      <c r="U168" s="146"/>
      <c r="V168" s="146"/>
      <c r="W168" s="146"/>
      <c r="X168" s="146"/>
      <c r="Y168" s="146"/>
      <c r="Z168" s="146"/>
    </row>
    <row r="169" spans="1:26" ht="12.75" customHeight="1" x14ac:dyDescent="0.2">
      <c r="A169" s="141">
        <v>165</v>
      </c>
      <c r="B169" s="146">
        <f t="shared" si="0"/>
        <v>1</v>
      </c>
      <c r="C169" s="150" t="s">
        <v>1492</v>
      </c>
      <c r="D169" s="150" t="s">
        <v>162</v>
      </c>
      <c r="E169" s="151" t="s">
        <v>3377</v>
      </c>
      <c r="F169" s="161">
        <v>2006</v>
      </c>
      <c r="G169" s="153">
        <v>3900000000</v>
      </c>
      <c r="H169" s="153">
        <v>1352500000</v>
      </c>
      <c r="I169" s="154">
        <f t="shared" si="1"/>
        <v>0.34679487179487178</v>
      </c>
      <c r="J169" s="155"/>
      <c r="K169" s="155"/>
      <c r="L169" s="141" t="s">
        <v>3261</v>
      </c>
      <c r="M169" s="156">
        <v>2008</v>
      </c>
      <c r="N169" s="146"/>
      <c r="O169" s="146"/>
      <c r="P169" s="146"/>
      <c r="Q169" s="146"/>
      <c r="R169" s="146"/>
      <c r="S169" s="146"/>
      <c r="T169" s="146"/>
      <c r="U169" s="146"/>
      <c r="V169" s="146"/>
      <c r="W169" s="146"/>
      <c r="X169" s="146"/>
      <c r="Y169" s="146"/>
      <c r="Z169" s="146"/>
    </row>
    <row r="170" spans="1:26" ht="12.75" customHeight="1" x14ac:dyDescent="0.2">
      <c r="A170" s="141">
        <v>166</v>
      </c>
      <c r="B170" s="146">
        <f t="shared" si="0"/>
        <v>1</v>
      </c>
      <c r="C170" s="150" t="s">
        <v>1619</v>
      </c>
      <c r="D170" s="150" t="s">
        <v>162</v>
      </c>
      <c r="E170" s="151" t="s">
        <v>1620</v>
      </c>
      <c r="F170" s="161">
        <v>2006</v>
      </c>
      <c r="G170" s="153">
        <v>4281400000</v>
      </c>
      <c r="H170" s="153">
        <v>556600000</v>
      </c>
      <c r="I170" s="154">
        <f t="shared" si="1"/>
        <v>0.13000420423226047</v>
      </c>
      <c r="J170" s="155"/>
      <c r="K170" s="155"/>
      <c r="L170" s="141" t="s">
        <v>3261</v>
      </c>
      <c r="M170" s="156">
        <v>2009</v>
      </c>
      <c r="N170" s="146"/>
      <c r="O170" s="146"/>
      <c r="P170" s="146"/>
      <c r="Q170" s="146"/>
      <c r="R170" s="146"/>
      <c r="S170" s="146"/>
      <c r="T170" s="146"/>
      <c r="U170" s="146"/>
      <c r="V170" s="146"/>
      <c r="W170" s="146"/>
      <c r="X170" s="146"/>
      <c r="Y170" s="146"/>
      <c r="Z170" s="146"/>
    </row>
    <row r="171" spans="1:26" ht="12.75" customHeight="1" x14ac:dyDescent="0.2">
      <c r="A171" s="141">
        <v>167</v>
      </c>
      <c r="B171" s="146">
        <f t="shared" si="0"/>
        <v>1</v>
      </c>
      <c r="C171" s="150" t="s">
        <v>2103</v>
      </c>
      <c r="D171" s="150" t="s">
        <v>162</v>
      </c>
      <c r="E171" s="151" t="s">
        <v>3378</v>
      </c>
      <c r="F171" s="161">
        <v>2006</v>
      </c>
      <c r="G171" s="153">
        <v>1777700000</v>
      </c>
      <c r="H171" s="153">
        <v>766400000</v>
      </c>
      <c r="I171" s="154">
        <f t="shared" si="1"/>
        <v>0.43111886145018846</v>
      </c>
      <c r="J171" s="155"/>
      <c r="K171" s="155"/>
      <c r="L171" s="141" t="s">
        <v>3261</v>
      </c>
      <c r="M171" s="156">
        <v>2010</v>
      </c>
      <c r="N171" s="146"/>
      <c r="O171" s="146"/>
      <c r="P171" s="146"/>
      <c r="Q171" s="146"/>
      <c r="R171" s="146"/>
      <c r="S171" s="146"/>
      <c r="T171" s="146"/>
      <c r="U171" s="146"/>
      <c r="V171" s="146"/>
      <c r="W171" s="146"/>
      <c r="X171" s="146"/>
      <c r="Y171" s="146"/>
      <c r="Z171" s="146"/>
    </row>
    <row r="172" spans="1:26" ht="12.75" customHeight="1" x14ac:dyDescent="0.2">
      <c r="A172" s="141">
        <v>168</v>
      </c>
      <c r="B172" s="146">
        <f t="shared" si="0"/>
        <v>1</v>
      </c>
      <c r="C172" s="150" t="s">
        <v>1621</v>
      </c>
      <c r="D172" s="150" t="s">
        <v>162</v>
      </c>
      <c r="E172" s="151" t="s">
        <v>1622</v>
      </c>
      <c r="F172" s="161">
        <v>2006</v>
      </c>
      <c r="G172" s="153">
        <v>5595100000</v>
      </c>
      <c r="H172" s="153">
        <v>3811000000</v>
      </c>
      <c r="I172" s="154">
        <f t="shared" si="1"/>
        <v>0.68113170452717553</v>
      </c>
      <c r="J172" s="155"/>
      <c r="K172" s="155"/>
      <c r="L172" s="141" t="s">
        <v>3261</v>
      </c>
      <c r="M172" s="156">
        <v>2009</v>
      </c>
      <c r="N172" s="146"/>
      <c r="O172" s="146"/>
      <c r="P172" s="146"/>
      <c r="Q172" s="146"/>
      <c r="R172" s="146"/>
      <c r="S172" s="146"/>
      <c r="T172" s="146"/>
      <c r="U172" s="146"/>
      <c r="V172" s="146"/>
      <c r="W172" s="146"/>
      <c r="X172" s="146"/>
      <c r="Y172" s="146"/>
      <c r="Z172" s="146"/>
    </row>
    <row r="173" spans="1:26" ht="12.75" customHeight="1" x14ac:dyDescent="0.2">
      <c r="A173" s="141">
        <v>169</v>
      </c>
      <c r="B173" s="146">
        <f t="shared" si="0"/>
        <v>1</v>
      </c>
      <c r="C173" s="150" t="s">
        <v>1410</v>
      </c>
      <c r="D173" s="150" t="s">
        <v>162</v>
      </c>
      <c r="E173" s="151" t="s">
        <v>3379</v>
      </c>
      <c r="F173" s="161">
        <v>2006</v>
      </c>
      <c r="G173" s="153">
        <v>2200000000</v>
      </c>
      <c r="H173" s="153">
        <v>505400000</v>
      </c>
      <c r="I173" s="154">
        <f t="shared" si="1"/>
        <v>0.22972727272727272</v>
      </c>
      <c r="J173" s="155"/>
      <c r="K173" s="155"/>
      <c r="L173" s="141" t="s">
        <v>3261</v>
      </c>
      <c r="M173" s="156">
        <v>2008</v>
      </c>
      <c r="N173" s="146"/>
      <c r="O173" s="146"/>
      <c r="P173" s="146"/>
      <c r="Q173" s="146"/>
      <c r="R173" s="146"/>
      <c r="S173" s="146"/>
      <c r="T173" s="146"/>
      <c r="U173" s="146"/>
      <c r="V173" s="146"/>
      <c r="W173" s="146"/>
      <c r="X173" s="146"/>
      <c r="Y173" s="146"/>
      <c r="Z173" s="146"/>
    </row>
    <row r="174" spans="1:26" ht="12.75" customHeight="1" x14ac:dyDescent="0.2">
      <c r="A174" s="141">
        <v>170</v>
      </c>
      <c r="B174" s="146">
        <f t="shared" si="0"/>
        <v>1</v>
      </c>
      <c r="C174" s="150" t="s">
        <v>1470</v>
      </c>
      <c r="D174" s="150" t="s">
        <v>162</v>
      </c>
      <c r="E174" s="151" t="s">
        <v>3380</v>
      </c>
      <c r="F174" s="161">
        <v>2006</v>
      </c>
      <c r="G174" s="153">
        <v>9000000000</v>
      </c>
      <c r="H174" s="153">
        <v>525900000</v>
      </c>
      <c r="I174" s="154">
        <f t="shared" si="1"/>
        <v>5.843333333333333E-2</v>
      </c>
      <c r="J174" s="155"/>
      <c r="K174" s="155"/>
      <c r="L174" s="141" t="s">
        <v>3261</v>
      </c>
      <c r="M174" s="156">
        <v>2008</v>
      </c>
      <c r="N174" s="146"/>
      <c r="O174" s="146"/>
      <c r="P174" s="146"/>
      <c r="Q174" s="146"/>
      <c r="R174" s="146"/>
      <c r="S174" s="146"/>
      <c r="T174" s="146"/>
      <c r="U174" s="146"/>
      <c r="V174" s="146"/>
      <c r="W174" s="146"/>
      <c r="X174" s="146"/>
      <c r="Y174" s="146"/>
      <c r="Z174" s="146"/>
    </row>
    <row r="175" spans="1:26" ht="12.75" customHeight="1" x14ac:dyDescent="0.2">
      <c r="A175" s="141">
        <v>171</v>
      </c>
      <c r="B175" s="146">
        <f t="shared" si="0"/>
        <v>1</v>
      </c>
      <c r="C175" s="150" t="s">
        <v>2564</v>
      </c>
      <c r="D175" s="150" t="s">
        <v>162</v>
      </c>
      <c r="E175" s="151" t="s">
        <v>3381</v>
      </c>
      <c r="F175" s="161">
        <v>2006</v>
      </c>
      <c r="G175" s="153">
        <v>6264000000</v>
      </c>
      <c r="H175" s="153">
        <v>5182100000</v>
      </c>
      <c r="I175" s="154">
        <f t="shared" si="1"/>
        <v>0.82728288633461045</v>
      </c>
      <c r="J175" s="155"/>
      <c r="K175" s="155"/>
      <c r="L175" s="141" t="s">
        <v>3261</v>
      </c>
      <c r="M175" s="156">
        <v>2013</v>
      </c>
      <c r="N175" s="146"/>
      <c r="O175" s="146"/>
      <c r="P175" s="146"/>
      <c r="Q175" s="146"/>
      <c r="R175" s="146"/>
      <c r="S175" s="146"/>
      <c r="T175" s="146"/>
      <c r="U175" s="146"/>
      <c r="V175" s="146"/>
      <c r="W175" s="146"/>
      <c r="X175" s="146"/>
      <c r="Y175" s="146"/>
      <c r="Z175" s="146"/>
    </row>
    <row r="176" spans="1:26" ht="12.75" customHeight="1" x14ac:dyDescent="0.2">
      <c r="A176" s="141">
        <v>172</v>
      </c>
      <c r="B176" s="146">
        <f t="shared" si="0"/>
        <v>1</v>
      </c>
      <c r="C176" s="150" t="s">
        <v>2246</v>
      </c>
      <c r="D176" s="150" t="s">
        <v>162</v>
      </c>
      <c r="E176" s="151" t="s">
        <v>3382</v>
      </c>
      <c r="F176" s="161">
        <v>2006</v>
      </c>
      <c r="G176" s="153">
        <v>14859470000</v>
      </c>
      <c r="H176" s="153">
        <v>7578330000</v>
      </c>
      <c r="I176" s="154">
        <f t="shared" si="1"/>
        <v>0.51000002018914536</v>
      </c>
      <c r="J176" s="155"/>
      <c r="K176" s="155"/>
      <c r="L176" s="141" t="s">
        <v>3261</v>
      </c>
      <c r="M176" s="156">
        <v>2011</v>
      </c>
      <c r="N176" s="146"/>
      <c r="O176" s="146"/>
      <c r="P176" s="146"/>
      <c r="Q176" s="146"/>
      <c r="R176" s="146"/>
      <c r="S176" s="146"/>
      <c r="T176" s="146"/>
      <c r="U176" s="146"/>
      <c r="V176" s="146"/>
      <c r="W176" s="146"/>
      <c r="X176" s="146"/>
      <c r="Y176" s="146"/>
      <c r="Z176" s="146"/>
    </row>
    <row r="177" spans="1:26" ht="12.75" customHeight="1" x14ac:dyDescent="0.2">
      <c r="A177" s="141">
        <v>173</v>
      </c>
      <c r="B177" s="146">
        <f t="shared" si="0"/>
        <v>1</v>
      </c>
      <c r="C177" s="150" t="s">
        <v>175</v>
      </c>
      <c r="D177" s="150" t="s">
        <v>162</v>
      </c>
      <c r="E177" s="151" t="s">
        <v>176</v>
      </c>
      <c r="F177" s="161">
        <v>2006</v>
      </c>
      <c r="G177" s="153">
        <v>6498000000</v>
      </c>
      <c r="H177" s="153">
        <v>951000000</v>
      </c>
      <c r="I177" s="154">
        <f t="shared" si="1"/>
        <v>0.14635272391505078</v>
      </c>
      <c r="J177" s="155" t="s">
        <v>69</v>
      </c>
      <c r="K177" s="155" t="s">
        <v>4232</v>
      </c>
      <c r="L177" s="141"/>
      <c r="M177" s="156"/>
      <c r="N177" s="146"/>
      <c r="O177" s="146"/>
      <c r="P177" s="146"/>
      <c r="Q177" s="146"/>
      <c r="R177" s="146"/>
      <c r="S177" s="146"/>
      <c r="T177" s="146"/>
      <c r="U177" s="146"/>
      <c r="V177" s="146"/>
      <c r="W177" s="146"/>
      <c r="X177" s="146"/>
      <c r="Y177" s="146"/>
      <c r="Z177" s="146"/>
    </row>
    <row r="178" spans="1:26" ht="12.75" customHeight="1" x14ac:dyDescent="0.2">
      <c r="A178" s="141">
        <v>174</v>
      </c>
      <c r="B178" s="146">
        <f t="shared" si="0"/>
        <v>1</v>
      </c>
      <c r="C178" s="150" t="s">
        <v>2285</v>
      </c>
      <c r="D178" s="150" t="s">
        <v>4214</v>
      </c>
      <c r="E178" s="151" t="s">
        <v>2286</v>
      </c>
      <c r="F178" s="161">
        <v>2006</v>
      </c>
      <c r="G178" s="153">
        <v>8500000000</v>
      </c>
      <c r="H178" s="153">
        <v>4409900000</v>
      </c>
      <c r="I178" s="154">
        <f t="shared" si="1"/>
        <v>0.51881176470588231</v>
      </c>
      <c r="J178" s="155"/>
      <c r="K178" s="155"/>
      <c r="L178" s="141" t="s">
        <v>3261</v>
      </c>
      <c r="M178" s="156">
        <v>2011</v>
      </c>
      <c r="N178" s="146"/>
      <c r="O178" s="146"/>
      <c r="P178" s="146"/>
      <c r="Q178" s="146"/>
      <c r="R178" s="146"/>
      <c r="S178" s="146"/>
      <c r="T178" s="146"/>
      <c r="U178" s="146"/>
      <c r="V178" s="146"/>
      <c r="W178" s="146"/>
      <c r="X178" s="146"/>
      <c r="Y178" s="146"/>
      <c r="Z178" s="146"/>
    </row>
    <row r="179" spans="1:26" ht="12.75" customHeight="1" x14ac:dyDescent="0.2">
      <c r="A179" s="141">
        <v>175</v>
      </c>
      <c r="B179" s="146">
        <f t="shared" si="0"/>
        <v>1</v>
      </c>
      <c r="C179" s="150" t="s">
        <v>2139</v>
      </c>
      <c r="D179" s="150" t="s">
        <v>213</v>
      </c>
      <c r="E179" s="151" t="s">
        <v>2140</v>
      </c>
      <c r="F179" s="161">
        <v>2006</v>
      </c>
      <c r="G179" s="153">
        <v>1051600000</v>
      </c>
      <c r="H179" s="153">
        <v>1004200000</v>
      </c>
      <c r="I179" s="154">
        <f t="shared" si="1"/>
        <v>0.95492582731076459</v>
      </c>
      <c r="J179" s="155"/>
      <c r="K179" s="155"/>
      <c r="L179" s="141" t="s">
        <v>3261</v>
      </c>
      <c r="M179" s="156">
        <v>2010</v>
      </c>
      <c r="N179" s="146"/>
      <c r="O179" s="146"/>
      <c r="P179" s="146"/>
      <c r="Q179" s="146"/>
      <c r="R179" s="146"/>
      <c r="S179" s="146"/>
      <c r="T179" s="146"/>
      <c r="U179" s="146"/>
      <c r="V179" s="146"/>
      <c r="W179" s="146"/>
      <c r="X179" s="146"/>
      <c r="Y179" s="146"/>
      <c r="Z179" s="146"/>
    </row>
    <row r="180" spans="1:26" ht="12.75" customHeight="1" x14ac:dyDescent="0.2">
      <c r="A180" s="141">
        <v>176</v>
      </c>
      <c r="B180" s="146">
        <f t="shared" si="0"/>
        <v>1</v>
      </c>
      <c r="C180" s="150" t="s">
        <v>2141</v>
      </c>
      <c r="D180" s="150" t="s">
        <v>213</v>
      </c>
      <c r="E180" s="151" t="s">
        <v>3383</v>
      </c>
      <c r="F180" s="161">
        <v>2006</v>
      </c>
      <c r="G180" s="153">
        <v>2727000000</v>
      </c>
      <c r="H180" s="153">
        <v>552500000</v>
      </c>
      <c r="I180" s="154">
        <f t="shared" si="1"/>
        <v>0.20260359369270262</v>
      </c>
      <c r="J180" s="155"/>
      <c r="K180" s="155"/>
      <c r="L180" s="141" t="s">
        <v>3261</v>
      </c>
      <c r="M180" s="156">
        <v>2010</v>
      </c>
      <c r="N180" s="146"/>
      <c r="O180" s="146"/>
      <c r="P180" s="146"/>
      <c r="Q180" s="146"/>
      <c r="R180" s="146"/>
      <c r="S180" s="146"/>
      <c r="T180" s="146"/>
      <c r="U180" s="146"/>
      <c r="V180" s="146"/>
      <c r="W180" s="146"/>
      <c r="X180" s="146"/>
      <c r="Y180" s="146"/>
      <c r="Z180" s="146"/>
    </row>
    <row r="181" spans="1:26" ht="12.75" customHeight="1" x14ac:dyDescent="0.2">
      <c r="A181" s="141">
        <v>177</v>
      </c>
      <c r="B181" s="146">
        <f t="shared" si="0"/>
        <v>1</v>
      </c>
      <c r="C181" s="150" t="s">
        <v>1745</v>
      </c>
      <c r="D181" s="150" t="s">
        <v>213</v>
      </c>
      <c r="E181" s="151" t="s">
        <v>3384</v>
      </c>
      <c r="F181" s="161">
        <v>2006</v>
      </c>
      <c r="G181" s="153">
        <v>1385200000</v>
      </c>
      <c r="H181" s="153">
        <v>869200000</v>
      </c>
      <c r="I181" s="154">
        <f t="shared" si="1"/>
        <v>0.62749061507363557</v>
      </c>
      <c r="J181" s="155"/>
      <c r="K181" s="155"/>
      <c r="L181" s="141" t="s">
        <v>3261</v>
      </c>
      <c r="M181" s="156">
        <v>2009</v>
      </c>
      <c r="N181" s="146"/>
      <c r="O181" s="146"/>
      <c r="P181" s="146"/>
      <c r="Q181" s="146"/>
      <c r="R181" s="146"/>
      <c r="S181" s="146"/>
      <c r="T181" s="146"/>
      <c r="U181" s="146"/>
      <c r="V181" s="146"/>
      <c r="W181" s="146"/>
      <c r="X181" s="146"/>
      <c r="Y181" s="146"/>
      <c r="Z181" s="146"/>
    </row>
    <row r="182" spans="1:26" ht="12.75" customHeight="1" x14ac:dyDescent="0.2">
      <c r="A182" s="141">
        <v>178</v>
      </c>
      <c r="B182" s="146">
        <f t="shared" si="0"/>
        <v>1</v>
      </c>
      <c r="C182" s="150" t="s">
        <v>1499</v>
      </c>
      <c r="D182" s="150" t="s">
        <v>213</v>
      </c>
      <c r="E182" s="151" t="s">
        <v>1747</v>
      </c>
      <c r="F182" s="161">
        <v>2006</v>
      </c>
      <c r="G182" s="153">
        <v>1556000000</v>
      </c>
      <c r="H182" s="153">
        <v>1276930000</v>
      </c>
      <c r="I182" s="154">
        <f t="shared" si="1"/>
        <v>0.82064910025706939</v>
      </c>
      <c r="J182" s="155"/>
      <c r="K182" s="155"/>
      <c r="L182" s="141" t="s">
        <v>3261</v>
      </c>
      <c r="M182" s="156">
        <v>2009</v>
      </c>
      <c r="N182" s="146"/>
      <c r="O182" s="146"/>
      <c r="P182" s="146"/>
      <c r="Q182" s="146"/>
      <c r="R182" s="146"/>
      <c r="S182" s="146"/>
      <c r="T182" s="146"/>
      <c r="U182" s="146"/>
      <c r="V182" s="146"/>
      <c r="W182" s="146"/>
      <c r="X182" s="146"/>
      <c r="Y182" s="146"/>
      <c r="Z182" s="146"/>
    </row>
    <row r="183" spans="1:26" ht="12.75" customHeight="1" x14ac:dyDescent="0.2">
      <c r="A183" s="141">
        <v>179</v>
      </c>
      <c r="B183" s="146">
        <f t="shared" si="0"/>
        <v>1</v>
      </c>
      <c r="C183" s="150" t="s">
        <v>2315</v>
      </c>
      <c r="D183" s="150" t="s">
        <v>213</v>
      </c>
      <c r="E183" s="151" t="s">
        <v>2316</v>
      </c>
      <c r="F183" s="161">
        <v>2006</v>
      </c>
      <c r="G183" s="153">
        <v>5883600000</v>
      </c>
      <c r="H183" s="153">
        <v>1353500000</v>
      </c>
      <c r="I183" s="154">
        <f t="shared" si="1"/>
        <v>0.23004623019919776</v>
      </c>
      <c r="J183" s="155"/>
      <c r="K183" s="155"/>
      <c r="L183" s="141" t="s">
        <v>3261</v>
      </c>
      <c r="M183" s="156">
        <v>2011</v>
      </c>
      <c r="N183" s="146"/>
      <c r="O183" s="146"/>
      <c r="P183" s="146"/>
      <c r="Q183" s="146"/>
      <c r="R183" s="146"/>
      <c r="S183" s="146"/>
      <c r="T183" s="146"/>
      <c r="U183" s="146"/>
      <c r="V183" s="146"/>
      <c r="W183" s="146"/>
      <c r="X183" s="146"/>
      <c r="Y183" s="146"/>
      <c r="Z183" s="146"/>
    </row>
    <row r="184" spans="1:26" ht="12.75" customHeight="1" x14ac:dyDescent="0.2">
      <c r="A184" s="141">
        <v>180</v>
      </c>
      <c r="B184" s="146">
        <f t="shared" si="0"/>
        <v>1</v>
      </c>
      <c r="C184" s="150" t="s">
        <v>2115</v>
      </c>
      <c r="D184" s="150" t="s">
        <v>154</v>
      </c>
      <c r="E184" s="151" t="s">
        <v>2116</v>
      </c>
      <c r="F184" s="161">
        <v>2006</v>
      </c>
      <c r="G184" s="153">
        <v>4200000000</v>
      </c>
      <c r="H184" s="153">
        <v>2763900000</v>
      </c>
      <c r="I184" s="154">
        <f t="shared" si="1"/>
        <v>0.65807142857142853</v>
      </c>
      <c r="J184" s="155"/>
      <c r="K184" s="155"/>
      <c r="L184" s="141" t="s">
        <v>3261</v>
      </c>
      <c r="M184" s="156">
        <v>2010</v>
      </c>
      <c r="N184" s="146"/>
      <c r="O184" s="146"/>
      <c r="P184" s="146"/>
      <c r="Q184" s="146"/>
      <c r="R184" s="146"/>
      <c r="S184" s="146"/>
      <c r="T184" s="146"/>
      <c r="U184" s="146"/>
      <c r="V184" s="146"/>
      <c r="W184" s="146"/>
      <c r="X184" s="146"/>
      <c r="Y184" s="146"/>
      <c r="Z184" s="146"/>
    </row>
    <row r="185" spans="1:26" ht="12.75" customHeight="1" x14ac:dyDescent="0.2">
      <c r="A185" s="141">
        <v>181</v>
      </c>
      <c r="B185" s="146">
        <f t="shared" si="0"/>
        <v>1</v>
      </c>
      <c r="C185" s="150" t="s">
        <v>2117</v>
      </c>
      <c r="D185" s="150" t="s">
        <v>154</v>
      </c>
      <c r="E185" s="151" t="s">
        <v>2118</v>
      </c>
      <c r="F185" s="161">
        <v>2006</v>
      </c>
      <c r="G185" s="153">
        <v>2059000000</v>
      </c>
      <c r="H185" s="153">
        <v>617700000</v>
      </c>
      <c r="I185" s="154">
        <f t="shared" si="1"/>
        <v>0.3</v>
      </c>
      <c r="J185" s="155"/>
      <c r="K185" s="155"/>
      <c r="L185" s="141" t="s">
        <v>3261</v>
      </c>
      <c r="M185" s="156">
        <v>2010</v>
      </c>
      <c r="N185" s="146"/>
      <c r="O185" s="146"/>
      <c r="P185" s="146"/>
      <c r="Q185" s="146"/>
      <c r="R185" s="146"/>
      <c r="S185" s="146"/>
      <c r="T185" s="146"/>
      <c r="U185" s="146"/>
      <c r="V185" s="146"/>
      <c r="W185" s="146"/>
      <c r="X185" s="146"/>
      <c r="Y185" s="146"/>
      <c r="Z185" s="146"/>
    </row>
    <row r="186" spans="1:26" ht="12.75" customHeight="1" x14ac:dyDescent="0.2">
      <c r="A186" s="141">
        <v>182</v>
      </c>
      <c r="B186" s="146">
        <f t="shared" si="0"/>
        <v>1</v>
      </c>
      <c r="C186" s="150" t="s">
        <v>2606</v>
      </c>
      <c r="D186" s="150" t="s">
        <v>154</v>
      </c>
      <c r="E186" s="151" t="s">
        <v>3385</v>
      </c>
      <c r="F186" s="161">
        <v>2006</v>
      </c>
      <c r="G186" s="153">
        <v>7522000000</v>
      </c>
      <c r="H186" s="153">
        <v>4524247720</v>
      </c>
      <c r="I186" s="154">
        <f t="shared" si="1"/>
        <v>0.60146872108481786</v>
      </c>
      <c r="J186" s="155"/>
      <c r="K186" s="155"/>
      <c r="L186" s="141" t="s">
        <v>3261</v>
      </c>
      <c r="M186" s="156" t="s">
        <v>3280</v>
      </c>
      <c r="N186" s="146" t="str">
        <f>VLOOKUP(C186,'[8]BAN VON 2014'!A$2:D$36,4,0)</f>
        <v>T3</v>
      </c>
      <c r="O186" s="146"/>
      <c r="P186" s="146"/>
      <c r="Q186" s="146"/>
      <c r="R186" s="146"/>
      <c r="S186" s="146"/>
      <c r="T186" s="146"/>
      <c r="U186" s="146"/>
      <c r="V186" s="146"/>
      <c r="W186" s="146"/>
      <c r="X186" s="146"/>
      <c r="Y186" s="146"/>
      <c r="Z186" s="146"/>
    </row>
    <row r="187" spans="1:26" ht="12.75" customHeight="1" x14ac:dyDescent="0.2">
      <c r="A187" s="141">
        <v>183</v>
      </c>
      <c r="B187" s="146">
        <f t="shared" si="0"/>
        <v>1</v>
      </c>
      <c r="C187" s="150" t="s">
        <v>2119</v>
      </c>
      <c r="D187" s="150" t="s">
        <v>154</v>
      </c>
      <c r="E187" s="151" t="s">
        <v>2120</v>
      </c>
      <c r="F187" s="161">
        <v>2006</v>
      </c>
      <c r="G187" s="153">
        <v>4751000000</v>
      </c>
      <c r="H187" s="153">
        <v>2423000000</v>
      </c>
      <c r="I187" s="154">
        <f t="shared" si="1"/>
        <v>0.50999789517996208</v>
      </c>
      <c r="J187" s="155"/>
      <c r="K187" s="155"/>
      <c r="L187" s="141" t="s">
        <v>3261</v>
      </c>
      <c r="M187" s="156">
        <v>2010</v>
      </c>
      <c r="N187" s="146"/>
      <c r="O187" s="146"/>
      <c r="P187" s="146"/>
      <c r="Q187" s="146"/>
      <c r="R187" s="146"/>
      <c r="S187" s="146"/>
      <c r="T187" s="146"/>
      <c r="U187" s="146"/>
      <c r="V187" s="146"/>
      <c r="W187" s="146"/>
      <c r="X187" s="146"/>
      <c r="Y187" s="146"/>
      <c r="Z187" s="146"/>
    </row>
    <row r="188" spans="1:26" ht="12.75" customHeight="1" x14ac:dyDescent="0.2">
      <c r="A188" s="141">
        <v>184</v>
      </c>
      <c r="B188" s="146">
        <f t="shared" si="0"/>
        <v>1</v>
      </c>
      <c r="C188" s="150" t="s">
        <v>1352</v>
      </c>
      <c r="D188" s="150" t="s">
        <v>154</v>
      </c>
      <c r="E188" s="151" t="s">
        <v>3386</v>
      </c>
      <c r="F188" s="161">
        <v>2006</v>
      </c>
      <c r="G188" s="153">
        <v>2750000000</v>
      </c>
      <c r="H188" s="153">
        <v>750000000</v>
      </c>
      <c r="I188" s="154">
        <f t="shared" si="1"/>
        <v>0.27272727272727271</v>
      </c>
      <c r="J188" s="155"/>
      <c r="K188" s="155"/>
      <c r="L188" s="141" t="s">
        <v>3261</v>
      </c>
      <c r="M188" s="156">
        <v>2007</v>
      </c>
      <c r="N188" s="146"/>
      <c r="O188" s="146"/>
      <c r="P188" s="146"/>
      <c r="Q188" s="146"/>
      <c r="R188" s="146"/>
      <c r="S188" s="146"/>
      <c r="T188" s="146"/>
      <c r="U188" s="146"/>
      <c r="V188" s="146"/>
      <c r="W188" s="146"/>
      <c r="X188" s="146"/>
      <c r="Y188" s="146"/>
      <c r="Z188" s="146"/>
    </row>
    <row r="189" spans="1:26" ht="12.75" customHeight="1" x14ac:dyDescent="0.2">
      <c r="A189" s="141">
        <v>185</v>
      </c>
      <c r="B189" s="146">
        <f t="shared" si="0"/>
        <v>1</v>
      </c>
      <c r="C189" s="150" t="s">
        <v>1627</v>
      </c>
      <c r="D189" s="150" t="s">
        <v>154</v>
      </c>
      <c r="E189" s="151" t="s">
        <v>1628</v>
      </c>
      <c r="F189" s="161">
        <v>2006</v>
      </c>
      <c r="G189" s="153">
        <v>940000000</v>
      </c>
      <c r="H189" s="153">
        <v>282000000</v>
      </c>
      <c r="I189" s="154">
        <f t="shared" si="1"/>
        <v>0.3</v>
      </c>
      <c r="J189" s="155"/>
      <c r="K189" s="155"/>
      <c r="L189" s="141" t="s">
        <v>3261</v>
      </c>
      <c r="M189" s="156">
        <v>2009</v>
      </c>
      <c r="N189" s="146"/>
      <c r="O189" s="146"/>
      <c r="P189" s="146"/>
      <c r="Q189" s="146"/>
      <c r="R189" s="146"/>
      <c r="S189" s="146"/>
      <c r="T189" s="146"/>
      <c r="U189" s="146"/>
      <c r="V189" s="146"/>
      <c r="W189" s="146"/>
      <c r="X189" s="146"/>
      <c r="Y189" s="146"/>
      <c r="Z189" s="146"/>
    </row>
    <row r="190" spans="1:26" ht="12.75" customHeight="1" x14ac:dyDescent="0.2">
      <c r="A190" s="141">
        <v>186</v>
      </c>
      <c r="B190" s="146">
        <f t="shared" si="0"/>
        <v>1</v>
      </c>
      <c r="C190" s="150" t="s">
        <v>2121</v>
      </c>
      <c r="D190" s="150" t="s">
        <v>154</v>
      </c>
      <c r="E190" s="151" t="s">
        <v>3387</v>
      </c>
      <c r="F190" s="161">
        <v>2006</v>
      </c>
      <c r="G190" s="153">
        <v>4500000000</v>
      </c>
      <c r="H190" s="153">
        <v>2494000000</v>
      </c>
      <c r="I190" s="154">
        <f t="shared" si="1"/>
        <v>0.55422222222222217</v>
      </c>
      <c r="J190" s="155" t="s">
        <v>69</v>
      </c>
      <c r="K190" s="155" t="s">
        <v>4167</v>
      </c>
      <c r="L190" s="141"/>
      <c r="M190" s="156"/>
      <c r="N190" s="146"/>
      <c r="O190" s="146"/>
      <c r="P190" s="146"/>
      <c r="Q190" s="146"/>
      <c r="R190" s="146"/>
      <c r="S190" s="146"/>
      <c r="T190" s="146"/>
      <c r="U190" s="146"/>
      <c r="V190" s="146"/>
      <c r="W190" s="146"/>
      <c r="X190" s="146"/>
      <c r="Y190" s="146"/>
      <c r="Z190" s="146"/>
    </row>
    <row r="191" spans="1:26" ht="12.75" customHeight="1" x14ac:dyDescent="0.2">
      <c r="A191" s="141">
        <v>187</v>
      </c>
      <c r="B191" s="146">
        <f t="shared" si="0"/>
        <v>1</v>
      </c>
      <c r="C191" s="150" t="s">
        <v>2123</v>
      </c>
      <c r="D191" s="150" t="s">
        <v>154</v>
      </c>
      <c r="E191" s="151" t="s">
        <v>2124</v>
      </c>
      <c r="F191" s="161">
        <v>2006</v>
      </c>
      <c r="G191" s="153">
        <v>1144600000</v>
      </c>
      <c r="H191" s="153">
        <v>400600000</v>
      </c>
      <c r="I191" s="154">
        <f t="shared" si="1"/>
        <v>0.34999126332343178</v>
      </c>
      <c r="J191" s="155"/>
      <c r="K191" s="155"/>
      <c r="L191" s="141" t="s">
        <v>3261</v>
      </c>
      <c r="M191" s="156">
        <v>2010</v>
      </c>
      <c r="N191" s="146"/>
      <c r="O191" s="146"/>
      <c r="P191" s="146"/>
      <c r="Q191" s="146"/>
      <c r="R191" s="146"/>
      <c r="S191" s="146"/>
      <c r="T191" s="146"/>
      <c r="U191" s="146"/>
      <c r="V191" s="146"/>
      <c r="W191" s="146"/>
      <c r="X191" s="146"/>
      <c r="Y191" s="146"/>
      <c r="Z191" s="146"/>
    </row>
    <row r="192" spans="1:26" ht="12.75" customHeight="1" x14ac:dyDescent="0.2">
      <c r="A192" s="141">
        <v>188</v>
      </c>
      <c r="B192" s="146">
        <f t="shared" si="0"/>
        <v>1</v>
      </c>
      <c r="C192" s="150" t="s">
        <v>3028</v>
      </c>
      <c r="D192" s="150" t="s">
        <v>206</v>
      </c>
      <c r="E192" s="151" t="s">
        <v>3388</v>
      </c>
      <c r="F192" s="161">
        <v>2006</v>
      </c>
      <c r="G192" s="153">
        <v>5107000000</v>
      </c>
      <c r="H192" s="153">
        <v>2694320000</v>
      </c>
      <c r="I192" s="154">
        <f t="shared" si="1"/>
        <v>0.52757391815155674</v>
      </c>
      <c r="J192" s="155" t="s">
        <v>69</v>
      </c>
      <c r="K192" s="155" t="s">
        <v>854</v>
      </c>
      <c r="L192" s="141"/>
      <c r="M192" s="156"/>
      <c r="N192" s="146"/>
      <c r="O192" s="146"/>
      <c r="P192" s="146"/>
      <c r="Q192" s="146"/>
      <c r="R192" s="146"/>
      <c r="S192" s="146"/>
      <c r="T192" s="146"/>
      <c r="U192" s="146"/>
      <c r="V192" s="146"/>
      <c r="W192" s="146"/>
      <c r="X192" s="146"/>
      <c r="Y192" s="146"/>
      <c r="Z192" s="146"/>
    </row>
    <row r="193" spans="1:26" ht="12.75" customHeight="1" x14ac:dyDescent="0.2">
      <c r="A193" s="141">
        <v>189</v>
      </c>
      <c r="B193" s="146">
        <f t="shared" si="0"/>
        <v>1</v>
      </c>
      <c r="C193" s="150" t="s">
        <v>1326</v>
      </c>
      <c r="D193" s="150" t="s">
        <v>206</v>
      </c>
      <c r="E193" s="151" t="s">
        <v>1693</v>
      </c>
      <c r="F193" s="161">
        <v>2006</v>
      </c>
      <c r="G193" s="153">
        <v>2608000000</v>
      </c>
      <c r="H193" s="153">
        <v>652050000</v>
      </c>
      <c r="I193" s="154">
        <f t="shared" si="1"/>
        <v>0.25001917177914113</v>
      </c>
      <c r="J193" s="155"/>
      <c r="K193" s="155"/>
      <c r="L193" s="141" t="s">
        <v>3261</v>
      </c>
      <c r="M193" s="156">
        <v>2009</v>
      </c>
      <c r="N193" s="146"/>
      <c r="O193" s="146"/>
      <c r="P193" s="146"/>
      <c r="Q193" s="146"/>
      <c r="R193" s="146"/>
      <c r="S193" s="146"/>
      <c r="T193" s="146"/>
      <c r="U193" s="146"/>
      <c r="V193" s="146"/>
      <c r="W193" s="146"/>
      <c r="X193" s="146"/>
      <c r="Y193" s="146"/>
      <c r="Z193" s="146"/>
    </row>
    <row r="194" spans="1:26" ht="12.75" customHeight="1" x14ac:dyDescent="0.2">
      <c r="A194" s="141">
        <v>190</v>
      </c>
      <c r="B194" s="146">
        <f t="shared" si="0"/>
        <v>1</v>
      </c>
      <c r="C194" s="150" t="s">
        <v>1694</v>
      </c>
      <c r="D194" s="150" t="s">
        <v>206</v>
      </c>
      <c r="E194" s="151" t="s">
        <v>3389</v>
      </c>
      <c r="F194" s="161">
        <v>2006</v>
      </c>
      <c r="G194" s="153">
        <v>454850000</v>
      </c>
      <c r="H194" s="153">
        <v>262910000</v>
      </c>
      <c r="I194" s="154">
        <f t="shared" si="1"/>
        <v>0.57801473013081239</v>
      </c>
      <c r="J194" s="155"/>
      <c r="K194" s="155"/>
      <c r="L194" s="141" t="s">
        <v>3261</v>
      </c>
      <c r="M194" s="156">
        <v>2009</v>
      </c>
      <c r="N194" s="146"/>
      <c r="O194" s="146"/>
      <c r="P194" s="146"/>
      <c r="Q194" s="146"/>
      <c r="R194" s="146"/>
      <c r="S194" s="146"/>
      <c r="T194" s="146"/>
      <c r="U194" s="146"/>
      <c r="V194" s="146"/>
      <c r="W194" s="146"/>
      <c r="X194" s="146"/>
      <c r="Y194" s="146"/>
      <c r="Z194" s="146"/>
    </row>
    <row r="195" spans="1:26" ht="12.75" customHeight="1" x14ac:dyDescent="0.2">
      <c r="A195" s="141">
        <v>191</v>
      </c>
      <c r="B195" s="146">
        <f t="shared" si="0"/>
        <v>1</v>
      </c>
      <c r="C195" s="150" t="s">
        <v>2133</v>
      </c>
      <c r="D195" s="150" t="s">
        <v>206</v>
      </c>
      <c r="E195" s="151" t="s">
        <v>2134</v>
      </c>
      <c r="F195" s="161">
        <v>2006</v>
      </c>
      <c r="G195" s="153">
        <v>1554600000</v>
      </c>
      <c r="H195" s="153">
        <v>416500000</v>
      </c>
      <c r="I195" s="154">
        <f t="shared" si="1"/>
        <v>0.26791457609674513</v>
      </c>
      <c r="J195" s="155"/>
      <c r="K195" s="155"/>
      <c r="L195" s="141" t="s">
        <v>3261</v>
      </c>
      <c r="M195" s="156">
        <v>2010</v>
      </c>
      <c r="N195" s="146"/>
      <c r="O195" s="146"/>
      <c r="P195" s="146"/>
      <c r="Q195" s="146"/>
      <c r="R195" s="146"/>
      <c r="S195" s="146"/>
      <c r="T195" s="146"/>
      <c r="U195" s="146"/>
      <c r="V195" s="146"/>
      <c r="W195" s="146"/>
      <c r="X195" s="146"/>
      <c r="Y195" s="146"/>
      <c r="Z195" s="146"/>
    </row>
    <row r="196" spans="1:26" ht="12.75" customHeight="1" x14ac:dyDescent="0.2">
      <c r="A196" s="141">
        <v>192</v>
      </c>
      <c r="B196" s="146">
        <f t="shared" si="0"/>
        <v>1</v>
      </c>
      <c r="C196" s="150" t="s">
        <v>3052</v>
      </c>
      <c r="D196" s="150" t="s">
        <v>4215</v>
      </c>
      <c r="E196" s="151" t="s">
        <v>1674</v>
      </c>
      <c r="F196" s="161">
        <v>2006</v>
      </c>
      <c r="G196" s="153">
        <v>1300000000</v>
      </c>
      <c r="H196" s="153">
        <v>400000000</v>
      </c>
      <c r="I196" s="154">
        <f t="shared" si="1"/>
        <v>0.30769230769230771</v>
      </c>
      <c r="J196" s="155" t="s">
        <v>71</v>
      </c>
      <c r="K196" s="155" t="s">
        <v>4242</v>
      </c>
      <c r="L196" s="141"/>
      <c r="M196" s="156"/>
      <c r="N196" s="146"/>
      <c r="O196" s="146"/>
      <c r="P196" s="146"/>
      <c r="Q196" s="146"/>
      <c r="R196" s="146"/>
      <c r="S196" s="146"/>
      <c r="T196" s="146"/>
      <c r="U196" s="146"/>
      <c r="V196" s="146"/>
      <c r="W196" s="146"/>
      <c r="X196" s="146"/>
      <c r="Y196" s="146"/>
      <c r="Z196" s="146"/>
    </row>
    <row r="197" spans="1:26" ht="12.75" customHeight="1" x14ac:dyDescent="0.2">
      <c r="A197" s="141">
        <v>193</v>
      </c>
      <c r="B197" s="146">
        <f t="shared" si="0"/>
        <v>1</v>
      </c>
      <c r="C197" s="150" t="s">
        <v>2484</v>
      </c>
      <c r="D197" s="150" t="s">
        <v>4199</v>
      </c>
      <c r="E197" s="151" t="s">
        <v>3390</v>
      </c>
      <c r="F197" s="161">
        <v>2006</v>
      </c>
      <c r="G197" s="153">
        <v>3000000000</v>
      </c>
      <c r="H197" s="153">
        <v>900000000</v>
      </c>
      <c r="I197" s="154">
        <f t="shared" si="1"/>
        <v>0.3</v>
      </c>
      <c r="J197" s="155"/>
      <c r="K197" s="155"/>
      <c r="L197" s="141" t="s">
        <v>3261</v>
      </c>
      <c r="M197" s="156">
        <v>2013</v>
      </c>
      <c r="N197" s="146"/>
      <c r="O197" s="146"/>
      <c r="P197" s="146"/>
      <c r="Q197" s="146"/>
      <c r="R197" s="146"/>
      <c r="S197" s="146"/>
      <c r="T197" s="146"/>
      <c r="U197" s="146"/>
      <c r="V197" s="146"/>
      <c r="W197" s="146"/>
      <c r="X197" s="146"/>
      <c r="Y197" s="146"/>
      <c r="Z197" s="146"/>
    </row>
    <row r="198" spans="1:26" ht="12.75" customHeight="1" x14ac:dyDescent="0.2">
      <c r="A198" s="141">
        <v>194</v>
      </c>
      <c r="B198" s="146">
        <f t="shared" si="0"/>
        <v>1</v>
      </c>
      <c r="C198" s="150" t="s">
        <v>2366</v>
      </c>
      <c r="D198" s="150" t="s">
        <v>4199</v>
      </c>
      <c r="E198" s="151" t="s">
        <v>3391</v>
      </c>
      <c r="F198" s="161">
        <v>2006</v>
      </c>
      <c r="G198" s="153">
        <v>9000000000</v>
      </c>
      <c r="H198" s="153">
        <v>5656000000</v>
      </c>
      <c r="I198" s="154">
        <f t="shared" si="1"/>
        <v>0.62844444444444447</v>
      </c>
      <c r="J198" s="155"/>
      <c r="K198" s="155"/>
      <c r="L198" s="141" t="s">
        <v>3261</v>
      </c>
      <c r="M198" s="156">
        <v>2011</v>
      </c>
      <c r="N198" s="146"/>
      <c r="O198" s="146"/>
      <c r="P198" s="146"/>
      <c r="Q198" s="146"/>
      <c r="R198" s="146"/>
      <c r="S198" s="146"/>
      <c r="T198" s="146"/>
      <c r="U198" s="146"/>
      <c r="V198" s="146"/>
      <c r="W198" s="146"/>
      <c r="X198" s="146"/>
      <c r="Y198" s="146"/>
      <c r="Z198" s="146"/>
    </row>
    <row r="199" spans="1:26" ht="12.75" customHeight="1" x14ac:dyDescent="0.2">
      <c r="A199" s="141">
        <v>195</v>
      </c>
      <c r="B199" s="146">
        <f t="shared" si="0"/>
        <v>1</v>
      </c>
      <c r="C199" s="150" t="s">
        <v>1776</v>
      </c>
      <c r="D199" s="150" t="s">
        <v>4199</v>
      </c>
      <c r="E199" s="151" t="s">
        <v>3392</v>
      </c>
      <c r="F199" s="161">
        <v>2006</v>
      </c>
      <c r="G199" s="153">
        <v>9000000000</v>
      </c>
      <c r="H199" s="153">
        <v>2800000000</v>
      </c>
      <c r="I199" s="154">
        <f t="shared" si="1"/>
        <v>0.31111111111111112</v>
      </c>
      <c r="J199" s="155"/>
      <c r="K199" s="155"/>
      <c r="L199" s="141" t="s">
        <v>3261</v>
      </c>
      <c r="M199" s="156">
        <v>2009</v>
      </c>
      <c r="N199" s="146"/>
      <c r="O199" s="146"/>
      <c r="P199" s="146"/>
      <c r="Q199" s="146"/>
      <c r="R199" s="146"/>
      <c r="S199" s="146"/>
      <c r="T199" s="146"/>
      <c r="U199" s="146"/>
      <c r="V199" s="146"/>
      <c r="W199" s="146"/>
      <c r="X199" s="146"/>
      <c r="Y199" s="146"/>
      <c r="Z199" s="146"/>
    </row>
    <row r="200" spans="1:26" ht="12.75" customHeight="1" x14ac:dyDescent="0.2">
      <c r="A200" s="141">
        <v>196</v>
      </c>
      <c r="B200" s="146">
        <f t="shared" si="0"/>
        <v>1</v>
      </c>
      <c r="C200" s="150" t="s">
        <v>2344</v>
      </c>
      <c r="D200" s="150" t="s">
        <v>4199</v>
      </c>
      <c r="E200" s="151" t="s">
        <v>3393</v>
      </c>
      <c r="F200" s="161">
        <v>2006</v>
      </c>
      <c r="G200" s="153">
        <v>5000000000</v>
      </c>
      <c r="H200" s="153">
        <v>1804000000</v>
      </c>
      <c r="I200" s="154">
        <f t="shared" si="1"/>
        <v>0.36080000000000001</v>
      </c>
      <c r="J200" s="155"/>
      <c r="K200" s="155"/>
      <c r="L200" s="141" t="s">
        <v>3261</v>
      </c>
      <c r="M200" s="156">
        <v>2012</v>
      </c>
      <c r="N200" s="146"/>
      <c r="O200" s="146"/>
      <c r="P200" s="146"/>
      <c r="Q200" s="146"/>
      <c r="R200" s="146"/>
      <c r="S200" s="146"/>
      <c r="T200" s="146"/>
      <c r="U200" s="146"/>
      <c r="V200" s="146"/>
      <c r="W200" s="146"/>
      <c r="X200" s="146"/>
      <c r="Y200" s="146"/>
      <c r="Z200" s="146"/>
    </row>
    <row r="201" spans="1:26" ht="12.75" customHeight="1" x14ac:dyDescent="0.2">
      <c r="A201" s="141">
        <v>197</v>
      </c>
      <c r="B201" s="146">
        <f t="shared" si="0"/>
        <v>1</v>
      </c>
      <c r="C201" s="150" t="s">
        <v>1836</v>
      </c>
      <c r="D201" s="150" t="s">
        <v>4199</v>
      </c>
      <c r="E201" s="151" t="s">
        <v>3394</v>
      </c>
      <c r="F201" s="161">
        <v>2006</v>
      </c>
      <c r="G201" s="153">
        <v>3300000000</v>
      </c>
      <c r="H201" s="153">
        <v>1815000000</v>
      </c>
      <c r="I201" s="154">
        <f t="shared" si="1"/>
        <v>0.55000000000000004</v>
      </c>
      <c r="J201" s="155"/>
      <c r="K201" s="155"/>
      <c r="L201" s="141" t="s">
        <v>3261</v>
      </c>
      <c r="M201" s="156">
        <v>2009</v>
      </c>
      <c r="N201" s="146"/>
      <c r="O201" s="146"/>
      <c r="P201" s="146"/>
      <c r="Q201" s="146"/>
      <c r="R201" s="146"/>
      <c r="S201" s="146"/>
      <c r="T201" s="146"/>
      <c r="U201" s="146"/>
      <c r="V201" s="146"/>
      <c r="W201" s="146"/>
      <c r="X201" s="146"/>
      <c r="Y201" s="146"/>
      <c r="Z201" s="146"/>
    </row>
    <row r="202" spans="1:26" ht="12.75" customHeight="1" x14ac:dyDescent="0.2">
      <c r="A202" s="141">
        <v>198</v>
      </c>
      <c r="B202" s="146">
        <f t="shared" si="0"/>
        <v>1</v>
      </c>
      <c r="C202" s="150" t="s">
        <v>2006</v>
      </c>
      <c r="D202" s="150" t="s">
        <v>4199</v>
      </c>
      <c r="E202" s="151" t="s">
        <v>2007</v>
      </c>
      <c r="F202" s="161">
        <v>2006</v>
      </c>
      <c r="G202" s="153">
        <v>4000000000</v>
      </c>
      <c r="H202" s="153">
        <v>1200000000</v>
      </c>
      <c r="I202" s="154">
        <f t="shared" si="1"/>
        <v>0.3</v>
      </c>
      <c r="J202" s="155"/>
      <c r="K202" s="155"/>
      <c r="L202" s="141" t="s">
        <v>3261</v>
      </c>
      <c r="M202" s="156">
        <v>2010</v>
      </c>
      <c r="N202" s="146"/>
      <c r="O202" s="146"/>
      <c r="P202" s="146"/>
      <c r="Q202" s="146"/>
      <c r="R202" s="146"/>
      <c r="S202" s="146"/>
      <c r="T202" s="146"/>
      <c r="U202" s="146"/>
      <c r="V202" s="146"/>
      <c r="W202" s="146"/>
      <c r="X202" s="146"/>
      <c r="Y202" s="146"/>
      <c r="Z202" s="146"/>
    </row>
    <row r="203" spans="1:26" ht="12.75" customHeight="1" x14ac:dyDescent="0.2">
      <c r="A203" s="141">
        <v>199</v>
      </c>
      <c r="B203" s="146">
        <f t="shared" si="0"/>
        <v>1</v>
      </c>
      <c r="C203" s="150" t="s">
        <v>2997</v>
      </c>
      <c r="D203" s="150" t="s">
        <v>4199</v>
      </c>
      <c r="E203" s="151" t="s">
        <v>3395</v>
      </c>
      <c r="F203" s="161">
        <v>2006</v>
      </c>
      <c r="G203" s="153">
        <v>15580500000</v>
      </c>
      <c r="H203" s="153">
        <v>6069000000</v>
      </c>
      <c r="I203" s="154">
        <f t="shared" si="1"/>
        <v>0.38952536824877249</v>
      </c>
      <c r="J203" s="155" t="s">
        <v>71</v>
      </c>
      <c r="K203" s="155" t="s">
        <v>372</v>
      </c>
      <c r="L203" s="141"/>
      <c r="M203" s="156"/>
      <c r="N203" s="146"/>
      <c r="O203" s="146"/>
      <c r="P203" s="146"/>
      <c r="Q203" s="146"/>
      <c r="R203" s="146"/>
      <c r="S203" s="146"/>
      <c r="T203" s="146"/>
      <c r="U203" s="146"/>
      <c r="V203" s="146"/>
      <c r="W203" s="146"/>
      <c r="X203" s="146"/>
      <c r="Y203" s="146"/>
      <c r="Z203" s="146"/>
    </row>
    <row r="204" spans="1:26" ht="12.75" customHeight="1" x14ac:dyDescent="0.2">
      <c r="A204" s="141">
        <v>200</v>
      </c>
      <c r="B204" s="146">
        <f t="shared" si="0"/>
        <v>1</v>
      </c>
      <c r="C204" s="150" t="s">
        <v>1992</v>
      </c>
      <c r="D204" s="150" t="s">
        <v>4200</v>
      </c>
      <c r="E204" s="151" t="s">
        <v>2435</v>
      </c>
      <c r="F204" s="161">
        <v>2006</v>
      </c>
      <c r="G204" s="153">
        <v>4000000000</v>
      </c>
      <c r="H204" s="153">
        <v>2040000000</v>
      </c>
      <c r="I204" s="154">
        <f t="shared" si="1"/>
        <v>0.51</v>
      </c>
      <c r="J204" s="155"/>
      <c r="K204" s="155"/>
      <c r="L204" s="141" t="s">
        <v>3261</v>
      </c>
      <c r="M204" s="156">
        <v>2010</v>
      </c>
      <c r="N204" s="146"/>
      <c r="O204" s="146"/>
      <c r="P204" s="146"/>
      <c r="Q204" s="146"/>
      <c r="R204" s="146"/>
      <c r="S204" s="146"/>
      <c r="T204" s="146"/>
      <c r="U204" s="146"/>
      <c r="V204" s="146"/>
      <c r="W204" s="146"/>
      <c r="X204" s="146"/>
      <c r="Y204" s="146"/>
      <c r="Z204" s="146"/>
    </row>
    <row r="205" spans="1:26" ht="12.75" customHeight="1" x14ac:dyDescent="0.2">
      <c r="A205" s="141">
        <v>201</v>
      </c>
      <c r="B205" s="146">
        <f t="shared" si="0"/>
        <v>1</v>
      </c>
      <c r="C205" s="150" t="s">
        <v>1605</v>
      </c>
      <c r="D205" s="150" t="s">
        <v>4200</v>
      </c>
      <c r="E205" s="151" t="s">
        <v>3396</v>
      </c>
      <c r="F205" s="161">
        <v>2006</v>
      </c>
      <c r="G205" s="153">
        <v>3200000000</v>
      </c>
      <c r="H205" s="153">
        <v>2150000000</v>
      </c>
      <c r="I205" s="154">
        <f t="shared" si="1"/>
        <v>0.671875</v>
      </c>
      <c r="J205" s="155"/>
      <c r="K205" s="155"/>
      <c r="L205" s="141" t="s">
        <v>3261</v>
      </c>
      <c r="M205" s="156">
        <v>2009</v>
      </c>
      <c r="N205" s="146"/>
      <c r="O205" s="146"/>
      <c r="P205" s="146"/>
      <c r="Q205" s="146"/>
      <c r="R205" s="146"/>
      <c r="S205" s="146"/>
      <c r="T205" s="146"/>
      <c r="U205" s="146"/>
      <c r="V205" s="146"/>
      <c r="W205" s="146"/>
      <c r="X205" s="146"/>
      <c r="Y205" s="146"/>
      <c r="Z205" s="146"/>
    </row>
    <row r="206" spans="1:26" ht="12.75" customHeight="1" x14ac:dyDescent="0.2">
      <c r="A206" s="141">
        <v>202</v>
      </c>
      <c r="B206" s="146">
        <f t="shared" si="0"/>
        <v>1</v>
      </c>
      <c r="C206" s="150" t="s">
        <v>1704</v>
      </c>
      <c r="D206" s="150" t="s">
        <v>269</v>
      </c>
      <c r="E206" s="151" t="s">
        <v>1705</v>
      </c>
      <c r="F206" s="161">
        <v>2006</v>
      </c>
      <c r="G206" s="153">
        <v>1500000000</v>
      </c>
      <c r="H206" s="153">
        <v>382500000</v>
      </c>
      <c r="I206" s="154">
        <f t="shared" si="1"/>
        <v>0.255</v>
      </c>
      <c r="J206" s="155"/>
      <c r="K206" s="155"/>
      <c r="L206" s="141" t="s">
        <v>3261</v>
      </c>
      <c r="M206" s="156">
        <v>2009</v>
      </c>
      <c r="N206" s="146"/>
      <c r="O206" s="146"/>
      <c r="P206" s="146"/>
      <c r="Q206" s="146"/>
      <c r="R206" s="146"/>
      <c r="S206" s="146"/>
      <c r="T206" s="146"/>
      <c r="U206" s="146"/>
      <c r="V206" s="146"/>
      <c r="W206" s="146"/>
      <c r="X206" s="146"/>
      <c r="Y206" s="146"/>
      <c r="Z206" s="146"/>
    </row>
    <row r="207" spans="1:26" ht="12.75" customHeight="1" x14ac:dyDescent="0.2">
      <c r="A207" s="141">
        <v>203</v>
      </c>
      <c r="B207" s="146">
        <f t="shared" si="0"/>
        <v>1</v>
      </c>
      <c r="C207" s="150" t="s">
        <v>2135</v>
      </c>
      <c r="D207" s="150" t="s">
        <v>269</v>
      </c>
      <c r="E207" s="151" t="s">
        <v>2136</v>
      </c>
      <c r="F207" s="161">
        <v>2006</v>
      </c>
      <c r="G207" s="153">
        <v>8390000000</v>
      </c>
      <c r="H207" s="153">
        <v>5034000000</v>
      </c>
      <c r="I207" s="154">
        <f t="shared" si="1"/>
        <v>0.6</v>
      </c>
      <c r="J207" s="155"/>
      <c r="K207" s="155"/>
      <c r="L207" s="141" t="s">
        <v>3261</v>
      </c>
      <c r="M207" s="156">
        <v>2010</v>
      </c>
      <c r="N207" s="146"/>
      <c r="O207" s="146"/>
      <c r="P207" s="146"/>
      <c r="Q207" s="146"/>
      <c r="R207" s="146"/>
      <c r="S207" s="146"/>
      <c r="T207" s="146"/>
      <c r="U207" s="146"/>
      <c r="V207" s="146"/>
      <c r="W207" s="146"/>
      <c r="X207" s="146"/>
      <c r="Y207" s="146"/>
      <c r="Z207" s="146"/>
    </row>
    <row r="208" spans="1:26" ht="12.75" customHeight="1" x14ac:dyDescent="0.2">
      <c r="A208" s="141">
        <v>204</v>
      </c>
      <c r="B208" s="146">
        <f t="shared" si="0"/>
        <v>1</v>
      </c>
      <c r="C208" s="150" t="s">
        <v>1706</v>
      </c>
      <c r="D208" s="150" t="s">
        <v>269</v>
      </c>
      <c r="E208" s="151" t="s">
        <v>1707</v>
      </c>
      <c r="F208" s="161">
        <v>2006</v>
      </c>
      <c r="G208" s="153">
        <v>6000000000</v>
      </c>
      <c r="H208" s="153">
        <v>3060000000</v>
      </c>
      <c r="I208" s="154">
        <f t="shared" si="1"/>
        <v>0.51</v>
      </c>
      <c r="J208" s="155"/>
      <c r="K208" s="155"/>
      <c r="L208" s="141" t="s">
        <v>3261</v>
      </c>
      <c r="M208" s="156">
        <v>2009</v>
      </c>
      <c r="N208" s="146"/>
      <c r="O208" s="146"/>
      <c r="P208" s="146"/>
      <c r="Q208" s="146"/>
      <c r="R208" s="146"/>
      <c r="S208" s="146"/>
      <c r="T208" s="146"/>
      <c r="U208" s="146"/>
      <c r="V208" s="146"/>
      <c r="W208" s="146"/>
      <c r="X208" s="146"/>
      <c r="Y208" s="146"/>
      <c r="Z208" s="146"/>
    </row>
    <row r="209" spans="1:26" ht="12.75" customHeight="1" x14ac:dyDescent="0.2">
      <c r="A209" s="141">
        <v>205</v>
      </c>
      <c r="B209" s="146">
        <f t="shared" si="0"/>
        <v>1</v>
      </c>
      <c r="C209" s="150" t="s">
        <v>2348</v>
      </c>
      <c r="D209" s="150" t="s">
        <v>269</v>
      </c>
      <c r="E209" s="151" t="s">
        <v>2349</v>
      </c>
      <c r="F209" s="161">
        <v>2006</v>
      </c>
      <c r="G209" s="153">
        <v>1500000000</v>
      </c>
      <c r="H209" s="153">
        <v>765000000</v>
      </c>
      <c r="I209" s="154">
        <f t="shared" si="1"/>
        <v>0.51</v>
      </c>
      <c r="J209" s="155"/>
      <c r="K209" s="155"/>
      <c r="L209" s="141" t="s">
        <v>3261</v>
      </c>
      <c r="M209" s="156">
        <v>2011</v>
      </c>
      <c r="N209" s="146"/>
      <c r="O209" s="146"/>
      <c r="P209" s="146"/>
      <c r="Q209" s="146"/>
      <c r="R209" s="146"/>
      <c r="S209" s="146"/>
      <c r="T209" s="146"/>
      <c r="U209" s="146"/>
      <c r="V209" s="146"/>
      <c r="W209" s="146"/>
      <c r="X209" s="146"/>
      <c r="Y209" s="146"/>
      <c r="Z209" s="146"/>
    </row>
    <row r="210" spans="1:26" ht="12.75" customHeight="1" x14ac:dyDescent="0.2">
      <c r="A210" s="141">
        <v>206</v>
      </c>
      <c r="B210" s="146">
        <f t="shared" si="0"/>
        <v>1</v>
      </c>
      <c r="C210" s="150" t="s">
        <v>3054</v>
      </c>
      <c r="D210" s="150" t="s">
        <v>395</v>
      </c>
      <c r="E210" s="151" t="s">
        <v>3397</v>
      </c>
      <c r="F210" s="161">
        <v>2006</v>
      </c>
      <c r="G210" s="153">
        <v>52800000000</v>
      </c>
      <c r="H210" s="153">
        <v>34849720000</v>
      </c>
      <c r="I210" s="154">
        <f t="shared" si="1"/>
        <v>0.66003257575757579</v>
      </c>
      <c r="J210" s="155" t="s">
        <v>71</v>
      </c>
      <c r="K210" s="155" t="s">
        <v>4231</v>
      </c>
      <c r="L210" s="141"/>
      <c r="M210" s="156"/>
      <c r="N210" s="146"/>
      <c r="O210" s="146"/>
      <c r="P210" s="146"/>
      <c r="Q210" s="146"/>
      <c r="R210" s="146"/>
      <c r="S210" s="146"/>
      <c r="T210" s="146"/>
      <c r="U210" s="146"/>
      <c r="V210" s="146"/>
      <c r="W210" s="146"/>
      <c r="X210" s="146"/>
      <c r="Y210" s="146"/>
      <c r="Z210" s="146"/>
    </row>
    <row r="211" spans="1:26" ht="12.75" customHeight="1" x14ac:dyDescent="0.2">
      <c r="A211" s="141">
        <v>207</v>
      </c>
      <c r="B211" s="146">
        <f t="shared" si="0"/>
        <v>1</v>
      </c>
      <c r="C211" s="150" t="s">
        <v>3398</v>
      </c>
      <c r="D211" s="150" t="s">
        <v>4135</v>
      </c>
      <c r="E211" s="151" t="s">
        <v>3399</v>
      </c>
      <c r="F211" s="161">
        <v>2006</v>
      </c>
      <c r="G211" s="153">
        <v>43603000000</v>
      </c>
      <c r="H211" s="153">
        <v>43603000000</v>
      </c>
      <c r="I211" s="154">
        <f t="shared" si="1"/>
        <v>1</v>
      </c>
      <c r="J211" s="155"/>
      <c r="K211" s="155"/>
      <c r="L211" s="141" t="s">
        <v>3267</v>
      </c>
      <c r="M211" s="156">
        <v>2008</v>
      </c>
      <c r="N211" s="146"/>
      <c r="O211" s="146"/>
      <c r="P211" s="146" t="s">
        <v>3273</v>
      </c>
      <c r="Q211" s="146"/>
      <c r="R211" s="146"/>
      <c r="S211" s="146"/>
      <c r="T211" s="146"/>
      <c r="U211" s="146"/>
      <c r="V211" s="146"/>
      <c r="W211" s="146"/>
      <c r="X211" s="146"/>
      <c r="Y211" s="146"/>
      <c r="Z211" s="146"/>
    </row>
    <row r="212" spans="1:26" ht="12.75" customHeight="1" x14ac:dyDescent="0.2">
      <c r="A212" s="141">
        <v>208</v>
      </c>
      <c r="B212" s="146">
        <f t="shared" si="0"/>
        <v>1</v>
      </c>
      <c r="C212" s="150" t="s">
        <v>2000</v>
      </c>
      <c r="D212" s="150" t="s">
        <v>4200</v>
      </c>
      <c r="E212" s="151" t="s">
        <v>2001</v>
      </c>
      <c r="F212" s="161">
        <v>2006</v>
      </c>
      <c r="G212" s="153">
        <v>12000000000</v>
      </c>
      <c r="H212" s="153">
        <v>3600000000</v>
      </c>
      <c r="I212" s="154">
        <f t="shared" si="1"/>
        <v>0.3</v>
      </c>
      <c r="J212" s="155"/>
      <c r="K212" s="155"/>
      <c r="L212" s="141" t="s">
        <v>3261</v>
      </c>
      <c r="M212" s="156">
        <v>2010</v>
      </c>
      <c r="N212" s="146"/>
      <c r="O212" s="146"/>
      <c r="P212" s="146"/>
      <c r="Q212" s="146"/>
      <c r="R212" s="146"/>
      <c r="S212" s="146"/>
      <c r="T212" s="146"/>
      <c r="U212" s="146"/>
      <c r="V212" s="146"/>
      <c r="W212" s="146"/>
      <c r="X212" s="146"/>
      <c r="Y212" s="146"/>
      <c r="Z212" s="146"/>
    </row>
    <row r="213" spans="1:26" ht="12.75" customHeight="1" x14ac:dyDescent="0.2">
      <c r="A213" s="141">
        <v>209</v>
      </c>
      <c r="B213" s="146">
        <f t="shared" si="0"/>
        <v>1</v>
      </c>
      <c r="C213" s="150" t="s">
        <v>2370</v>
      </c>
      <c r="D213" s="150" t="s">
        <v>4200</v>
      </c>
      <c r="E213" s="151" t="s">
        <v>3400</v>
      </c>
      <c r="F213" s="161">
        <v>2006</v>
      </c>
      <c r="G213" s="153">
        <v>2000000000</v>
      </c>
      <c r="H213" s="153">
        <v>520000000</v>
      </c>
      <c r="I213" s="154">
        <f t="shared" si="1"/>
        <v>0.26</v>
      </c>
      <c r="J213" s="155"/>
      <c r="K213" s="155"/>
      <c r="L213" s="141" t="s">
        <v>3261</v>
      </c>
      <c r="M213" s="156">
        <v>2011</v>
      </c>
      <c r="N213" s="146"/>
      <c r="O213" s="146"/>
      <c r="P213" s="146"/>
      <c r="Q213" s="146"/>
      <c r="R213" s="146"/>
      <c r="S213" s="146"/>
      <c r="T213" s="146"/>
      <c r="U213" s="146"/>
      <c r="V213" s="146"/>
      <c r="W213" s="146"/>
      <c r="X213" s="146"/>
      <c r="Y213" s="146"/>
      <c r="Z213" s="146"/>
    </row>
    <row r="214" spans="1:26" ht="12.75" customHeight="1" x14ac:dyDescent="0.2">
      <c r="A214" s="141">
        <v>210</v>
      </c>
      <c r="B214" s="146">
        <f t="shared" si="0"/>
        <v>1</v>
      </c>
      <c r="C214" s="150" t="s">
        <v>2874</v>
      </c>
      <c r="D214" s="150" t="s">
        <v>4200</v>
      </c>
      <c r="E214" s="151" t="s">
        <v>2875</v>
      </c>
      <c r="F214" s="161">
        <v>2006</v>
      </c>
      <c r="G214" s="153">
        <v>4000000000</v>
      </c>
      <c r="H214" s="153">
        <v>2019600000</v>
      </c>
      <c r="I214" s="154">
        <f t="shared" si="1"/>
        <v>0.50490000000000002</v>
      </c>
      <c r="J214" s="155" t="s">
        <v>71</v>
      </c>
      <c r="K214" s="155" t="s">
        <v>4233</v>
      </c>
      <c r="L214" s="141"/>
      <c r="M214" s="156"/>
      <c r="N214" s="146"/>
      <c r="O214" s="146"/>
      <c r="P214" s="146"/>
      <c r="Q214" s="146"/>
      <c r="R214" s="146"/>
      <c r="S214" s="146"/>
      <c r="T214" s="146"/>
      <c r="U214" s="146"/>
      <c r="V214" s="146"/>
      <c r="W214" s="146"/>
      <c r="X214" s="146"/>
      <c r="Y214" s="146"/>
      <c r="Z214" s="146"/>
    </row>
    <row r="215" spans="1:26" ht="12.75" customHeight="1" x14ac:dyDescent="0.2">
      <c r="A215" s="141">
        <v>211</v>
      </c>
      <c r="B215" s="146">
        <f t="shared" si="0"/>
        <v>1</v>
      </c>
      <c r="C215" s="150" t="s">
        <v>1611</v>
      </c>
      <c r="D215" s="150" t="s">
        <v>4200</v>
      </c>
      <c r="E215" s="151" t="s">
        <v>1612</v>
      </c>
      <c r="F215" s="161">
        <v>2006</v>
      </c>
      <c r="G215" s="153">
        <v>2600000000</v>
      </c>
      <c r="H215" s="153">
        <v>797000000</v>
      </c>
      <c r="I215" s="154">
        <f t="shared" si="1"/>
        <v>0.30653846153846154</v>
      </c>
      <c r="J215" s="155"/>
      <c r="K215" s="155"/>
      <c r="L215" s="141" t="s">
        <v>3261</v>
      </c>
      <c r="M215" s="156">
        <v>2009</v>
      </c>
      <c r="N215" s="146"/>
      <c r="O215" s="146"/>
      <c r="P215" s="146"/>
      <c r="Q215" s="146"/>
      <c r="R215" s="146"/>
      <c r="S215" s="146"/>
      <c r="T215" s="146"/>
      <c r="U215" s="146"/>
      <c r="V215" s="146"/>
      <c r="W215" s="146"/>
      <c r="X215" s="146"/>
      <c r="Y215" s="146"/>
      <c r="Z215" s="146"/>
    </row>
    <row r="216" spans="1:26" ht="12.75" customHeight="1" x14ac:dyDescent="0.2">
      <c r="A216" s="141">
        <v>212</v>
      </c>
      <c r="B216" s="146">
        <f t="shared" si="0"/>
        <v>1</v>
      </c>
      <c r="C216" s="150" t="s">
        <v>3050</v>
      </c>
      <c r="D216" s="150" t="s">
        <v>154</v>
      </c>
      <c r="E216" s="151" t="s">
        <v>3401</v>
      </c>
      <c r="F216" s="161">
        <v>2006</v>
      </c>
      <c r="G216" s="153">
        <v>1322200000</v>
      </c>
      <c r="H216" s="153">
        <v>528880000</v>
      </c>
      <c r="I216" s="154">
        <f t="shared" si="1"/>
        <v>0.4</v>
      </c>
      <c r="J216" s="155" t="s">
        <v>69</v>
      </c>
      <c r="K216" s="155" t="s">
        <v>4167</v>
      </c>
      <c r="L216" s="141"/>
      <c r="M216" s="156"/>
      <c r="N216" s="146"/>
      <c r="O216" s="146"/>
      <c r="P216" s="146"/>
      <c r="Q216" s="146"/>
      <c r="R216" s="146"/>
      <c r="S216" s="146"/>
      <c r="T216" s="146"/>
      <c r="U216" s="146"/>
      <c r="V216" s="146"/>
      <c r="W216" s="146"/>
      <c r="X216" s="146"/>
      <c r="Y216" s="146"/>
      <c r="Z216" s="146"/>
    </row>
    <row r="217" spans="1:26" ht="12.75" customHeight="1" x14ac:dyDescent="0.2">
      <c r="A217" s="141">
        <v>213</v>
      </c>
      <c r="B217" s="146">
        <f t="shared" si="0"/>
        <v>1</v>
      </c>
      <c r="C217" s="150" t="s">
        <v>3402</v>
      </c>
      <c r="D217" s="150" t="s">
        <v>4137</v>
      </c>
      <c r="E217" s="151" t="s">
        <v>3403</v>
      </c>
      <c r="F217" s="161">
        <v>2006</v>
      </c>
      <c r="G217" s="153">
        <v>4950000000</v>
      </c>
      <c r="H217" s="153">
        <v>2524500000</v>
      </c>
      <c r="I217" s="154">
        <f t="shared" si="1"/>
        <v>0.51</v>
      </c>
      <c r="J217" s="155"/>
      <c r="K217" s="155"/>
      <c r="L217" s="141" t="s">
        <v>3267</v>
      </c>
      <c r="M217" s="156">
        <v>2010</v>
      </c>
      <c r="N217" s="146"/>
      <c r="O217" s="146"/>
      <c r="P217" s="146"/>
      <c r="Q217" s="146"/>
      <c r="R217" s="146"/>
      <c r="S217" s="146"/>
      <c r="T217" s="146"/>
      <c r="U217" s="146"/>
      <c r="V217" s="146"/>
      <c r="W217" s="146"/>
      <c r="X217" s="146"/>
      <c r="Y217" s="146"/>
      <c r="Z217" s="146"/>
    </row>
    <row r="218" spans="1:26" ht="12.75" customHeight="1" x14ac:dyDescent="0.2">
      <c r="A218" s="141">
        <v>214</v>
      </c>
      <c r="B218" s="146">
        <f t="shared" si="0"/>
        <v>1</v>
      </c>
      <c r="C218" s="150" t="s">
        <v>2105</v>
      </c>
      <c r="D218" s="150" t="s">
        <v>162</v>
      </c>
      <c r="E218" s="151" t="s">
        <v>2106</v>
      </c>
      <c r="F218" s="161">
        <v>2006</v>
      </c>
      <c r="G218" s="153">
        <v>7000000000</v>
      </c>
      <c r="H218" s="153">
        <v>3035000000</v>
      </c>
      <c r="I218" s="154">
        <f t="shared" si="1"/>
        <v>0.43357142857142855</v>
      </c>
      <c r="J218" s="155"/>
      <c r="K218" s="155"/>
      <c r="L218" s="141" t="s">
        <v>3261</v>
      </c>
      <c r="M218" s="156">
        <v>2010</v>
      </c>
      <c r="N218" s="146"/>
      <c r="O218" s="146"/>
      <c r="P218" s="146"/>
      <c r="Q218" s="146"/>
      <c r="R218" s="146"/>
      <c r="S218" s="146"/>
      <c r="T218" s="146"/>
      <c r="U218" s="146"/>
      <c r="V218" s="146"/>
      <c r="W218" s="146"/>
      <c r="X218" s="146"/>
      <c r="Y218" s="146"/>
      <c r="Z218" s="146"/>
    </row>
    <row r="219" spans="1:26" ht="12.75" customHeight="1" x14ac:dyDescent="0.2">
      <c r="A219" s="141">
        <v>215</v>
      </c>
      <c r="B219" s="146">
        <f t="shared" si="0"/>
        <v>1</v>
      </c>
      <c r="C219" s="150" t="s">
        <v>1607</v>
      </c>
      <c r="D219" s="150" t="s">
        <v>4200</v>
      </c>
      <c r="E219" s="151" t="s">
        <v>2200</v>
      </c>
      <c r="F219" s="161">
        <v>2006</v>
      </c>
      <c r="G219" s="153">
        <v>2700000000</v>
      </c>
      <c r="H219" s="153">
        <v>1377000000</v>
      </c>
      <c r="I219" s="154">
        <f t="shared" si="1"/>
        <v>0.51</v>
      </c>
      <c r="J219" s="155"/>
      <c r="K219" s="155"/>
      <c r="L219" s="141" t="s">
        <v>3261</v>
      </c>
      <c r="M219" s="156">
        <v>2011</v>
      </c>
      <c r="N219" s="146"/>
      <c r="O219" s="146"/>
      <c r="P219" s="146"/>
      <c r="Q219" s="146"/>
      <c r="R219" s="146"/>
      <c r="S219" s="146"/>
      <c r="T219" s="146"/>
      <c r="U219" s="146"/>
      <c r="V219" s="146"/>
      <c r="W219" s="146"/>
      <c r="X219" s="146"/>
      <c r="Y219" s="146"/>
      <c r="Z219" s="146"/>
    </row>
    <row r="220" spans="1:26" ht="12.75" customHeight="1" x14ac:dyDescent="0.2">
      <c r="A220" s="141">
        <v>216</v>
      </c>
      <c r="B220" s="146">
        <f t="shared" si="0"/>
        <v>1</v>
      </c>
      <c r="C220" s="150" t="s">
        <v>1583</v>
      </c>
      <c r="D220" s="150" t="s">
        <v>351</v>
      </c>
      <c r="E220" s="151" t="s">
        <v>1584</v>
      </c>
      <c r="F220" s="161">
        <v>2006</v>
      </c>
      <c r="G220" s="153">
        <v>6000000000</v>
      </c>
      <c r="H220" s="153">
        <v>1500000000</v>
      </c>
      <c r="I220" s="154">
        <f t="shared" si="1"/>
        <v>0.25</v>
      </c>
      <c r="J220" s="155"/>
      <c r="K220" s="155"/>
      <c r="L220" s="141" t="s">
        <v>3261</v>
      </c>
      <c r="M220" s="156">
        <v>2009</v>
      </c>
      <c r="N220" s="146"/>
      <c r="O220" s="146"/>
      <c r="P220" s="146"/>
      <c r="Q220" s="146"/>
      <c r="R220" s="146"/>
      <c r="S220" s="146"/>
      <c r="T220" s="146"/>
      <c r="U220" s="146"/>
      <c r="V220" s="146"/>
      <c r="W220" s="146"/>
      <c r="X220" s="146"/>
      <c r="Y220" s="146"/>
      <c r="Z220" s="146"/>
    </row>
    <row r="221" spans="1:26" ht="12.75" customHeight="1" x14ac:dyDescent="0.2">
      <c r="A221" s="141">
        <v>217</v>
      </c>
      <c r="B221" s="146">
        <f t="shared" si="0"/>
        <v>1</v>
      </c>
      <c r="C221" s="150" t="s">
        <v>1585</v>
      </c>
      <c r="D221" s="150" t="s">
        <v>351</v>
      </c>
      <c r="E221" s="151" t="s">
        <v>1586</v>
      </c>
      <c r="F221" s="161">
        <v>2006</v>
      </c>
      <c r="G221" s="153">
        <v>6700000000</v>
      </c>
      <c r="H221" s="153">
        <v>3268000000</v>
      </c>
      <c r="I221" s="154">
        <f t="shared" si="1"/>
        <v>0.48776119402985074</v>
      </c>
      <c r="J221" s="155"/>
      <c r="K221" s="155"/>
      <c r="L221" s="141" t="s">
        <v>3261</v>
      </c>
      <c r="M221" s="156">
        <v>2009</v>
      </c>
      <c r="N221" s="146"/>
      <c r="O221" s="146"/>
      <c r="P221" s="146"/>
      <c r="Q221" s="146"/>
      <c r="R221" s="146"/>
      <c r="S221" s="146"/>
      <c r="T221" s="146"/>
      <c r="U221" s="146"/>
      <c r="V221" s="146"/>
      <c r="W221" s="146"/>
      <c r="X221" s="146"/>
      <c r="Y221" s="146"/>
      <c r="Z221" s="146"/>
    </row>
    <row r="222" spans="1:26" ht="12.75" customHeight="1" x14ac:dyDescent="0.2">
      <c r="A222" s="141">
        <v>218</v>
      </c>
      <c r="B222" s="146">
        <f t="shared" si="0"/>
        <v>1</v>
      </c>
      <c r="C222" s="150" t="s">
        <v>1770</v>
      </c>
      <c r="D222" s="150" t="s">
        <v>4196</v>
      </c>
      <c r="E222" s="151" t="s">
        <v>1771</v>
      </c>
      <c r="F222" s="161">
        <v>2006</v>
      </c>
      <c r="G222" s="153">
        <v>2500000000</v>
      </c>
      <c r="H222" s="153">
        <v>1000000000</v>
      </c>
      <c r="I222" s="154">
        <f t="shared" si="1"/>
        <v>0.4</v>
      </c>
      <c r="J222" s="155"/>
      <c r="K222" s="155"/>
      <c r="L222" s="141" t="s">
        <v>3261</v>
      </c>
      <c r="M222" s="156">
        <v>2009</v>
      </c>
      <c r="N222" s="146"/>
      <c r="O222" s="146"/>
      <c r="P222" s="146"/>
      <c r="Q222" s="146"/>
      <c r="R222" s="146"/>
      <c r="S222" s="146"/>
      <c r="T222" s="146"/>
      <c r="U222" s="146"/>
      <c r="V222" s="146"/>
      <c r="W222" s="146"/>
      <c r="X222" s="146"/>
      <c r="Y222" s="146"/>
      <c r="Z222" s="146"/>
    </row>
    <row r="223" spans="1:26" ht="12.75" customHeight="1" x14ac:dyDescent="0.2">
      <c r="A223" s="141">
        <v>219</v>
      </c>
      <c r="B223" s="146">
        <f t="shared" si="0"/>
        <v>1</v>
      </c>
      <c r="C223" s="150" t="s">
        <v>1552</v>
      </c>
      <c r="D223" s="150" t="s">
        <v>3405</v>
      </c>
      <c r="E223" s="151" t="s">
        <v>1553</v>
      </c>
      <c r="F223" s="161">
        <v>2006</v>
      </c>
      <c r="G223" s="153">
        <v>2102500000</v>
      </c>
      <c r="H223" s="153">
        <v>630752927.10000002</v>
      </c>
      <c r="I223" s="154">
        <f t="shared" si="1"/>
        <v>0.30000139219976218</v>
      </c>
      <c r="J223" s="155"/>
      <c r="K223" s="155"/>
      <c r="L223" s="141" t="s">
        <v>3261</v>
      </c>
      <c r="M223" s="156">
        <v>2009</v>
      </c>
      <c r="N223" s="146"/>
      <c r="O223" s="146"/>
      <c r="P223" s="146"/>
      <c r="Q223" s="146"/>
      <c r="R223" s="146"/>
      <c r="S223" s="146"/>
      <c r="T223" s="146"/>
      <c r="U223" s="146"/>
      <c r="V223" s="146"/>
      <c r="W223" s="146"/>
      <c r="X223" s="146"/>
      <c r="Y223" s="146"/>
      <c r="Z223" s="146"/>
    </row>
    <row r="224" spans="1:26" ht="12.75" customHeight="1" x14ac:dyDescent="0.2">
      <c r="A224" s="141">
        <v>220</v>
      </c>
      <c r="B224" s="146">
        <f t="shared" si="0"/>
        <v>1</v>
      </c>
      <c r="C224" s="150" t="s">
        <v>2217</v>
      </c>
      <c r="D224" s="150" t="s">
        <v>3405</v>
      </c>
      <c r="E224" s="151" t="s">
        <v>3404</v>
      </c>
      <c r="F224" s="161">
        <v>2006</v>
      </c>
      <c r="G224" s="153">
        <v>5300000000</v>
      </c>
      <c r="H224" s="153">
        <v>1060000000</v>
      </c>
      <c r="I224" s="154">
        <f t="shared" si="1"/>
        <v>0.2</v>
      </c>
      <c r="J224" s="155"/>
      <c r="K224" s="155"/>
      <c r="L224" s="141" t="s">
        <v>3261</v>
      </c>
      <c r="M224" s="156">
        <v>2011</v>
      </c>
      <c r="N224" s="146"/>
      <c r="O224" s="146"/>
      <c r="P224" s="146"/>
      <c r="Q224" s="146"/>
      <c r="R224" s="146"/>
      <c r="S224" s="146"/>
      <c r="T224" s="146"/>
      <c r="U224" s="146"/>
      <c r="V224" s="146"/>
      <c r="W224" s="146"/>
      <c r="X224" s="146"/>
      <c r="Y224" s="146"/>
      <c r="Z224" s="146"/>
    </row>
    <row r="225" spans="1:26" ht="12.75" customHeight="1" x14ac:dyDescent="0.2">
      <c r="A225" s="141">
        <v>221</v>
      </c>
      <c r="B225" s="146"/>
      <c r="C225" s="165" t="s">
        <v>3145</v>
      </c>
      <c r="D225" s="150" t="s">
        <v>3405</v>
      </c>
      <c r="E225" s="166" t="s">
        <v>3406</v>
      </c>
      <c r="F225" s="161">
        <v>2006</v>
      </c>
      <c r="G225" s="153">
        <v>41167910000</v>
      </c>
      <c r="H225" s="153">
        <v>3250162308</v>
      </c>
      <c r="I225" s="154">
        <f t="shared" si="1"/>
        <v>7.8948926676141687E-2</v>
      </c>
      <c r="J225" s="155"/>
      <c r="K225" s="155"/>
      <c r="L225" s="141"/>
      <c r="M225" s="156"/>
      <c r="N225" s="146"/>
      <c r="O225" s="146" t="s">
        <v>3407</v>
      </c>
      <c r="P225" s="146"/>
      <c r="Q225" s="146"/>
      <c r="R225" s="146"/>
      <c r="S225" s="146"/>
      <c r="T225" s="146"/>
      <c r="U225" s="146"/>
      <c r="V225" s="146"/>
      <c r="W225" s="146"/>
      <c r="X225" s="146"/>
      <c r="Y225" s="146"/>
      <c r="Z225" s="146"/>
    </row>
    <row r="226" spans="1:26" ht="12.75" customHeight="1" x14ac:dyDescent="0.2">
      <c r="A226" s="141">
        <v>222</v>
      </c>
      <c r="B226" s="146">
        <f t="shared" ref="B226:B916" si="5">COUNTIF($C$5:$C$1002,C226)</f>
        <v>1</v>
      </c>
      <c r="C226" s="167" t="s">
        <v>1332</v>
      </c>
      <c r="D226" s="150" t="s">
        <v>3408</v>
      </c>
      <c r="E226" s="168" t="s">
        <v>3409</v>
      </c>
      <c r="F226" s="161">
        <v>2006</v>
      </c>
      <c r="G226" s="169">
        <v>3992610000</v>
      </c>
      <c r="H226" s="170">
        <v>4586710368</v>
      </c>
      <c r="I226" s="154">
        <f t="shared" si="1"/>
        <v>1.1488</v>
      </c>
      <c r="J226" s="155" t="e">
        <v>#N/A</v>
      </c>
      <c r="K226" s="155" t="e">
        <v>#N/A</v>
      </c>
      <c r="L226" s="141"/>
      <c r="M226" s="156"/>
      <c r="N226" s="146"/>
      <c r="O226" s="146"/>
      <c r="P226" s="146" t="s">
        <v>3410</v>
      </c>
      <c r="Q226" s="146"/>
      <c r="R226" s="146"/>
      <c r="S226" s="146"/>
      <c r="T226" s="146"/>
      <c r="U226" s="146"/>
      <c r="V226" s="146"/>
      <c r="W226" s="146"/>
      <c r="X226" s="146"/>
      <c r="Y226" s="146"/>
      <c r="Z226" s="146"/>
    </row>
    <row r="227" spans="1:26" ht="12.75" customHeight="1" x14ac:dyDescent="0.2">
      <c r="A227" s="141">
        <v>223</v>
      </c>
      <c r="B227" s="146">
        <f t="shared" si="5"/>
        <v>1</v>
      </c>
      <c r="C227" s="150" t="s">
        <v>1348</v>
      </c>
      <c r="D227" s="150" t="s">
        <v>3405</v>
      </c>
      <c r="E227" s="151" t="s">
        <v>3411</v>
      </c>
      <c r="F227" s="161">
        <v>2007</v>
      </c>
      <c r="G227" s="153">
        <v>55756270000</v>
      </c>
      <c r="H227" s="153">
        <v>7020500000</v>
      </c>
      <c r="I227" s="154">
        <f t="shared" si="1"/>
        <v>0.1259140900207277</v>
      </c>
      <c r="J227" s="155"/>
      <c r="K227" s="155"/>
      <c r="L227" s="141" t="s">
        <v>3261</v>
      </c>
      <c r="M227" s="156">
        <v>2007</v>
      </c>
      <c r="N227" s="146"/>
      <c r="O227" s="146"/>
      <c r="P227" s="146"/>
      <c r="Q227" s="146"/>
      <c r="R227" s="146"/>
      <c r="S227" s="146"/>
      <c r="T227" s="146"/>
      <c r="U227" s="146"/>
      <c r="V227" s="146"/>
      <c r="W227" s="146"/>
      <c r="X227" s="146"/>
      <c r="Y227" s="146"/>
      <c r="Z227" s="146"/>
    </row>
    <row r="228" spans="1:26" ht="12.75" customHeight="1" x14ac:dyDescent="0.2">
      <c r="A228" s="141">
        <v>224</v>
      </c>
      <c r="B228" s="146">
        <f t="shared" si="5"/>
        <v>1</v>
      </c>
      <c r="C228" s="150" t="s">
        <v>1336</v>
      </c>
      <c r="D228" s="150" t="s">
        <v>3405</v>
      </c>
      <c r="E228" s="151" t="s">
        <v>3412</v>
      </c>
      <c r="F228" s="161">
        <v>2007</v>
      </c>
      <c r="G228" s="153">
        <v>25500000000</v>
      </c>
      <c r="H228" s="153">
        <v>2300100000</v>
      </c>
      <c r="I228" s="154">
        <f t="shared" si="1"/>
        <v>9.0200000000000002E-2</v>
      </c>
      <c r="J228" s="155"/>
      <c r="K228" s="155"/>
      <c r="L228" s="141" t="s">
        <v>3261</v>
      </c>
      <c r="M228" s="156">
        <v>2007</v>
      </c>
      <c r="N228" s="146"/>
      <c r="O228" s="146"/>
      <c r="P228" s="146"/>
      <c r="Q228" s="146"/>
      <c r="R228" s="146"/>
      <c r="S228" s="146"/>
      <c r="T228" s="146"/>
      <c r="U228" s="146"/>
      <c r="V228" s="146"/>
      <c r="W228" s="146"/>
      <c r="X228" s="146"/>
      <c r="Y228" s="146"/>
      <c r="Z228" s="146"/>
    </row>
    <row r="229" spans="1:26" ht="12.75" customHeight="1" x14ac:dyDescent="0.2">
      <c r="A229" s="141">
        <v>225</v>
      </c>
      <c r="B229" s="146">
        <f t="shared" si="5"/>
        <v>1</v>
      </c>
      <c r="C229" s="150" t="s">
        <v>1854</v>
      </c>
      <c r="D229" s="150" t="s">
        <v>3405</v>
      </c>
      <c r="E229" s="151" t="s">
        <v>3413</v>
      </c>
      <c r="F229" s="161">
        <v>2007</v>
      </c>
      <c r="G229" s="153">
        <v>15000000000</v>
      </c>
      <c r="H229" s="153">
        <v>1350000000</v>
      </c>
      <c r="I229" s="154">
        <f t="shared" si="1"/>
        <v>0.09</v>
      </c>
      <c r="J229" s="155"/>
      <c r="K229" s="155"/>
      <c r="L229" s="141" t="s">
        <v>3261</v>
      </c>
      <c r="M229" s="156">
        <v>2009</v>
      </c>
      <c r="N229" s="146"/>
      <c r="O229" s="146"/>
      <c r="P229" s="146"/>
      <c r="Q229" s="146"/>
      <c r="R229" s="146"/>
      <c r="S229" s="146"/>
      <c r="T229" s="146"/>
      <c r="U229" s="146"/>
      <c r="V229" s="146"/>
      <c r="W229" s="146"/>
      <c r="X229" s="146"/>
      <c r="Y229" s="146"/>
      <c r="Z229" s="146"/>
    </row>
    <row r="230" spans="1:26" ht="12.75" customHeight="1" x14ac:dyDescent="0.2">
      <c r="A230" s="141">
        <v>226</v>
      </c>
      <c r="B230" s="146">
        <f t="shared" si="5"/>
        <v>1</v>
      </c>
      <c r="C230" s="150" t="s">
        <v>2837</v>
      </c>
      <c r="D230" s="150" t="s">
        <v>3405</v>
      </c>
      <c r="E230" s="151" t="s">
        <v>3414</v>
      </c>
      <c r="F230" s="161">
        <v>2007</v>
      </c>
      <c r="G230" s="153">
        <v>14000000000</v>
      </c>
      <c r="H230" s="153">
        <v>3514000000</v>
      </c>
      <c r="I230" s="154">
        <f t="shared" si="1"/>
        <v>0.251</v>
      </c>
      <c r="J230" s="155" t="s">
        <v>2588</v>
      </c>
      <c r="K230" s="155" t="s">
        <v>4251</v>
      </c>
      <c r="L230" s="141"/>
      <c r="M230" s="156"/>
      <c r="N230" s="146"/>
      <c r="O230" s="146"/>
      <c r="P230" s="146"/>
      <c r="Q230" s="146"/>
      <c r="R230" s="146"/>
      <c r="S230" s="146"/>
      <c r="T230" s="146"/>
      <c r="U230" s="146"/>
      <c r="V230" s="146"/>
      <c r="W230" s="146"/>
      <c r="X230" s="146"/>
      <c r="Y230" s="146"/>
      <c r="Z230" s="146"/>
    </row>
    <row r="231" spans="1:26" ht="12.75" customHeight="1" x14ac:dyDescent="0.2">
      <c r="A231" s="141">
        <v>227</v>
      </c>
      <c r="B231" s="146">
        <f t="shared" si="5"/>
        <v>1</v>
      </c>
      <c r="C231" s="150" t="s">
        <v>2759</v>
      </c>
      <c r="D231" s="150" t="s">
        <v>3405</v>
      </c>
      <c r="E231" s="151" t="s">
        <v>2760</v>
      </c>
      <c r="F231" s="161">
        <v>2007</v>
      </c>
      <c r="G231" s="153">
        <v>14935300000</v>
      </c>
      <c r="H231" s="153">
        <v>10719200000</v>
      </c>
      <c r="I231" s="154">
        <f t="shared" si="1"/>
        <v>0.71770905170970789</v>
      </c>
      <c r="J231" s="155" t="s">
        <v>71</v>
      </c>
      <c r="K231" s="155" t="s">
        <v>4227</v>
      </c>
      <c r="L231" s="141"/>
      <c r="M231" s="156"/>
      <c r="N231" s="146"/>
      <c r="O231" s="146"/>
      <c r="P231" s="146"/>
      <c r="Q231" s="146"/>
      <c r="R231" s="146"/>
      <c r="S231" s="146"/>
      <c r="T231" s="146"/>
      <c r="U231" s="146"/>
      <c r="V231" s="146"/>
      <c r="W231" s="146"/>
      <c r="X231" s="146"/>
      <c r="Y231" s="146"/>
      <c r="Z231" s="146"/>
    </row>
    <row r="232" spans="1:26" ht="12.75" customHeight="1" x14ac:dyDescent="0.2">
      <c r="A232" s="141">
        <v>228</v>
      </c>
      <c r="B232" s="146">
        <f t="shared" si="5"/>
        <v>1</v>
      </c>
      <c r="C232" s="150" t="s">
        <v>2401</v>
      </c>
      <c r="D232" s="150" t="s">
        <v>3405</v>
      </c>
      <c r="E232" s="151" t="s">
        <v>2402</v>
      </c>
      <c r="F232" s="161">
        <v>2007</v>
      </c>
      <c r="G232" s="153">
        <v>13300000000</v>
      </c>
      <c r="H232" s="153">
        <v>6783000000</v>
      </c>
      <c r="I232" s="154">
        <f t="shared" si="1"/>
        <v>0.51</v>
      </c>
      <c r="J232" s="155"/>
      <c r="K232" s="155"/>
      <c r="L232" s="141" t="s">
        <v>3261</v>
      </c>
      <c r="M232" s="156">
        <v>2012</v>
      </c>
      <c r="N232" s="146"/>
      <c r="O232" s="146"/>
      <c r="P232" s="146"/>
      <c r="Q232" s="146"/>
      <c r="R232" s="146"/>
      <c r="S232" s="146"/>
      <c r="T232" s="146"/>
      <c r="U232" s="146"/>
      <c r="V232" s="146"/>
      <c r="W232" s="146"/>
      <c r="X232" s="146"/>
      <c r="Y232" s="146"/>
      <c r="Z232" s="146"/>
    </row>
    <row r="233" spans="1:26" ht="12.75" customHeight="1" x14ac:dyDescent="0.2">
      <c r="A233" s="141">
        <v>229</v>
      </c>
      <c r="B233" s="146">
        <f t="shared" si="5"/>
        <v>1</v>
      </c>
      <c r="C233" s="150" t="s">
        <v>2578</v>
      </c>
      <c r="D233" s="150" t="s">
        <v>3405</v>
      </c>
      <c r="E233" s="151" t="s">
        <v>2579</v>
      </c>
      <c r="F233" s="161">
        <v>2007</v>
      </c>
      <c r="G233" s="153">
        <v>12615000000</v>
      </c>
      <c r="H233" s="153">
        <v>8260544713</v>
      </c>
      <c r="I233" s="154">
        <f t="shared" si="1"/>
        <v>0.65481924003170833</v>
      </c>
      <c r="J233" s="155"/>
      <c r="K233" s="155"/>
      <c r="L233" s="141" t="s">
        <v>3261</v>
      </c>
      <c r="M233" s="156" t="s">
        <v>3280</v>
      </c>
      <c r="N233" s="146" t="str">
        <f>VLOOKUP(C233,'[8]BAN VON 2014'!A$2:D$36,4,0)</f>
        <v>T3</v>
      </c>
      <c r="O233" s="146"/>
      <c r="P233" s="146"/>
      <c r="Q233" s="146"/>
      <c r="R233" s="146"/>
      <c r="S233" s="146"/>
      <c r="T233" s="146"/>
      <c r="U233" s="146"/>
      <c r="V233" s="146"/>
      <c r="W233" s="146"/>
      <c r="X233" s="146"/>
      <c r="Y233" s="146"/>
      <c r="Z233" s="146"/>
    </row>
    <row r="234" spans="1:26" ht="12.75" customHeight="1" x14ac:dyDescent="0.2">
      <c r="A234" s="141">
        <v>230</v>
      </c>
      <c r="B234" s="146">
        <f t="shared" si="5"/>
        <v>1</v>
      </c>
      <c r="C234" s="150" t="s">
        <v>3415</v>
      </c>
      <c r="D234" s="150" t="s">
        <v>4216</v>
      </c>
      <c r="E234" s="151" t="s">
        <v>3416</v>
      </c>
      <c r="F234" s="161">
        <v>2007</v>
      </c>
      <c r="G234" s="153">
        <v>54628468830</v>
      </c>
      <c r="H234" s="153">
        <v>47247062319</v>
      </c>
      <c r="I234" s="154">
        <f t="shared" si="1"/>
        <v>0.86487985716805604</v>
      </c>
      <c r="J234" s="155"/>
      <c r="K234" s="155"/>
      <c r="L234" s="141" t="s">
        <v>3267</v>
      </c>
      <c r="M234" s="156">
        <v>2012</v>
      </c>
      <c r="N234" s="146"/>
      <c r="O234" s="146"/>
      <c r="P234" s="146"/>
      <c r="Q234" s="146"/>
      <c r="R234" s="146"/>
      <c r="S234" s="146"/>
      <c r="T234" s="146"/>
      <c r="U234" s="146"/>
      <c r="V234" s="146"/>
      <c r="W234" s="146"/>
      <c r="X234" s="146"/>
      <c r="Y234" s="146"/>
      <c r="Z234" s="146"/>
    </row>
    <row r="235" spans="1:26" ht="12.75" customHeight="1" x14ac:dyDescent="0.2">
      <c r="A235" s="141">
        <v>231</v>
      </c>
      <c r="B235" s="146">
        <f t="shared" si="5"/>
        <v>1</v>
      </c>
      <c r="C235" s="150" t="s">
        <v>2939</v>
      </c>
      <c r="D235" s="150" t="s">
        <v>4138</v>
      </c>
      <c r="E235" s="151" t="s">
        <v>3417</v>
      </c>
      <c r="F235" s="161">
        <v>2007</v>
      </c>
      <c r="G235" s="153">
        <v>7980200000</v>
      </c>
      <c r="H235" s="153">
        <v>4860073996</v>
      </c>
      <c r="I235" s="154">
        <f t="shared" si="1"/>
        <v>0.60901656549961158</v>
      </c>
      <c r="J235" s="155" t="s">
        <v>69</v>
      </c>
      <c r="K235" s="155" t="s">
        <v>4234</v>
      </c>
      <c r="L235" s="141"/>
      <c r="M235" s="156"/>
      <c r="N235" s="146"/>
      <c r="O235" s="146"/>
      <c r="P235" s="146"/>
      <c r="Q235" s="146"/>
      <c r="R235" s="146"/>
      <c r="S235" s="146"/>
      <c r="T235" s="146"/>
      <c r="U235" s="146"/>
      <c r="V235" s="146"/>
      <c r="W235" s="146"/>
      <c r="X235" s="146"/>
      <c r="Y235" s="146"/>
      <c r="Z235" s="146"/>
    </row>
    <row r="236" spans="1:26" ht="12.75" customHeight="1" x14ac:dyDescent="0.2">
      <c r="A236" s="141">
        <v>232</v>
      </c>
      <c r="B236" s="146">
        <f t="shared" si="5"/>
        <v>1</v>
      </c>
      <c r="C236" s="150" t="s">
        <v>3045</v>
      </c>
      <c r="D236" s="150" t="s">
        <v>4138</v>
      </c>
      <c r="E236" s="151" t="s">
        <v>3418</v>
      </c>
      <c r="F236" s="161">
        <v>2007</v>
      </c>
      <c r="G236" s="153">
        <v>14156000000</v>
      </c>
      <c r="H236" s="153">
        <v>7435200000</v>
      </c>
      <c r="I236" s="154">
        <f t="shared" si="1"/>
        <v>0.52523311669963268</v>
      </c>
      <c r="J236" s="155" t="s">
        <v>69</v>
      </c>
      <c r="K236" s="155" t="s">
        <v>4234</v>
      </c>
      <c r="L236" s="141"/>
      <c r="M236" s="156"/>
      <c r="N236" s="146"/>
      <c r="O236" s="146"/>
      <c r="P236" s="146"/>
      <c r="Q236" s="146"/>
      <c r="R236" s="146"/>
      <c r="S236" s="146"/>
      <c r="T236" s="146"/>
      <c r="U236" s="146"/>
      <c r="V236" s="146"/>
      <c r="W236" s="146"/>
      <c r="X236" s="146"/>
      <c r="Y236" s="146"/>
      <c r="Z236" s="146"/>
    </row>
    <row r="237" spans="1:26" ht="12.75" customHeight="1" x14ac:dyDescent="0.2">
      <c r="A237" s="141">
        <v>233</v>
      </c>
      <c r="B237" s="146">
        <f t="shared" si="5"/>
        <v>1</v>
      </c>
      <c r="C237" s="150" t="s">
        <v>3419</v>
      </c>
      <c r="D237" s="150" t="s">
        <v>4138</v>
      </c>
      <c r="E237" s="151" t="s">
        <v>3420</v>
      </c>
      <c r="F237" s="161">
        <v>2007</v>
      </c>
      <c r="G237" s="153">
        <v>8623180000</v>
      </c>
      <c r="H237" s="153">
        <v>4602070000</v>
      </c>
      <c r="I237" s="154">
        <f t="shared" si="1"/>
        <v>0.53368594880310971</v>
      </c>
      <c r="J237" s="155"/>
      <c r="K237" s="155"/>
      <c r="L237" s="141" t="s">
        <v>3267</v>
      </c>
      <c r="M237" s="156">
        <v>2010</v>
      </c>
      <c r="N237" s="146"/>
      <c r="O237" s="146"/>
      <c r="P237" s="146"/>
      <c r="Q237" s="146"/>
      <c r="R237" s="146"/>
      <c r="S237" s="146"/>
      <c r="T237" s="146"/>
      <c r="U237" s="146"/>
      <c r="V237" s="146"/>
      <c r="W237" s="146"/>
      <c r="X237" s="146"/>
      <c r="Y237" s="146"/>
      <c r="Z237" s="146"/>
    </row>
    <row r="238" spans="1:26" ht="12.75" customHeight="1" x14ac:dyDescent="0.2">
      <c r="A238" s="141">
        <v>234</v>
      </c>
      <c r="B238" s="146">
        <f t="shared" si="5"/>
        <v>1</v>
      </c>
      <c r="C238" s="150" t="s">
        <v>2633</v>
      </c>
      <c r="D238" s="150" t="s">
        <v>4138</v>
      </c>
      <c r="E238" s="151" t="s">
        <v>3421</v>
      </c>
      <c r="F238" s="161">
        <v>2007</v>
      </c>
      <c r="G238" s="153">
        <v>6193080000</v>
      </c>
      <c r="H238" s="153">
        <v>1066660000</v>
      </c>
      <c r="I238" s="154">
        <f t="shared" si="1"/>
        <v>0.17223417104251842</v>
      </c>
      <c r="J238" s="155"/>
      <c r="K238" s="155"/>
      <c r="L238" s="141" t="s">
        <v>3261</v>
      </c>
      <c r="M238" s="156" t="s">
        <v>3366</v>
      </c>
      <c r="N238" s="146" t="str">
        <f>VLOOKUP(C238,'[8]BAN VON 2014'!A$2:D$36,4,0)</f>
        <v>T5</v>
      </c>
      <c r="O238" s="146"/>
      <c r="P238" s="146"/>
      <c r="Q238" s="146"/>
      <c r="R238" s="146"/>
      <c r="S238" s="146"/>
      <c r="T238" s="146"/>
      <c r="U238" s="146"/>
      <c r="V238" s="146"/>
      <c r="W238" s="146"/>
      <c r="X238" s="146"/>
      <c r="Y238" s="146"/>
      <c r="Z238" s="146"/>
    </row>
    <row r="239" spans="1:26" ht="12.75" customHeight="1" x14ac:dyDescent="0.2">
      <c r="A239" s="141">
        <v>235</v>
      </c>
      <c r="B239" s="146">
        <f t="shared" si="5"/>
        <v>1</v>
      </c>
      <c r="C239" s="150" t="s">
        <v>168</v>
      </c>
      <c r="D239" s="150" t="s">
        <v>138</v>
      </c>
      <c r="E239" s="151" t="s">
        <v>3422</v>
      </c>
      <c r="F239" s="161">
        <v>2007</v>
      </c>
      <c r="G239" s="153">
        <v>4100000000</v>
      </c>
      <c r="H239" s="153">
        <v>2316000000</v>
      </c>
      <c r="I239" s="154">
        <f t="shared" si="1"/>
        <v>0.56487804878048775</v>
      </c>
      <c r="J239" s="155"/>
      <c r="K239" s="155"/>
      <c r="L239" s="141" t="s">
        <v>3267</v>
      </c>
      <c r="M239" s="156">
        <v>2011</v>
      </c>
      <c r="N239" s="146"/>
      <c r="O239" s="146"/>
      <c r="P239" s="146"/>
      <c r="Q239" s="146"/>
      <c r="R239" s="146"/>
      <c r="S239" s="146"/>
      <c r="T239" s="146"/>
      <c r="U239" s="146"/>
      <c r="V239" s="146"/>
      <c r="W239" s="146"/>
      <c r="X239" s="146"/>
      <c r="Y239" s="146"/>
      <c r="Z239" s="146"/>
    </row>
    <row r="240" spans="1:26" ht="12.75" customHeight="1" x14ac:dyDescent="0.2">
      <c r="A240" s="141">
        <v>236</v>
      </c>
      <c r="B240" s="146">
        <f t="shared" si="5"/>
        <v>1</v>
      </c>
      <c r="C240" s="150" t="s">
        <v>219</v>
      </c>
      <c r="D240" s="150" t="s">
        <v>138</v>
      </c>
      <c r="E240" s="151" t="s">
        <v>3423</v>
      </c>
      <c r="F240" s="161">
        <v>2007</v>
      </c>
      <c r="G240" s="153">
        <v>9075456000</v>
      </c>
      <c r="H240" s="153">
        <v>8829234329</v>
      </c>
      <c r="I240" s="154">
        <f t="shared" si="1"/>
        <v>0.97286949867863393</v>
      </c>
      <c r="J240" s="155" t="s">
        <v>69</v>
      </c>
      <c r="K240" s="155" t="s">
        <v>4252</v>
      </c>
      <c r="L240" s="141"/>
      <c r="M240" s="156"/>
      <c r="N240" s="146"/>
      <c r="O240" s="146"/>
      <c r="P240" s="146" t="s">
        <v>3273</v>
      </c>
      <c r="Q240" s="146"/>
      <c r="R240" s="146"/>
      <c r="S240" s="146"/>
      <c r="T240" s="146"/>
      <c r="U240" s="146"/>
      <c r="V240" s="146"/>
      <c r="W240" s="146"/>
      <c r="X240" s="146"/>
      <c r="Y240" s="146"/>
      <c r="Z240" s="146"/>
    </row>
    <row r="241" spans="1:26" ht="12.75" customHeight="1" x14ac:dyDescent="0.2">
      <c r="A241" s="141">
        <v>237</v>
      </c>
      <c r="B241" s="146">
        <f t="shared" si="5"/>
        <v>1</v>
      </c>
      <c r="C241" s="150" t="s">
        <v>135</v>
      </c>
      <c r="D241" s="150" t="s">
        <v>138</v>
      </c>
      <c r="E241" s="151" t="s">
        <v>136</v>
      </c>
      <c r="F241" s="161">
        <v>2007</v>
      </c>
      <c r="G241" s="153">
        <v>4000000000</v>
      </c>
      <c r="H241" s="153">
        <v>2127720000</v>
      </c>
      <c r="I241" s="154">
        <f t="shared" si="1"/>
        <v>0.53193000000000001</v>
      </c>
      <c r="J241" s="155"/>
      <c r="K241" s="155"/>
      <c r="L241" s="141" t="s">
        <v>3267</v>
      </c>
      <c r="M241" s="156">
        <v>2011</v>
      </c>
      <c r="N241" s="146"/>
      <c r="O241" s="146"/>
      <c r="P241" s="146"/>
      <c r="Q241" s="146"/>
      <c r="R241" s="146"/>
      <c r="S241" s="146"/>
      <c r="T241" s="146"/>
      <c r="U241" s="146"/>
      <c r="V241" s="146"/>
      <c r="W241" s="146"/>
      <c r="X241" s="146"/>
      <c r="Y241" s="146"/>
      <c r="Z241" s="146"/>
    </row>
    <row r="242" spans="1:26" ht="12.75" customHeight="1" x14ac:dyDescent="0.2">
      <c r="A242" s="141">
        <v>238</v>
      </c>
      <c r="B242" s="146">
        <f t="shared" si="5"/>
        <v>1</v>
      </c>
      <c r="C242" s="150" t="s">
        <v>3016</v>
      </c>
      <c r="D242" s="150" t="s">
        <v>581</v>
      </c>
      <c r="E242" s="151" t="s">
        <v>3424</v>
      </c>
      <c r="F242" s="161">
        <v>2007</v>
      </c>
      <c r="G242" s="153">
        <v>2250400000</v>
      </c>
      <c r="H242" s="153">
        <v>1147500000</v>
      </c>
      <c r="I242" s="154">
        <f t="shared" si="1"/>
        <v>0.5099093494489868</v>
      </c>
      <c r="J242" s="155" t="s">
        <v>2207</v>
      </c>
      <c r="K242" s="155" t="s">
        <v>4235</v>
      </c>
      <c r="L242" s="141"/>
      <c r="M242" s="156"/>
      <c r="N242" s="146"/>
      <c r="O242" s="146"/>
      <c r="P242" s="146"/>
      <c r="Q242" s="146"/>
      <c r="R242" s="146"/>
      <c r="S242" s="146"/>
      <c r="T242" s="146"/>
      <c r="U242" s="146"/>
      <c r="V242" s="146"/>
      <c r="W242" s="146"/>
      <c r="X242" s="146"/>
      <c r="Y242" s="146"/>
      <c r="Z242" s="146"/>
    </row>
    <row r="243" spans="1:26" ht="12.75" customHeight="1" x14ac:dyDescent="0.2">
      <c r="A243" s="141">
        <v>239</v>
      </c>
      <c r="B243" s="146">
        <f t="shared" si="5"/>
        <v>1</v>
      </c>
      <c r="C243" s="150" t="s">
        <v>2296</v>
      </c>
      <c r="D243" s="150" t="s">
        <v>581</v>
      </c>
      <c r="E243" s="151" t="s">
        <v>2297</v>
      </c>
      <c r="F243" s="161">
        <v>2007</v>
      </c>
      <c r="G243" s="153">
        <v>5000000000</v>
      </c>
      <c r="H243" s="153">
        <v>2550000000</v>
      </c>
      <c r="I243" s="154">
        <f t="shared" si="1"/>
        <v>0.51</v>
      </c>
      <c r="J243" s="155"/>
      <c r="K243" s="155"/>
      <c r="L243" s="141" t="s">
        <v>3261</v>
      </c>
      <c r="M243" s="156">
        <v>2011</v>
      </c>
      <c r="N243" s="146"/>
      <c r="O243" s="146"/>
      <c r="P243" s="146"/>
      <c r="Q243" s="146"/>
      <c r="R243" s="146"/>
      <c r="S243" s="146"/>
      <c r="T243" s="146"/>
      <c r="U243" s="146"/>
      <c r="V243" s="146"/>
      <c r="W243" s="146"/>
      <c r="X243" s="146"/>
      <c r="Y243" s="146"/>
      <c r="Z243" s="146"/>
    </row>
    <row r="244" spans="1:26" ht="12.75" customHeight="1" x14ac:dyDescent="0.2">
      <c r="A244" s="141">
        <v>240</v>
      </c>
      <c r="B244" s="146">
        <f t="shared" si="5"/>
        <v>1</v>
      </c>
      <c r="C244" s="150" t="s">
        <v>2258</v>
      </c>
      <c r="D244" s="150" t="s">
        <v>4202</v>
      </c>
      <c r="E244" s="151" t="s">
        <v>3425</v>
      </c>
      <c r="F244" s="161">
        <v>2007</v>
      </c>
      <c r="G244" s="153">
        <v>7500000000</v>
      </c>
      <c r="H244" s="153">
        <v>3118500000</v>
      </c>
      <c r="I244" s="154">
        <f t="shared" si="1"/>
        <v>0.4158</v>
      </c>
      <c r="J244" s="155"/>
      <c r="K244" s="155"/>
      <c r="L244" s="141" t="s">
        <v>3261</v>
      </c>
      <c r="M244" s="156">
        <v>2011</v>
      </c>
      <c r="N244" s="146"/>
      <c r="O244" s="146"/>
      <c r="P244" s="146"/>
      <c r="Q244" s="146"/>
      <c r="R244" s="146"/>
      <c r="S244" s="146"/>
      <c r="T244" s="146"/>
      <c r="U244" s="146"/>
      <c r="V244" s="146"/>
      <c r="W244" s="146"/>
      <c r="X244" s="146"/>
      <c r="Y244" s="146"/>
      <c r="Z244" s="146"/>
    </row>
    <row r="245" spans="1:26" ht="12.75" customHeight="1" x14ac:dyDescent="0.2">
      <c r="A245" s="141">
        <v>241</v>
      </c>
      <c r="B245" s="146">
        <f t="shared" si="5"/>
        <v>1</v>
      </c>
      <c r="C245" s="150" t="s">
        <v>1966</v>
      </c>
      <c r="D245" s="150" t="s">
        <v>4202</v>
      </c>
      <c r="E245" s="151" t="s">
        <v>3426</v>
      </c>
      <c r="F245" s="161">
        <v>2007</v>
      </c>
      <c r="G245" s="153">
        <v>1928450000</v>
      </c>
      <c r="H245" s="153">
        <v>1020000000</v>
      </c>
      <c r="I245" s="154">
        <f t="shared" si="1"/>
        <v>0.52892219139723617</v>
      </c>
      <c r="J245" s="155"/>
      <c r="K245" s="155"/>
      <c r="L245" s="141" t="s">
        <v>3261</v>
      </c>
      <c r="M245" s="156">
        <v>2009</v>
      </c>
      <c r="N245" s="146"/>
      <c r="O245" s="146"/>
      <c r="P245" s="146"/>
      <c r="Q245" s="146"/>
      <c r="R245" s="146"/>
      <c r="S245" s="146"/>
      <c r="T245" s="146"/>
      <c r="U245" s="146"/>
      <c r="V245" s="146"/>
      <c r="W245" s="146"/>
      <c r="X245" s="146"/>
      <c r="Y245" s="146"/>
      <c r="Z245" s="146"/>
    </row>
    <row r="246" spans="1:26" ht="12.75" customHeight="1" x14ac:dyDescent="0.2">
      <c r="A246" s="141">
        <v>242</v>
      </c>
      <c r="B246" s="146">
        <f t="shared" si="5"/>
        <v>1</v>
      </c>
      <c r="C246" s="150" t="s">
        <v>2203</v>
      </c>
      <c r="D246" s="150" t="s">
        <v>4202</v>
      </c>
      <c r="E246" s="151" t="s">
        <v>2204</v>
      </c>
      <c r="F246" s="161">
        <v>2007</v>
      </c>
      <c r="G246" s="153">
        <v>4000000000</v>
      </c>
      <c r="H246" s="153">
        <v>1600000000</v>
      </c>
      <c r="I246" s="154">
        <f t="shared" si="1"/>
        <v>0.4</v>
      </c>
      <c r="J246" s="155"/>
      <c r="K246" s="155"/>
      <c r="L246" s="141" t="s">
        <v>3261</v>
      </c>
      <c r="M246" s="156">
        <v>2011</v>
      </c>
      <c r="N246" s="146"/>
      <c r="O246" s="146"/>
      <c r="P246" s="146"/>
      <c r="Q246" s="146"/>
      <c r="R246" s="146"/>
      <c r="S246" s="146"/>
      <c r="T246" s="146"/>
      <c r="U246" s="146"/>
      <c r="V246" s="146"/>
      <c r="W246" s="146"/>
      <c r="X246" s="146"/>
      <c r="Y246" s="146"/>
      <c r="Z246" s="146"/>
    </row>
    <row r="247" spans="1:26" ht="12.75" customHeight="1" x14ac:dyDescent="0.2">
      <c r="A247" s="141">
        <v>243</v>
      </c>
      <c r="B247" s="146">
        <f t="shared" si="5"/>
        <v>1</v>
      </c>
      <c r="C247" s="150" t="s">
        <v>2077</v>
      </c>
      <c r="D247" s="150" t="s">
        <v>4202</v>
      </c>
      <c r="E247" s="151" t="s">
        <v>2078</v>
      </c>
      <c r="F247" s="161">
        <v>2007</v>
      </c>
      <c r="G247" s="153">
        <v>4000000000</v>
      </c>
      <c r="H247" s="153">
        <v>1600000000</v>
      </c>
      <c r="I247" s="154">
        <f t="shared" si="1"/>
        <v>0.4</v>
      </c>
      <c r="J247" s="155"/>
      <c r="K247" s="155"/>
      <c r="L247" s="141" t="s">
        <v>3261</v>
      </c>
      <c r="M247" s="156">
        <v>2010</v>
      </c>
      <c r="N247" s="146"/>
      <c r="O247" s="146"/>
      <c r="P247" s="146"/>
      <c r="Q247" s="146"/>
      <c r="R247" s="146"/>
      <c r="S247" s="146"/>
      <c r="T247" s="146"/>
      <c r="U247" s="146"/>
      <c r="V247" s="146"/>
      <c r="W247" s="146"/>
      <c r="X247" s="146"/>
      <c r="Y247" s="146"/>
      <c r="Z247" s="146"/>
    </row>
    <row r="248" spans="1:26" ht="12.75" customHeight="1" x14ac:dyDescent="0.2">
      <c r="A248" s="141">
        <v>244</v>
      </c>
      <c r="B248" s="146">
        <f t="shared" si="5"/>
        <v>1</v>
      </c>
      <c r="C248" s="150" t="s">
        <v>2079</v>
      </c>
      <c r="D248" s="150" t="s">
        <v>4202</v>
      </c>
      <c r="E248" s="151" t="s">
        <v>3427</v>
      </c>
      <c r="F248" s="161">
        <v>2007</v>
      </c>
      <c r="G248" s="153">
        <v>2000000000</v>
      </c>
      <c r="H248" s="153">
        <v>420000000</v>
      </c>
      <c r="I248" s="154">
        <f t="shared" si="1"/>
        <v>0.21</v>
      </c>
      <c r="J248" s="155"/>
      <c r="K248" s="155"/>
      <c r="L248" s="141" t="s">
        <v>3261</v>
      </c>
      <c r="M248" s="156">
        <v>2010</v>
      </c>
      <c r="N248" s="146"/>
      <c r="O248" s="146"/>
      <c r="P248" s="146"/>
      <c r="Q248" s="146"/>
      <c r="R248" s="146"/>
      <c r="S248" s="146"/>
      <c r="T248" s="146"/>
      <c r="U248" s="146"/>
      <c r="V248" s="146"/>
      <c r="W248" s="146"/>
      <c r="X248" s="146"/>
      <c r="Y248" s="146"/>
      <c r="Z248" s="146"/>
    </row>
    <row r="249" spans="1:26" ht="12.75" customHeight="1" x14ac:dyDescent="0.2">
      <c r="A249" s="141">
        <v>245</v>
      </c>
      <c r="B249" s="146">
        <f t="shared" si="5"/>
        <v>1</v>
      </c>
      <c r="C249" s="150" t="s">
        <v>1848</v>
      </c>
      <c r="D249" s="150" t="s">
        <v>4202</v>
      </c>
      <c r="E249" s="151" t="s">
        <v>3428</v>
      </c>
      <c r="F249" s="161">
        <v>2007</v>
      </c>
      <c r="G249" s="153">
        <v>2000000000</v>
      </c>
      <c r="H249" s="153">
        <v>200000000</v>
      </c>
      <c r="I249" s="154">
        <f t="shared" si="1"/>
        <v>0.1</v>
      </c>
      <c r="J249" s="155"/>
      <c r="K249" s="155"/>
      <c r="L249" s="141" t="s">
        <v>3261</v>
      </c>
      <c r="M249" s="156">
        <v>2009</v>
      </c>
      <c r="N249" s="146"/>
      <c r="O249" s="146"/>
      <c r="P249" s="146"/>
      <c r="Q249" s="146"/>
      <c r="R249" s="146"/>
      <c r="S249" s="146"/>
      <c r="T249" s="146"/>
      <c r="U249" s="146"/>
      <c r="V249" s="146"/>
      <c r="W249" s="146"/>
      <c r="X249" s="146"/>
      <c r="Y249" s="146"/>
      <c r="Z249" s="146"/>
    </row>
    <row r="250" spans="1:26" ht="12.75" customHeight="1" x14ac:dyDescent="0.2">
      <c r="A250" s="141">
        <v>246</v>
      </c>
      <c r="B250" s="146">
        <f t="shared" si="5"/>
        <v>1</v>
      </c>
      <c r="C250" s="150" t="s">
        <v>2777</v>
      </c>
      <c r="D250" s="150" t="s">
        <v>3956</v>
      </c>
      <c r="E250" s="151" t="s">
        <v>3429</v>
      </c>
      <c r="F250" s="161">
        <v>2007</v>
      </c>
      <c r="G250" s="153">
        <v>3600000000</v>
      </c>
      <c r="H250" s="153">
        <v>1450000000</v>
      </c>
      <c r="I250" s="154">
        <f t="shared" si="1"/>
        <v>0.40277777777777779</v>
      </c>
      <c r="J250" s="155" t="s">
        <v>69</v>
      </c>
      <c r="K250" s="155" t="s">
        <v>4253</v>
      </c>
      <c r="L250" s="141"/>
      <c r="M250" s="156"/>
      <c r="N250" s="146"/>
      <c r="O250" s="146"/>
      <c r="P250" s="146"/>
      <c r="Q250" s="146"/>
      <c r="R250" s="146"/>
      <c r="S250" s="146"/>
      <c r="T250" s="146"/>
      <c r="U250" s="146"/>
      <c r="V250" s="146"/>
      <c r="W250" s="146"/>
      <c r="X250" s="146"/>
      <c r="Y250" s="146"/>
      <c r="Z250" s="146"/>
    </row>
    <row r="251" spans="1:26" ht="12.75" customHeight="1" x14ac:dyDescent="0.2">
      <c r="A251" s="141">
        <v>247</v>
      </c>
      <c r="B251" s="146">
        <f t="shared" si="5"/>
        <v>1</v>
      </c>
      <c r="C251" s="150" t="s">
        <v>2147</v>
      </c>
      <c r="D251" s="150" t="s">
        <v>3956</v>
      </c>
      <c r="E251" s="151" t="s">
        <v>3430</v>
      </c>
      <c r="F251" s="161">
        <v>2007</v>
      </c>
      <c r="G251" s="153">
        <v>3000000000</v>
      </c>
      <c r="H251" s="153">
        <v>1470000000</v>
      </c>
      <c r="I251" s="154">
        <f t="shared" si="1"/>
        <v>0.49</v>
      </c>
      <c r="J251" s="155"/>
      <c r="K251" s="155"/>
      <c r="L251" s="141" t="s">
        <v>3261</v>
      </c>
      <c r="M251" s="156">
        <v>2010</v>
      </c>
      <c r="N251" s="146"/>
      <c r="O251" s="146"/>
      <c r="P251" s="146"/>
      <c r="Q251" s="146"/>
      <c r="R251" s="146"/>
      <c r="S251" s="146"/>
      <c r="T251" s="146"/>
      <c r="U251" s="146"/>
      <c r="V251" s="146"/>
      <c r="W251" s="146"/>
      <c r="X251" s="146"/>
      <c r="Y251" s="146"/>
      <c r="Z251" s="146"/>
    </row>
    <row r="252" spans="1:26" ht="12.75" customHeight="1" x14ac:dyDescent="0.2">
      <c r="A252" s="141">
        <v>248</v>
      </c>
      <c r="B252" s="146">
        <f t="shared" si="5"/>
        <v>1</v>
      </c>
      <c r="C252" s="150" t="s">
        <v>227</v>
      </c>
      <c r="D252" s="150" t="s">
        <v>3956</v>
      </c>
      <c r="E252" s="151" t="s">
        <v>3431</v>
      </c>
      <c r="F252" s="161">
        <v>2007</v>
      </c>
      <c r="G252" s="153">
        <v>12000000000</v>
      </c>
      <c r="H252" s="153">
        <v>6456000000</v>
      </c>
      <c r="I252" s="154">
        <f t="shared" si="1"/>
        <v>0.53800000000000003</v>
      </c>
      <c r="J252" s="155" t="s">
        <v>69</v>
      </c>
      <c r="K252" s="155" t="s">
        <v>4229</v>
      </c>
      <c r="L252" s="141"/>
      <c r="M252" s="156"/>
      <c r="N252" s="146"/>
      <c r="O252" s="146"/>
      <c r="P252" s="146"/>
      <c r="Q252" s="146"/>
      <c r="R252" s="146"/>
      <c r="S252" s="146"/>
      <c r="T252" s="146"/>
      <c r="U252" s="146"/>
      <c r="V252" s="146"/>
      <c r="W252" s="146"/>
      <c r="X252" s="146"/>
      <c r="Y252" s="146"/>
      <c r="Z252" s="146"/>
    </row>
    <row r="253" spans="1:26" ht="12.75" customHeight="1" x14ac:dyDescent="0.2">
      <c r="A253" s="141">
        <v>249</v>
      </c>
      <c r="B253" s="146">
        <f t="shared" si="5"/>
        <v>1</v>
      </c>
      <c r="C253" s="150" t="s">
        <v>2260</v>
      </c>
      <c r="D253" s="150" t="s">
        <v>3956</v>
      </c>
      <c r="E253" s="151" t="s">
        <v>2261</v>
      </c>
      <c r="F253" s="161">
        <v>2007</v>
      </c>
      <c r="G253" s="153">
        <v>7861700000</v>
      </c>
      <c r="H253" s="153">
        <v>4717000000</v>
      </c>
      <c r="I253" s="154">
        <f t="shared" si="1"/>
        <v>0.59999745602096244</v>
      </c>
      <c r="J253" s="155"/>
      <c r="K253" s="155"/>
      <c r="L253" s="141" t="s">
        <v>3261</v>
      </c>
      <c r="M253" s="156">
        <v>2011</v>
      </c>
      <c r="N253" s="146"/>
      <c r="O253" s="146"/>
      <c r="P253" s="146"/>
      <c r="Q253" s="146"/>
      <c r="R253" s="146"/>
      <c r="S253" s="146"/>
      <c r="T253" s="146"/>
      <c r="U253" s="146"/>
      <c r="V253" s="146"/>
      <c r="W253" s="146"/>
      <c r="X253" s="146"/>
      <c r="Y253" s="146"/>
      <c r="Z253" s="146"/>
    </row>
    <row r="254" spans="1:26" ht="12.75" customHeight="1" x14ac:dyDescent="0.2">
      <c r="A254" s="141">
        <v>250</v>
      </c>
      <c r="B254" s="146">
        <f t="shared" si="5"/>
        <v>1</v>
      </c>
      <c r="C254" s="150" t="s">
        <v>2262</v>
      </c>
      <c r="D254" s="150" t="s">
        <v>3956</v>
      </c>
      <c r="E254" s="151" t="s">
        <v>2263</v>
      </c>
      <c r="F254" s="161">
        <v>2007</v>
      </c>
      <c r="G254" s="153">
        <v>3500000000</v>
      </c>
      <c r="H254" s="153">
        <v>1575000000</v>
      </c>
      <c r="I254" s="154">
        <f t="shared" si="1"/>
        <v>0.45</v>
      </c>
      <c r="J254" s="155"/>
      <c r="K254" s="155"/>
      <c r="L254" s="141" t="s">
        <v>3261</v>
      </c>
      <c r="M254" s="156">
        <v>2011</v>
      </c>
      <c r="N254" s="146"/>
      <c r="O254" s="146"/>
      <c r="P254" s="146"/>
      <c r="Q254" s="146"/>
      <c r="R254" s="146"/>
      <c r="S254" s="146"/>
      <c r="T254" s="146"/>
      <c r="U254" s="146"/>
      <c r="V254" s="146"/>
      <c r="W254" s="146"/>
      <c r="X254" s="146"/>
      <c r="Y254" s="146"/>
      <c r="Z254" s="146"/>
    </row>
    <row r="255" spans="1:26" ht="12.75" customHeight="1" x14ac:dyDescent="0.2">
      <c r="A255" s="141">
        <v>251</v>
      </c>
      <c r="B255" s="146">
        <f t="shared" si="5"/>
        <v>1</v>
      </c>
      <c r="C255" s="150" t="s">
        <v>2149</v>
      </c>
      <c r="D255" s="150" t="s">
        <v>3956</v>
      </c>
      <c r="E255" s="151" t="s">
        <v>3432</v>
      </c>
      <c r="F255" s="161">
        <v>2007</v>
      </c>
      <c r="G255" s="153">
        <v>2000000000</v>
      </c>
      <c r="H255" s="153">
        <v>1840000000</v>
      </c>
      <c r="I255" s="154">
        <f t="shared" si="1"/>
        <v>0.92</v>
      </c>
      <c r="J255" s="155" t="s">
        <v>69</v>
      </c>
      <c r="K255" s="155" t="s">
        <v>4229</v>
      </c>
      <c r="L255" s="141" t="s">
        <v>3261</v>
      </c>
      <c r="M255" s="156" t="s">
        <v>3433</v>
      </c>
      <c r="N255" s="146" t="str">
        <f>VLOOKUP(C255,'[8]BAN VON 2014'!A$2:D$36,4,0)</f>
        <v>T6</v>
      </c>
      <c r="O255" s="146"/>
      <c r="P255" s="146"/>
      <c r="Q255" s="146"/>
      <c r="R255" s="146"/>
      <c r="S255" s="146"/>
      <c r="T255" s="146"/>
      <c r="U255" s="146"/>
      <c r="V255" s="146"/>
      <c r="W255" s="146"/>
      <c r="X255" s="146"/>
      <c r="Y255" s="146"/>
      <c r="Z255" s="146"/>
    </row>
    <row r="256" spans="1:26" ht="12.75" customHeight="1" x14ac:dyDescent="0.2">
      <c r="A256" s="141">
        <v>252</v>
      </c>
      <c r="B256" s="146">
        <f t="shared" si="5"/>
        <v>1</v>
      </c>
      <c r="C256" s="150" t="s">
        <v>1846</v>
      </c>
      <c r="D256" s="150" t="s">
        <v>726</v>
      </c>
      <c r="E256" s="151" t="s">
        <v>1847</v>
      </c>
      <c r="F256" s="161">
        <v>2007</v>
      </c>
      <c r="G256" s="153">
        <v>1988500178</v>
      </c>
      <c r="H256" s="153">
        <v>1185694178</v>
      </c>
      <c r="I256" s="154">
        <f t="shared" si="1"/>
        <v>0.59627562075078677</v>
      </c>
      <c r="J256" s="155"/>
      <c r="K256" s="155"/>
      <c r="L256" s="141" t="s">
        <v>3261</v>
      </c>
      <c r="M256" s="156">
        <v>2009</v>
      </c>
      <c r="N256" s="146"/>
      <c r="O256" s="146"/>
      <c r="P256" s="146"/>
      <c r="Q256" s="146"/>
      <c r="R256" s="146"/>
      <c r="S256" s="146"/>
      <c r="T256" s="146"/>
      <c r="U256" s="146"/>
      <c r="V256" s="146"/>
      <c r="W256" s="146"/>
      <c r="X256" s="146"/>
      <c r="Y256" s="146"/>
      <c r="Z256" s="146"/>
    </row>
    <row r="257" spans="1:26" ht="12.75" customHeight="1" x14ac:dyDescent="0.2">
      <c r="A257" s="141">
        <v>253</v>
      </c>
      <c r="B257" s="146">
        <f t="shared" si="5"/>
        <v>1</v>
      </c>
      <c r="C257" s="150" t="s">
        <v>2010</v>
      </c>
      <c r="D257" s="150" t="s">
        <v>726</v>
      </c>
      <c r="E257" s="151" t="s">
        <v>3434</v>
      </c>
      <c r="F257" s="161">
        <v>2007</v>
      </c>
      <c r="G257" s="153">
        <v>2000000000</v>
      </c>
      <c r="H257" s="153">
        <v>792000000</v>
      </c>
      <c r="I257" s="154">
        <f t="shared" si="1"/>
        <v>0.39600000000000002</v>
      </c>
      <c r="J257" s="155"/>
      <c r="K257" s="155"/>
      <c r="L257" s="141" t="s">
        <v>3261</v>
      </c>
      <c r="M257" s="156">
        <v>2010</v>
      </c>
      <c r="N257" s="146"/>
      <c r="O257" s="146"/>
      <c r="P257" s="146"/>
      <c r="Q257" s="146"/>
      <c r="R257" s="146"/>
      <c r="S257" s="146"/>
      <c r="T257" s="146"/>
      <c r="U257" s="146"/>
      <c r="V257" s="146"/>
      <c r="W257" s="146"/>
      <c r="X257" s="146"/>
      <c r="Y257" s="146"/>
      <c r="Z257" s="146"/>
    </row>
    <row r="258" spans="1:26" ht="12.75" customHeight="1" x14ac:dyDescent="0.2">
      <c r="A258" s="141">
        <v>254</v>
      </c>
      <c r="B258" s="146">
        <f t="shared" si="5"/>
        <v>1</v>
      </c>
      <c r="C258" s="150" t="s">
        <v>1428</v>
      </c>
      <c r="D258" s="150" t="s">
        <v>726</v>
      </c>
      <c r="E258" s="151" t="s">
        <v>3435</v>
      </c>
      <c r="F258" s="161">
        <v>2007</v>
      </c>
      <c r="G258" s="153">
        <v>550000000</v>
      </c>
      <c r="H258" s="153">
        <v>86300000</v>
      </c>
      <c r="I258" s="154">
        <f t="shared" si="1"/>
        <v>0.15690909090909091</v>
      </c>
      <c r="J258" s="155"/>
      <c r="K258" s="155"/>
      <c r="L258" s="141" t="s">
        <v>3261</v>
      </c>
      <c r="M258" s="156">
        <v>2008</v>
      </c>
      <c r="N258" s="146"/>
      <c r="O258" s="146"/>
      <c r="P258" s="146"/>
      <c r="Q258" s="146"/>
      <c r="R258" s="146"/>
      <c r="S258" s="146"/>
      <c r="T258" s="146"/>
      <c r="U258" s="146"/>
      <c r="V258" s="146"/>
      <c r="W258" s="146"/>
      <c r="X258" s="146"/>
      <c r="Y258" s="146"/>
      <c r="Z258" s="146"/>
    </row>
    <row r="259" spans="1:26" ht="12.75" customHeight="1" x14ac:dyDescent="0.2">
      <c r="A259" s="141">
        <v>255</v>
      </c>
      <c r="B259" s="146">
        <f t="shared" si="5"/>
        <v>1</v>
      </c>
      <c r="C259" s="150" t="s">
        <v>1426</v>
      </c>
      <c r="D259" s="150" t="s">
        <v>726</v>
      </c>
      <c r="E259" s="151" t="s">
        <v>3436</v>
      </c>
      <c r="F259" s="161">
        <v>2007</v>
      </c>
      <c r="G259" s="153">
        <v>3500000000</v>
      </c>
      <c r="H259" s="153">
        <v>957000000</v>
      </c>
      <c r="I259" s="154">
        <f t="shared" si="1"/>
        <v>0.27342857142857141</v>
      </c>
      <c r="J259" s="155"/>
      <c r="K259" s="155"/>
      <c r="L259" s="141" t="s">
        <v>3261</v>
      </c>
      <c r="M259" s="156">
        <v>2008</v>
      </c>
      <c r="N259" s="146"/>
      <c r="O259" s="146"/>
      <c r="P259" s="146"/>
      <c r="Q259" s="146"/>
      <c r="R259" s="146"/>
      <c r="S259" s="146"/>
      <c r="T259" s="146"/>
      <c r="U259" s="146"/>
      <c r="V259" s="146"/>
      <c r="W259" s="146"/>
      <c r="X259" s="146"/>
      <c r="Y259" s="146"/>
      <c r="Z259" s="146"/>
    </row>
    <row r="260" spans="1:26" ht="12.75" customHeight="1" x14ac:dyDescent="0.2">
      <c r="A260" s="141">
        <v>256</v>
      </c>
      <c r="B260" s="146">
        <f t="shared" si="5"/>
        <v>1</v>
      </c>
      <c r="C260" s="150" t="s">
        <v>1559</v>
      </c>
      <c r="D260" s="150" t="s">
        <v>726</v>
      </c>
      <c r="E260" s="151" t="s">
        <v>3437</v>
      </c>
      <c r="F260" s="161">
        <v>2007</v>
      </c>
      <c r="G260" s="153">
        <v>3500000000</v>
      </c>
      <c r="H260" s="153">
        <v>1575000000</v>
      </c>
      <c r="I260" s="154">
        <f t="shared" si="1"/>
        <v>0.45</v>
      </c>
      <c r="J260" s="155"/>
      <c r="K260" s="155"/>
      <c r="L260" s="141" t="s">
        <v>3261</v>
      </c>
      <c r="M260" s="156">
        <v>2009</v>
      </c>
      <c r="N260" s="146"/>
      <c r="O260" s="146"/>
      <c r="P260" s="146"/>
      <c r="Q260" s="146"/>
      <c r="R260" s="146"/>
      <c r="S260" s="146"/>
      <c r="T260" s="146"/>
      <c r="U260" s="146"/>
      <c r="V260" s="146"/>
      <c r="W260" s="146"/>
      <c r="X260" s="146"/>
      <c r="Y260" s="146"/>
      <c r="Z260" s="146"/>
    </row>
    <row r="261" spans="1:26" ht="12.75" customHeight="1" x14ac:dyDescent="0.2">
      <c r="A261" s="141">
        <v>257</v>
      </c>
      <c r="B261" s="146">
        <f t="shared" si="5"/>
        <v>1</v>
      </c>
      <c r="C261" s="150" t="s">
        <v>1942</v>
      </c>
      <c r="D261" s="150" t="s">
        <v>726</v>
      </c>
      <c r="E261" s="151" t="s">
        <v>3438</v>
      </c>
      <c r="F261" s="161">
        <v>2007</v>
      </c>
      <c r="G261" s="153">
        <v>3242700000</v>
      </c>
      <c r="H261" s="153">
        <v>922748512</v>
      </c>
      <c r="I261" s="154">
        <f t="shared" si="1"/>
        <v>0.28456178863292936</v>
      </c>
      <c r="J261" s="155"/>
      <c r="K261" s="155"/>
      <c r="L261" s="141" t="s">
        <v>3261</v>
      </c>
      <c r="M261" s="156">
        <v>2009</v>
      </c>
      <c r="N261" s="146"/>
      <c r="O261" s="146"/>
      <c r="P261" s="146"/>
      <c r="Q261" s="146"/>
      <c r="R261" s="146"/>
      <c r="S261" s="146"/>
      <c r="T261" s="146"/>
      <c r="U261" s="146"/>
      <c r="V261" s="146"/>
      <c r="W261" s="146"/>
      <c r="X261" s="146"/>
      <c r="Y261" s="146"/>
      <c r="Z261" s="146"/>
    </row>
    <row r="262" spans="1:26" ht="12.75" customHeight="1" x14ac:dyDescent="0.2">
      <c r="A262" s="141">
        <v>258</v>
      </c>
      <c r="B262" s="146">
        <f t="shared" si="5"/>
        <v>1</v>
      </c>
      <c r="C262" s="150" t="s">
        <v>3439</v>
      </c>
      <c r="D262" s="150" t="s">
        <v>4141</v>
      </c>
      <c r="E262" s="151" t="s">
        <v>3440</v>
      </c>
      <c r="F262" s="161">
        <v>2007</v>
      </c>
      <c r="G262" s="153">
        <v>20283041885</v>
      </c>
      <c r="H262" s="153">
        <v>20283041885</v>
      </c>
      <c r="I262" s="154">
        <f t="shared" si="1"/>
        <v>1</v>
      </c>
      <c r="J262" s="155"/>
      <c r="K262" s="155"/>
      <c r="L262" s="141" t="s">
        <v>3267</v>
      </c>
      <c r="M262" s="156">
        <v>2011</v>
      </c>
      <c r="N262" s="146"/>
      <c r="O262" s="146"/>
      <c r="P262" s="146" t="s">
        <v>3273</v>
      </c>
      <c r="Q262" s="146"/>
      <c r="R262" s="146"/>
      <c r="S262" s="146"/>
      <c r="T262" s="146"/>
      <c r="U262" s="146"/>
      <c r="V262" s="146"/>
      <c r="W262" s="146"/>
      <c r="X262" s="146"/>
      <c r="Y262" s="146"/>
      <c r="Z262" s="146"/>
    </row>
    <row r="263" spans="1:26" ht="12.75" customHeight="1" x14ac:dyDescent="0.2">
      <c r="A263" s="141">
        <v>259</v>
      </c>
      <c r="B263" s="146">
        <f t="shared" si="5"/>
        <v>1</v>
      </c>
      <c r="C263" s="150" t="s">
        <v>2471</v>
      </c>
      <c r="D263" s="150" t="s">
        <v>4141</v>
      </c>
      <c r="E263" s="151" t="s">
        <v>3441</v>
      </c>
      <c r="F263" s="161">
        <v>2007</v>
      </c>
      <c r="G263" s="153">
        <v>2219800000</v>
      </c>
      <c r="H263" s="153">
        <v>2219800000</v>
      </c>
      <c r="I263" s="154">
        <f t="shared" si="1"/>
        <v>1</v>
      </c>
      <c r="J263" s="155"/>
      <c r="K263" s="155"/>
      <c r="L263" s="141" t="s">
        <v>3261</v>
      </c>
      <c r="M263" s="156">
        <v>2013</v>
      </c>
      <c r="N263" s="146"/>
      <c r="O263" s="146"/>
      <c r="P263" s="146" t="s">
        <v>3273</v>
      </c>
      <c r="Q263" s="146"/>
      <c r="R263" s="146"/>
      <c r="S263" s="146"/>
      <c r="T263" s="146"/>
      <c r="U263" s="146"/>
      <c r="V263" s="146"/>
      <c r="W263" s="146"/>
      <c r="X263" s="146"/>
      <c r="Y263" s="146"/>
      <c r="Z263" s="146"/>
    </row>
    <row r="264" spans="1:26" ht="12.75" customHeight="1" x14ac:dyDescent="0.2">
      <c r="A264" s="141">
        <v>260</v>
      </c>
      <c r="B264" s="146">
        <f t="shared" si="5"/>
        <v>1</v>
      </c>
      <c r="C264" s="150" t="s">
        <v>1821</v>
      </c>
      <c r="D264" s="150" t="s">
        <v>4141</v>
      </c>
      <c r="E264" s="151" t="s">
        <v>1822</v>
      </c>
      <c r="F264" s="161">
        <v>2007</v>
      </c>
      <c r="G264" s="153">
        <v>2600000000</v>
      </c>
      <c r="H264" s="153">
        <v>1398293950</v>
      </c>
      <c r="I264" s="154">
        <f t="shared" si="1"/>
        <v>0.53780536538461543</v>
      </c>
      <c r="J264" s="155"/>
      <c r="K264" s="155"/>
      <c r="L264" s="141" t="s">
        <v>3261</v>
      </c>
      <c r="M264" s="156">
        <v>2009</v>
      </c>
      <c r="N264" s="146"/>
      <c r="O264" s="146"/>
      <c r="P264" s="146"/>
      <c r="Q264" s="146"/>
      <c r="R264" s="146"/>
      <c r="S264" s="146"/>
      <c r="T264" s="146"/>
      <c r="U264" s="146"/>
      <c r="V264" s="146"/>
      <c r="W264" s="146"/>
      <c r="X264" s="146"/>
      <c r="Y264" s="146"/>
      <c r="Z264" s="146"/>
    </row>
    <row r="265" spans="1:26" ht="12.75" customHeight="1" x14ac:dyDescent="0.2">
      <c r="A265" s="141">
        <v>261</v>
      </c>
      <c r="B265" s="146">
        <f t="shared" si="5"/>
        <v>1</v>
      </c>
      <c r="C265" s="150" t="s">
        <v>3073</v>
      </c>
      <c r="D265" s="150" t="s">
        <v>4141</v>
      </c>
      <c r="E265" s="151" t="s">
        <v>3442</v>
      </c>
      <c r="F265" s="161">
        <v>2007</v>
      </c>
      <c r="G265" s="153">
        <v>6000000000</v>
      </c>
      <c r="H265" s="153">
        <v>2709400000</v>
      </c>
      <c r="I265" s="154">
        <f t="shared" si="1"/>
        <v>0.45156666666666667</v>
      </c>
      <c r="J265" s="155" t="s">
        <v>2207</v>
      </c>
      <c r="K265" s="155" t="s">
        <v>4254</v>
      </c>
      <c r="L265" s="141"/>
      <c r="M265" s="156"/>
      <c r="N265" s="146"/>
      <c r="O265" s="146"/>
      <c r="P265" s="146"/>
      <c r="Q265" s="146"/>
      <c r="R265" s="146"/>
      <c r="S265" s="146"/>
      <c r="T265" s="146"/>
      <c r="U265" s="146"/>
      <c r="V265" s="146"/>
      <c r="W265" s="146"/>
      <c r="X265" s="146"/>
      <c r="Y265" s="146"/>
      <c r="Z265" s="146"/>
    </row>
    <row r="266" spans="1:26" ht="12.75" customHeight="1" x14ac:dyDescent="0.2">
      <c r="A266" s="141">
        <v>262</v>
      </c>
      <c r="B266" s="146">
        <f t="shared" si="5"/>
        <v>1</v>
      </c>
      <c r="C266" s="150" t="s">
        <v>2293</v>
      </c>
      <c r="D266" s="150" t="s">
        <v>4141</v>
      </c>
      <c r="E266" s="151" t="s">
        <v>3443</v>
      </c>
      <c r="F266" s="161">
        <v>2007</v>
      </c>
      <c r="G266" s="153">
        <v>5100000000</v>
      </c>
      <c r="H266" s="153">
        <v>2013200000</v>
      </c>
      <c r="I266" s="154">
        <f t="shared" si="1"/>
        <v>0.3947450980392157</v>
      </c>
      <c r="J266" s="155"/>
      <c r="K266" s="155"/>
      <c r="L266" s="141" t="s">
        <v>3261</v>
      </c>
      <c r="M266" s="156">
        <v>2011</v>
      </c>
      <c r="N266" s="146"/>
      <c r="O266" s="146"/>
      <c r="P266" s="146"/>
      <c r="Q266" s="146"/>
      <c r="R266" s="146"/>
      <c r="S266" s="146"/>
      <c r="T266" s="146"/>
      <c r="U266" s="146"/>
      <c r="V266" s="146"/>
      <c r="W266" s="146"/>
      <c r="X266" s="146"/>
      <c r="Y266" s="146"/>
      <c r="Z266" s="146"/>
    </row>
    <row r="267" spans="1:26" ht="12.75" customHeight="1" x14ac:dyDescent="0.2">
      <c r="A267" s="141">
        <v>263</v>
      </c>
      <c r="B267" s="146">
        <f t="shared" si="5"/>
        <v>1</v>
      </c>
      <c r="C267" s="150" t="s">
        <v>1903</v>
      </c>
      <c r="D267" s="150" t="s">
        <v>4141</v>
      </c>
      <c r="E267" s="151" t="s">
        <v>1904</v>
      </c>
      <c r="F267" s="161">
        <v>2007</v>
      </c>
      <c r="G267" s="153">
        <v>3060000000</v>
      </c>
      <c r="H267" s="153">
        <v>688000000</v>
      </c>
      <c r="I267" s="154">
        <f t="shared" si="1"/>
        <v>0.22483660130718955</v>
      </c>
      <c r="J267" s="155"/>
      <c r="K267" s="155"/>
      <c r="L267" s="141" t="s">
        <v>3261</v>
      </c>
      <c r="M267" s="156">
        <v>2009</v>
      </c>
      <c r="N267" s="146"/>
      <c r="O267" s="146"/>
      <c r="P267" s="146"/>
      <c r="Q267" s="146"/>
      <c r="R267" s="146"/>
      <c r="S267" s="146"/>
      <c r="T267" s="146"/>
      <c r="U267" s="146"/>
      <c r="V267" s="146"/>
      <c r="W267" s="146"/>
      <c r="X267" s="146"/>
      <c r="Y267" s="146"/>
      <c r="Z267" s="146"/>
    </row>
    <row r="268" spans="1:26" ht="12.75" customHeight="1" x14ac:dyDescent="0.2">
      <c r="A268" s="141">
        <v>264</v>
      </c>
      <c r="B268" s="146">
        <f t="shared" si="5"/>
        <v>1</v>
      </c>
      <c r="C268" s="150" t="s">
        <v>1710</v>
      </c>
      <c r="D268" s="150" t="s">
        <v>4141</v>
      </c>
      <c r="E268" s="151" t="s">
        <v>3444</v>
      </c>
      <c r="F268" s="161">
        <v>2007</v>
      </c>
      <c r="G268" s="153">
        <v>5461000000</v>
      </c>
      <c r="H268" s="153">
        <v>4369300000</v>
      </c>
      <c r="I268" s="154">
        <f t="shared" si="1"/>
        <v>0.80009155832265155</v>
      </c>
      <c r="J268" s="155"/>
      <c r="K268" s="155"/>
      <c r="L268" s="141" t="s">
        <v>3261</v>
      </c>
      <c r="M268" s="156">
        <v>2009</v>
      </c>
      <c r="N268" s="146"/>
      <c r="O268" s="146"/>
      <c r="P268" s="146"/>
      <c r="Q268" s="146"/>
      <c r="R268" s="146"/>
      <c r="S268" s="146"/>
      <c r="T268" s="146"/>
      <c r="U268" s="146"/>
      <c r="V268" s="146"/>
      <c r="W268" s="146"/>
      <c r="X268" s="146"/>
      <c r="Y268" s="146"/>
      <c r="Z268" s="146"/>
    </row>
    <row r="269" spans="1:26" ht="12.75" customHeight="1" x14ac:dyDescent="0.2">
      <c r="A269" s="141">
        <v>265</v>
      </c>
      <c r="B269" s="146">
        <f t="shared" si="5"/>
        <v>1</v>
      </c>
      <c r="C269" s="150" t="s">
        <v>2058</v>
      </c>
      <c r="D269" s="150" t="s">
        <v>4141</v>
      </c>
      <c r="E269" s="151" t="s">
        <v>3445</v>
      </c>
      <c r="F269" s="161">
        <v>2007</v>
      </c>
      <c r="G269" s="153">
        <v>6620000000</v>
      </c>
      <c r="H269" s="153">
        <v>4999979900</v>
      </c>
      <c r="I269" s="154">
        <f t="shared" si="1"/>
        <v>0.75528397280966764</v>
      </c>
      <c r="J269" s="155"/>
      <c r="K269" s="155"/>
      <c r="L269" s="141" t="s">
        <v>3261</v>
      </c>
      <c r="M269" s="156">
        <v>2010</v>
      </c>
      <c r="N269" s="146"/>
      <c r="O269" s="146"/>
      <c r="P269" s="146"/>
      <c r="Q269" s="146"/>
      <c r="R269" s="146"/>
      <c r="S269" s="146"/>
      <c r="T269" s="146"/>
      <c r="U269" s="146"/>
      <c r="V269" s="146"/>
      <c r="W269" s="146"/>
      <c r="X269" s="146"/>
      <c r="Y269" s="146"/>
      <c r="Z269" s="146"/>
    </row>
    <row r="270" spans="1:26" ht="12.75" customHeight="1" x14ac:dyDescent="0.2">
      <c r="A270" s="141">
        <v>266</v>
      </c>
      <c r="B270" s="146">
        <f t="shared" si="5"/>
        <v>1</v>
      </c>
      <c r="C270" s="150" t="s">
        <v>1850</v>
      </c>
      <c r="D270" s="150" t="s">
        <v>4141</v>
      </c>
      <c r="E270" s="151" t="s">
        <v>3446</v>
      </c>
      <c r="F270" s="161">
        <v>2007</v>
      </c>
      <c r="G270" s="153">
        <v>3083000000</v>
      </c>
      <c r="H270" s="153">
        <v>924900000</v>
      </c>
      <c r="I270" s="154">
        <f t="shared" si="1"/>
        <v>0.3</v>
      </c>
      <c r="J270" s="155"/>
      <c r="K270" s="155"/>
      <c r="L270" s="141" t="s">
        <v>3261</v>
      </c>
      <c r="M270" s="156">
        <v>2009</v>
      </c>
      <c r="N270" s="146"/>
      <c r="O270" s="146"/>
      <c r="P270" s="146"/>
      <c r="Q270" s="146"/>
      <c r="R270" s="146"/>
      <c r="S270" s="146"/>
      <c r="T270" s="146"/>
      <c r="U270" s="146"/>
      <c r="V270" s="146"/>
      <c r="W270" s="146"/>
      <c r="X270" s="146"/>
      <c r="Y270" s="146"/>
      <c r="Z270" s="146"/>
    </row>
    <row r="271" spans="1:26" ht="12.75" customHeight="1" x14ac:dyDescent="0.2">
      <c r="A271" s="141">
        <v>267</v>
      </c>
      <c r="B271" s="146">
        <f t="shared" si="5"/>
        <v>1</v>
      </c>
      <c r="C271" s="150" t="s">
        <v>1905</v>
      </c>
      <c r="D271" s="150" t="s">
        <v>4141</v>
      </c>
      <c r="E271" s="151" t="s">
        <v>1906</v>
      </c>
      <c r="F271" s="161">
        <v>2007</v>
      </c>
      <c r="G271" s="153">
        <v>1200000000</v>
      </c>
      <c r="H271" s="153">
        <v>360000000</v>
      </c>
      <c r="I271" s="154">
        <f t="shared" si="1"/>
        <v>0.3</v>
      </c>
      <c r="J271" s="155"/>
      <c r="K271" s="155"/>
      <c r="L271" s="141" t="s">
        <v>3261</v>
      </c>
      <c r="M271" s="156">
        <v>2009</v>
      </c>
      <c r="N271" s="146"/>
      <c r="O271" s="146"/>
      <c r="P271" s="146"/>
      <c r="Q271" s="146"/>
      <c r="R271" s="146"/>
      <c r="S271" s="146"/>
      <c r="T271" s="146"/>
      <c r="U271" s="146"/>
      <c r="V271" s="146"/>
      <c r="W271" s="146"/>
      <c r="X271" s="146"/>
      <c r="Y271" s="146"/>
      <c r="Z271" s="146"/>
    </row>
    <row r="272" spans="1:26" ht="12.75" customHeight="1" x14ac:dyDescent="0.2">
      <c r="A272" s="141">
        <v>268</v>
      </c>
      <c r="B272" s="146">
        <f t="shared" si="5"/>
        <v>1</v>
      </c>
      <c r="C272" s="150" t="s">
        <v>2300</v>
      </c>
      <c r="D272" s="150" t="s">
        <v>558</v>
      </c>
      <c r="E272" s="151" t="s">
        <v>2301</v>
      </c>
      <c r="F272" s="161">
        <v>2007</v>
      </c>
      <c r="G272" s="153">
        <v>1000000000</v>
      </c>
      <c r="H272" s="153">
        <v>475451000</v>
      </c>
      <c r="I272" s="154">
        <f t="shared" si="1"/>
        <v>0.47545100000000001</v>
      </c>
      <c r="J272" s="155"/>
      <c r="K272" s="155"/>
      <c r="L272" s="141" t="s">
        <v>3261</v>
      </c>
      <c r="M272" s="156">
        <v>2011</v>
      </c>
      <c r="N272" s="146"/>
      <c r="O272" s="146"/>
      <c r="P272" s="146"/>
      <c r="Q272" s="146"/>
      <c r="R272" s="146"/>
      <c r="S272" s="146"/>
      <c r="T272" s="146"/>
      <c r="U272" s="146"/>
      <c r="V272" s="146"/>
      <c r="W272" s="146"/>
      <c r="X272" s="146"/>
      <c r="Y272" s="146"/>
      <c r="Z272" s="146"/>
    </row>
    <row r="273" spans="1:26" ht="12.75" customHeight="1" x14ac:dyDescent="0.2">
      <c r="A273" s="141">
        <v>269</v>
      </c>
      <c r="B273" s="146">
        <f t="shared" si="5"/>
        <v>1</v>
      </c>
      <c r="C273" s="150" t="s">
        <v>1484</v>
      </c>
      <c r="D273" s="150" t="s">
        <v>558</v>
      </c>
      <c r="E273" s="151" t="s">
        <v>3447</v>
      </c>
      <c r="F273" s="161">
        <v>2007</v>
      </c>
      <c r="G273" s="153">
        <v>1800000000</v>
      </c>
      <c r="H273" s="153">
        <v>105000000</v>
      </c>
      <c r="I273" s="154">
        <f t="shared" si="1"/>
        <v>5.8333333333333334E-2</v>
      </c>
      <c r="J273" s="155"/>
      <c r="K273" s="155"/>
      <c r="L273" s="141" t="s">
        <v>3261</v>
      </c>
      <c r="M273" s="156">
        <v>2008</v>
      </c>
      <c r="N273" s="146"/>
      <c r="O273" s="146"/>
      <c r="P273" s="146"/>
      <c r="Q273" s="146"/>
      <c r="R273" s="146"/>
      <c r="S273" s="146"/>
      <c r="T273" s="146"/>
      <c r="U273" s="146"/>
      <c r="V273" s="146"/>
      <c r="W273" s="146"/>
      <c r="X273" s="146"/>
      <c r="Y273" s="146"/>
      <c r="Z273" s="146"/>
    </row>
    <row r="274" spans="1:26" ht="12.75" customHeight="1" x14ac:dyDescent="0.2">
      <c r="A274" s="141">
        <v>270</v>
      </c>
      <c r="B274" s="146">
        <f t="shared" si="5"/>
        <v>1</v>
      </c>
      <c r="C274" s="150" t="s">
        <v>2639</v>
      </c>
      <c r="D274" s="150" t="s">
        <v>558</v>
      </c>
      <c r="E274" s="151" t="s">
        <v>2640</v>
      </c>
      <c r="F274" s="161">
        <v>2007</v>
      </c>
      <c r="G274" s="153">
        <v>1800000000</v>
      </c>
      <c r="H274" s="153">
        <v>918000000</v>
      </c>
      <c r="I274" s="154">
        <f t="shared" si="1"/>
        <v>0.51</v>
      </c>
      <c r="J274" s="155" t="s">
        <v>2207</v>
      </c>
      <c r="K274" s="155" t="s">
        <v>4236</v>
      </c>
      <c r="L274" s="141"/>
      <c r="M274" s="156"/>
      <c r="N274" s="146"/>
      <c r="O274" s="146"/>
      <c r="P274" s="146"/>
      <c r="Q274" s="146"/>
      <c r="R274" s="146"/>
      <c r="S274" s="146"/>
      <c r="T274" s="146"/>
      <c r="U274" s="146"/>
      <c r="V274" s="146"/>
      <c r="W274" s="146"/>
      <c r="X274" s="146"/>
      <c r="Y274" s="146"/>
      <c r="Z274" s="146"/>
    </row>
    <row r="275" spans="1:26" ht="12.75" customHeight="1" x14ac:dyDescent="0.2">
      <c r="A275" s="141">
        <v>271</v>
      </c>
      <c r="B275" s="146">
        <f t="shared" si="5"/>
        <v>1</v>
      </c>
      <c r="C275" s="150" t="s">
        <v>2693</v>
      </c>
      <c r="D275" s="150" t="s">
        <v>707</v>
      </c>
      <c r="E275" s="151" t="s">
        <v>3448</v>
      </c>
      <c r="F275" s="161">
        <v>2007</v>
      </c>
      <c r="G275" s="153">
        <v>8359000000</v>
      </c>
      <c r="H275" s="153">
        <v>4244000000</v>
      </c>
      <c r="I275" s="154">
        <f t="shared" si="1"/>
        <v>0.50771623399928223</v>
      </c>
      <c r="J275" s="155" t="s">
        <v>2207</v>
      </c>
      <c r="K275" s="155" t="s">
        <v>4255</v>
      </c>
      <c r="L275" s="141"/>
      <c r="M275" s="156"/>
      <c r="N275" s="146"/>
      <c r="O275" s="146"/>
      <c r="P275" s="146"/>
      <c r="Q275" s="146"/>
      <c r="R275" s="146"/>
      <c r="S275" s="146"/>
      <c r="T275" s="146"/>
      <c r="U275" s="146"/>
      <c r="V275" s="146"/>
      <c r="W275" s="146"/>
      <c r="X275" s="146"/>
      <c r="Y275" s="146"/>
      <c r="Z275" s="146"/>
    </row>
    <row r="276" spans="1:26" ht="12.75" customHeight="1" x14ac:dyDescent="0.2">
      <c r="A276" s="141">
        <v>272</v>
      </c>
      <c r="B276" s="146">
        <f t="shared" si="5"/>
        <v>1</v>
      </c>
      <c r="C276" s="150" t="s">
        <v>3449</v>
      </c>
      <c r="D276" s="150" t="s">
        <v>707</v>
      </c>
      <c r="E276" s="151" t="s">
        <v>3450</v>
      </c>
      <c r="F276" s="161">
        <v>2007</v>
      </c>
      <c r="G276" s="153">
        <v>15072581811</v>
      </c>
      <c r="H276" s="153">
        <v>12218181811</v>
      </c>
      <c r="I276" s="154">
        <f t="shared" si="1"/>
        <v>0.81062302160358135</v>
      </c>
      <c r="J276" s="155"/>
      <c r="K276" s="155"/>
      <c r="L276" s="141" t="s">
        <v>3267</v>
      </c>
      <c r="M276" s="156">
        <v>2011</v>
      </c>
      <c r="N276" s="146"/>
      <c r="O276" s="146"/>
      <c r="P276" s="146"/>
      <c r="Q276" s="146"/>
      <c r="R276" s="146"/>
      <c r="S276" s="146"/>
      <c r="T276" s="146"/>
      <c r="U276" s="146"/>
      <c r="V276" s="146"/>
      <c r="W276" s="146"/>
      <c r="X276" s="146"/>
      <c r="Y276" s="146"/>
      <c r="Z276" s="146"/>
    </row>
    <row r="277" spans="1:26" ht="12.75" customHeight="1" x14ac:dyDescent="0.2">
      <c r="A277" s="141">
        <v>273</v>
      </c>
      <c r="B277" s="146">
        <f t="shared" si="5"/>
        <v>1</v>
      </c>
      <c r="C277" s="150" t="s">
        <v>1432</v>
      </c>
      <c r="D277" s="150" t="s">
        <v>707</v>
      </c>
      <c r="E277" s="151" t="s">
        <v>3451</v>
      </c>
      <c r="F277" s="161">
        <v>2007</v>
      </c>
      <c r="G277" s="153">
        <v>2142335001</v>
      </c>
      <c r="H277" s="153">
        <v>385594570</v>
      </c>
      <c r="I277" s="154">
        <f t="shared" si="1"/>
        <v>0.17998798965615181</v>
      </c>
      <c r="J277" s="155"/>
      <c r="K277" s="155"/>
      <c r="L277" s="141" t="s">
        <v>3261</v>
      </c>
      <c r="M277" s="156">
        <v>2008</v>
      </c>
      <c r="N277" s="146"/>
      <c r="O277" s="146"/>
      <c r="P277" s="146"/>
      <c r="Q277" s="146"/>
      <c r="R277" s="146"/>
      <c r="S277" s="146"/>
      <c r="T277" s="146"/>
      <c r="U277" s="146"/>
      <c r="V277" s="146"/>
      <c r="W277" s="146"/>
      <c r="X277" s="146"/>
      <c r="Y277" s="146"/>
      <c r="Z277" s="146"/>
    </row>
    <row r="278" spans="1:26" ht="12.75" customHeight="1" x14ac:dyDescent="0.2">
      <c r="A278" s="141">
        <v>274</v>
      </c>
      <c r="B278" s="146">
        <f t="shared" si="5"/>
        <v>1</v>
      </c>
      <c r="C278" s="150" t="s">
        <v>2283</v>
      </c>
      <c r="D278" s="150" t="s">
        <v>707</v>
      </c>
      <c r="E278" s="151" t="s">
        <v>3452</v>
      </c>
      <c r="F278" s="161">
        <v>2007</v>
      </c>
      <c r="G278" s="153">
        <v>10263000000</v>
      </c>
      <c r="H278" s="153">
        <v>1919181000</v>
      </c>
      <c r="I278" s="154">
        <f t="shared" si="1"/>
        <v>0.187</v>
      </c>
      <c r="J278" s="155"/>
      <c r="K278" s="155"/>
      <c r="L278" s="141" t="s">
        <v>3261</v>
      </c>
      <c r="M278" s="156">
        <v>2011</v>
      </c>
      <c r="N278" s="146"/>
      <c r="O278" s="146"/>
      <c r="P278" s="146"/>
      <c r="Q278" s="146"/>
      <c r="R278" s="146"/>
      <c r="S278" s="146"/>
      <c r="T278" s="146"/>
      <c r="U278" s="146"/>
      <c r="V278" s="146"/>
      <c r="W278" s="146"/>
      <c r="X278" s="146"/>
      <c r="Y278" s="146"/>
      <c r="Z278" s="146"/>
    </row>
    <row r="279" spans="1:26" ht="12.75" customHeight="1" x14ac:dyDescent="0.2">
      <c r="A279" s="141">
        <v>275</v>
      </c>
      <c r="B279" s="146">
        <f t="shared" si="5"/>
        <v>1</v>
      </c>
      <c r="C279" s="150" t="s">
        <v>1897</v>
      </c>
      <c r="D279" s="150" t="s">
        <v>707</v>
      </c>
      <c r="E279" s="151" t="s">
        <v>3453</v>
      </c>
      <c r="F279" s="161">
        <v>2007</v>
      </c>
      <c r="G279" s="153">
        <v>1918000000</v>
      </c>
      <c r="H279" s="153">
        <v>391200000</v>
      </c>
      <c r="I279" s="154">
        <f t="shared" si="1"/>
        <v>0.20396246089676748</v>
      </c>
      <c r="J279" s="155"/>
      <c r="K279" s="155"/>
      <c r="L279" s="141" t="s">
        <v>3261</v>
      </c>
      <c r="M279" s="156">
        <v>2009</v>
      </c>
      <c r="N279" s="146"/>
      <c r="O279" s="146"/>
      <c r="P279" s="146"/>
      <c r="Q279" s="146"/>
      <c r="R279" s="146"/>
      <c r="S279" s="146"/>
      <c r="T279" s="146"/>
      <c r="U279" s="146"/>
      <c r="V279" s="146"/>
      <c r="W279" s="146"/>
      <c r="X279" s="146"/>
      <c r="Y279" s="146"/>
      <c r="Z279" s="146"/>
    </row>
    <row r="280" spans="1:26" ht="12.75" customHeight="1" x14ac:dyDescent="0.2">
      <c r="A280" s="141">
        <v>276</v>
      </c>
      <c r="B280" s="146">
        <f t="shared" si="5"/>
        <v>1</v>
      </c>
      <c r="C280" s="150" t="s">
        <v>1320</v>
      </c>
      <c r="D280" s="150" t="s">
        <v>707</v>
      </c>
      <c r="E280" s="151" t="s">
        <v>3454</v>
      </c>
      <c r="F280" s="161">
        <v>2007</v>
      </c>
      <c r="G280" s="153">
        <v>3462193039</v>
      </c>
      <c r="H280" s="153">
        <v>1765696039</v>
      </c>
      <c r="I280" s="154">
        <f t="shared" si="1"/>
        <v>0.50999352696694045</v>
      </c>
      <c r="J280" s="155"/>
      <c r="K280" s="155"/>
      <c r="L280" s="141" t="s">
        <v>3261</v>
      </c>
      <c r="M280" s="156">
        <v>2009</v>
      </c>
      <c r="N280" s="146"/>
      <c r="O280" s="146"/>
      <c r="P280" s="146"/>
      <c r="Q280" s="146"/>
      <c r="R280" s="146"/>
      <c r="S280" s="146"/>
      <c r="T280" s="146"/>
      <c r="U280" s="146"/>
      <c r="V280" s="146"/>
      <c r="W280" s="146"/>
      <c r="X280" s="146"/>
      <c r="Y280" s="146"/>
      <c r="Z280" s="146"/>
    </row>
    <row r="281" spans="1:26" ht="12.75" customHeight="1" x14ac:dyDescent="0.2">
      <c r="A281" s="141">
        <v>277</v>
      </c>
      <c r="B281" s="146">
        <f t="shared" si="5"/>
        <v>1</v>
      </c>
      <c r="C281" s="150" t="s">
        <v>1714</v>
      </c>
      <c r="D281" s="150" t="s">
        <v>707</v>
      </c>
      <c r="E281" s="151" t="s">
        <v>1715</v>
      </c>
      <c r="F281" s="161">
        <v>2007</v>
      </c>
      <c r="G281" s="153">
        <v>13408080000</v>
      </c>
      <c r="H281" s="153">
        <v>8023580000</v>
      </c>
      <c r="I281" s="154">
        <f t="shared" si="1"/>
        <v>0.59841379228047564</v>
      </c>
      <c r="J281" s="155"/>
      <c r="K281" s="155"/>
      <c r="L281" s="141" t="s">
        <v>3261</v>
      </c>
      <c r="M281" s="156">
        <v>2009</v>
      </c>
      <c r="N281" s="146"/>
      <c r="O281" s="146"/>
      <c r="P281" s="146"/>
      <c r="Q281" s="146"/>
      <c r="R281" s="146"/>
      <c r="S281" s="146"/>
      <c r="T281" s="146"/>
      <c r="U281" s="146"/>
      <c r="V281" s="146"/>
      <c r="W281" s="146"/>
      <c r="X281" s="146"/>
      <c r="Y281" s="146"/>
      <c r="Z281" s="146"/>
    </row>
    <row r="282" spans="1:26" ht="12.75" customHeight="1" x14ac:dyDescent="0.2">
      <c r="A282" s="141">
        <v>278</v>
      </c>
      <c r="B282" s="146">
        <f t="shared" si="5"/>
        <v>1</v>
      </c>
      <c r="C282" s="150" t="s">
        <v>3455</v>
      </c>
      <c r="D282" s="150" t="s">
        <v>707</v>
      </c>
      <c r="E282" s="151" t="s">
        <v>3456</v>
      </c>
      <c r="F282" s="161">
        <v>2007</v>
      </c>
      <c r="G282" s="153">
        <v>1470400000</v>
      </c>
      <c r="H282" s="153">
        <v>987000000</v>
      </c>
      <c r="I282" s="154">
        <f t="shared" si="1"/>
        <v>0.67124591947769319</v>
      </c>
      <c r="J282" s="155"/>
      <c r="K282" s="155"/>
      <c r="L282" s="141" t="s">
        <v>3267</v>
      </c>
      <c r="M282" s="156">
        <v>2010</v>
      </c>
      <c r="N282" s="146"/>
      <c r="O282" s="146"/>
      <c r="P282" s="146"/>
      <c r="Q282" s="146"/>
      <c r="R282" s="146"/>
      <c r="S282" s="146"/>
      <c r="T282" s="146"/>
      <c r="U282" s="146"/>
      <c r="V282" s="146"/>
      <c r="W282" s="146"/>
      <c r="X282" s="146"/>
      <c r="Y282" s="146"/>
      <c r="Z282" s="146"/>
    </row>
    <row r="283" spans="1:26" ht="12.75" customHeight="1" x14ac:dyDescent="0.2">
      <c r="A283" s="141">
        <v>279</v>
      </c>
      <c r="B283" s="146">
        <f t="shared" si="5"/>
        <v>1</v>
      </c>
      <c r="C283" s="150" t="s">
        <v>3457</v>
      </c>
      <c r="D283" s="150" t="s">
        <v>707</v>
      </c>
      <c r="E283" s="151" t="s">
        <v>3458</v>
      </c>
      <c r="F283" s="161">
        <v>2007</v>
      </c>
      <c r="G283" s="153">
        <v>6335808510</v>
      </c>
      <c r="H283" s="153">
        <v>4156180000</v>
      </c>
      <c r="I283" s="154">
        <f t="shared" si="1"/>
        <v>0.65598257798356341</v>
      </c>
      <c r="J283" s="155"/>
      <c r="K283" s="155"/>
      <c r="L283" s="141" t="s">
        <v>3267</v>
      </c>
      <c r="M283" s="156">
        <v>2011</v>
      </c>
      <c r="N283" s="146"/>
      <c r="O283" s="146"/>
      <c r="P283" s="146"/>
      <c r="Q283" s="146"/>
      <c r="R283" s="146"/>
      <c r="S283" s="146"/>
      <c r="T283" s="146"/>
      <c r="U283" s="146"/>
      <c r="V283" s="146"/>
      <c r="W283" s="146"/>
      <c r="X283" s="146"/>
      <c r="Y283" s="146"/>
      <c r="Z283" s="146"/>
    </row>
    <row r="284" spans="1:26" ht="12.75" customHeight="1" x14ac:dyDescent="0.2">
      <c r="A284" s="141">
        <v>280</v>
      </c>
      <c r="B284" s="146">
        <f t="shared" si="5"/>
        <v>1</v>
      </c>
      <c r="C284" s="150" t="s">
        <v>3459</v>
      </c>
      <c r="D284" s="150" t="s">
        <v>3955</v>
      </c>
      <c r="E284" s="151" t="s">
        <v>3460</v>
      </c>
      <c r="F284" s="161">
        <v>2007</v>
      </c>
      <c r="G284" s="153">
        <v>7279500000</v>
      </c>
      <c r="H284" s="153">
        <v>5106900000</v>
      </c>
      <c r="I284" s="154">
        <f t="shared" si="1"/>
        <v>0.70154543581289919</v>
      </c>
      <c r="J284" s="155"/>
      <c r="K284" s="155"/>
      <c r="L284" s="141" t="s">
        <v>3267</v>
      </c>
      <c r="M284" s="156">
        <v>2012</v>
      </c>
      <c r="N284" s="146"/>
      <c r="O284" s="146"/>
      <c r="P284" s="146"/>
      <c r="Q284" s="146"/>
      <c r="R284" s="146"/>
      <c r="S284" s="146"/>
      <c r="T284" s="146"/>
      <c r="U284" s="146"/>
      <c r="V284" s="146"/>
      <c r="W284" s="146"/>
      <c r="X284" s="146"/>
      <c r="Y284" s="146"/>
      <c r="Z284" s="146"/>
    </row>
    <row r="285" spans="1:26" ht="12.75" customHeight="1" x14ac:dyDescent="0.2">
      <c r="A285" s="141">
        <v>281</v>
      </c>
      <c r="B285" s="146">
        <f t="shared" si="5"/>
        <v>1</v>
      </c>
      <c r="C285" s="150" t="s">
        <v>1864</v>
      </c>
      <c r="D285" s="150" t="s">
        <v>3955</v>
      </c>
      <c r="E285" s="151" t="s">
        <v>3461</v>
      </c>
      <c r="F285" s="161">
        <v>2007</v>
      </c>
      <c r="G285" s="153">
        <v>1700000000</v>
      </c>
      <c r="H285" s="153">
        <v>867000000</v>
      </c>
      <c r="I285" s="154">
        <f t="shared" si="1"/>
        <v>0.51</v>
      </c>
      <c r="J285" s="155"/>
      <c r="K285" s="155"/>
      <c r="L285" s="141" t="s">
        <v>3261</v>
      </c>
      <c r="M285" s="156">
        <v>2009</v>
      </c>
      <c r="N285" s="146"/>
      <c r="O285" s="146"/>
      <c r="P285" s="146"/>
      <c r="Q285" s="146"/>
      <c r="R285" s="146"/>
      <c r="S285" s="146"/>
      <c r="T285" s="146"/>
      <c r="U285" s="146"/>
      <c r="V285" s="146"/>
      <c r="W285" s="146"/>
      <c r="X285" s="146"/>
      <c r="Y285" s="146"/>
      <c r="Z285" s="146"/>
    </row>
    <row r="286" spans="1:26" ht="12.75" customHeight="1" x14ac:dyDescent="0.2">
      <c r="A286" s="141">
        <v>282</v>
      </c>
      <c r="B286" s="146">
        <f t="shared" si="5"/>
        <v>1</v>
      </c>
      <c r="C286" s="150" t="s">
        <v>2184</v>
      </c>
      <c r="D286" s="150" t="s">
        <v>3955</v>
      </c>
      <c r="E286" s="151" t="s">
        <v>2185</v>
      </c>
      <c r="F286" s="161">
        <v>2007</v>
      </c>
      <c r="G286" s="153">
        <v>1200000000</v>
      </c>
      <c r="H286" s="153">
        <v>612000000</v>
      </c>
      <c r="I286" s="154">
        <f t="shared" si="1"/>
        <v>0.51</v>
      </c>
      <c r="J286" s="155"/>
      <c r="K286" s="155"/>
      <c r="L286" s="141" t="s">
        <v>3261</v>
      </c>
      <c r="M286" s="156">
        <v>2010</v>
      </c>
      <c r="N286" s="146"/>
      <c r="O286" s="146"/>
      <c r="P286" s="146"/>
      <c r="Q286" s="146"/>
      <c r="R286" s="146"/>
      <c r="S286" s="146"/>
      <c r="T286" s="146"/>
      <c r="U286" s="146"/>
      <c r="V286" s="146"/>
      <c r="W286" s="146"/>
      <c r="X286" s="146"/>
      <c r="Y286" s="146"/>
      <c r="Z286" s="146"/>
    </row>
    <row r="287" spans="1:26" ht="12.75" customHeight="1" x14ac:dyDescent="0.2">
      <c r="A287" s="141">
        <v>283</v>
      </c>
      <c r="B287" s="146">
        <f t="shared" si="5"/>
        <v>1</v>
      </c>
      <c r="C287" s="150" t="s">
        <v>1338</v>
      </c>
      <c r="D287" s="150" t="s">
        <v>3955</v>
      </c>
      <c r="E287" s="151" t="s">
        <v>3462</v>
      </c>
      <c r="F287" s="161">
        <v>2007</v>
      </c>
      <c r="G287" s="153">
        <v>1000000000</v>
      </c>
      <c r="H287" s="153">
        <v>137648000</v>
      </c>
      <c r="I287" s="154">
        <f t="shared" si="1"/>
        <v>0.13764799999999999</v>
      </c>
      <c r="J287" s="155"/>
      <c r="K287" s="155"/>
      <c r="L287" s="141" t="s">
        <v>3261</v>
      </c>
      <c r="M287" s="156">
        <v>2007</v>
      </c>
      <c r="N287" s="146"/>
      <c r="O287" s="146"/>
      <c r="P287" s="146"/>
      <c r="Q287" s="146"/>
      <c r="R287" s="146"/>
      <c r="S287" s="146"/>
      <c r="T287" s="146"/>
      <c r="U287" s="146"/>
      <c r="V287" s="146"/>
      <c r="W287" s="146"/>
      <c r="X287" s="146"/>
      <c r="Y287" s="146"/>
      <c r="Z287" s="146"/>
    </row>
    <row r="288" spans="1:26" ht="12.75" customHeight="1" x14ac:dyDescent="0.2">
      <c r="A288" s="141">
        <v>284</v>
      </c>
      <c r="B288" s="146">
        <f t="shared" si="5"/>
        <v>1</v>
      </c>
      <c r="C288" s="150" t="s">
        <v>1784</v>
      </c>
      <c r="D288" s="150" t="s">
        <v>3955</v>
      </c>
      <c r="E288" s="151" t="s">
        <v>3463</v>
      </c>
      <c r="F288" s="161">
        <v>2007</v>
      </c>
      <c r="G288" s="153">
        <v>5000000000</v>
      </c>
      <c r="H288" s="153">
        <v>1647400000</v>
      </c>
      <c r="I288" s="154">
        <f t="shared" si="1"/>
        <v>0.32948</v>
      </c>
      <c r="J288" s="155"/>
      <c r="K288" s="155"/>
      <c r="L288" s="141" t="s">
        <v>3261</v>
      </c>
      <c r="M288" s="156">
        <v>2009</v>
      </c>
      <c r="N288" s="146"/>
      <c r="O288" s="146"/>
      <c r="P288" s="146"/>
      <c r="Q288" s="146"/>
      <c r="R288" s="146"/>
      <c r="S288" s="146"/>
      <c r="T288" s="146"/>
      <c r="U288" s="146"/>
      <c r="V288" s="146"/>
      <c r="W288" s="146"/>
      <c r="X288" s="146"/>
      <c r="Y288" s="146"/>
      <c r="Z288" s="146"/>
    </row>
    <row r="289" spans="1:26" ht="12.75" customHeight="1" x14ac:dyDescent="0.2">
      <c r="A289" s="141">
        <v>285</v>
      </c>
      <c r="B289" s="146">
        <f t="shared" si="5"/>
        <v>1</v>
      </c>
      <c r="C289" s="150" t="s">
        <v>3118</v>
      </c>
      <c r="D289" s="150" t="s">
        <v>3955</v>
      </c>
      <c r="E289" s="151" t="s">
        <v>3464</v>
      </c>
      <c r="F289" s="161">
        <v>2007</v>
      </c>
      <c r="G289" s="153">
        <v>3000000000</v>
      </c>
      <c r="H289" s="153">
        <v>600000000</v>
      </c>
      <c r="I289" s="154">
        <f t="shared" si="1"/>
        <v>0.2</v>
      </c>
      <c r="J289" s="155" t="s">
        <v>2207</v>
      </c>
      <c r="K289" s="155" t="s">
        <v>4243</v>
      </c>
      <c r="L289" s="141"/>
      <c r="M289" s="156"/>
      <c r="N289" s="146"/>
      <c r="O289" s="146"/>
      <c r="P289" s="146"/>
      <c r="Q289" s="146"/>
      <c r="R289" s="146"/>
      <c r="S289" s="146"/>
      <c r="T289" s="146"/>
      <c r="U289" s="146"/>
      <c r="V289" s="146"/>
      <c r="W289" s="146"/>
      <c r="X289" s="146"/>
      <c r="Y289" s="146"/>
      <c r="Z289" s="146"/>
    </row>
    <row r="290" spans="1:26" ht="12.75" customHeight="1" x14ac:dyDescent="0.2">
      <c r="A290" s="141">
        <v>286</v>
      </c>
      <c r="B290" s="146">
        <f t="shared" si="5"/>
        <v>1</v>
      </c>
      <c r="C290" s="150" t="s">
        <v>2451</v>
      </c>
      <c r="D290" s="150" t="s">
        <v>3955</v>
      </c>
      <c r="E290" s="151" t="s">
        <v>2452</v>
      </c>
      <c r="F290" s="161">
        <v>2007</v>
      </c>
      <c r="G290" s="153">
        <v>1000000000</v>
      </c>
      <c r="H290" s="153">
        <v>170400000</v>
      </c>
      <c r="I290" s="154">
        <f t="shared" si="1"/>
        <v>0.1704</v>
      </c>
      <c r="J290" s="155"/>
      <c r="K290" s="155"/>
      <c r="L290" s="141" t="s">
        <v>3261</v>
      </c>
      <c r="M290" s="156">
        <v>2012</v>
      </c>
      <c r="N290" s="146"/>
      <c r="O290" s="146"/>
      <c r="P290" s="146"/>
      <c r="Q290" s="146"/>
      <c r="R290" s="146"/>
      <c r="S290" s="146"/>
      <c r="T290" s="146"/>
      <c r="U290" s="146"/>
      <c r="V290" s="146"/>
      <c r="W290" s="146"/>
      <c r="X290" s="146"/>
      <c r="Y290" s="146"/>
      <c r="Z290" s="146"/>
    </row>
    <row r="291" spans="1:26" ht="12.75" customHeight="1" x14ac:dyDescent="0.2">
      <c r="A291" s="141">
        <v>287</v>
      </c>
      <c r="B291" s="146">
        <f t="shared" si="5"/>
        <v>1</v>
      </c>
      <c r="C291" s="150" t="s">
        <v>2271</v>
      </c>
      <c r="D291" s="150" t="s">
        <v>3955</v>
      </c>
      <c r="E291" s="151" t="s">
        <v>2272</v>
      </c>
      <c r="F291" s="161">
        <v>2007</v>
      </c>
      <c r="G291" s="153">
        <v>1449000000</v>
      </c>
      <c r="H291" s="153">
        <v>101000000</v>
      </c>
      <c r="I291" s="154">
        <f t="shared" si="1"/>
        <v>6.9703243616287089E-2</v>
      </c>
      <c r="J291" s="155"/>
      <c r="K291" s="155"/>
      <c r="L291" s="141" t="s">
        <v>3261</v>
      </c>
      <c r="M291" s="156">
        <v>2011</v>
      </c>
      <c r="N291" s="146"/>
      <c r="O291" s="146"/>
      <c r="P291" s="146"/>
      <c r="Q291" s="146"/>
      <c r="R291" s="146"/>
      <c r="S291" s="146"/>
      <c r="T291" s="146"/>
      <c r="U291" s="146"/>
      <c r="V291" s="146"/>
      <c r="W291" s="146"/>
      <c r="X291" s="146"/>
      <c r="Y291" s="146"/>
      <c r="Z291" s="146"/>
    </row>
    <row r="292" spans="1:26" ht="12.75" customHeight="1" x14ac:dyDescent="0.2">
      <c r="A292" s="141">
        <v>288</v>
      </c>
      <c r="B292" s="146">
        <f t="shared" si="5"/>
        <v>1</v>
      </c>
      <c r="C292" s="150" t="s">
        <v>1786</v>
      </c>
      <c r="D292" s="150" t="s">
        <v>3955</v>
      </c>
      <c r="E292" s="151" t="s">
        <v>3465</v>
      </c>
      <c r="F292" s="161">
        <v>2007</v>
      </c>
      <c r="G292" s="153">
        <v>2025000000</v>
      </c>
      <c r="H292" s="153">
        <v>919153000</v>
      </c>
      <c r="I292" s="154">
        <f t="shared" si="1"/>
        <v>0.4539027160493827</v>
      </c>
      <c r="J292" s="155"/>
      <c r="K292" s="155"/>
      <c r="L292" s="141" t="s">
        <v>3261</v>
      </c>
      <c r="M292" s="156">
        <v>2009</v>
      </c>
      <c r="N292" s="146"/>
      <c r="O292" s="146"/>
      <c r="P292" s="146"/>
      <c r="Q292" s="146"/>
      <c r="R292" s="146"/>
      <c r="S292" s="146"/>
      <c r="T292" s="146"/>
      <c r="U292" s="146"/>
      <c r="V292" s="146"/>
      <c r="W292" s="146"/>
      <c r="X292" s="146"/>
      <c r="Y292" s="146"/>
      <c r="Z292" s="146"/>
    </row>
    <row r="293" spans="1:26" ht="12.75" customHeight="1" x14ac:dyDescent="0.2">
      <c r="A293" s="141">
        <v>289</v>
      </c>
      <c r="B293" s="146">
        <f t="shared" si="5"/>
        <v>1</v>
      </c>
      <c r="C293" s="150" t="s">
        <v>1519</v>
      </c>
      <c r="D293" s="150" t="s">
        <v>3955</v>
      </c>
      <c r="E293" s="151" t="s">
        <v>3466</v>
      </c>
      <c r="F293" s="161">
        <v>2007</v>
      </c>
      <c r="G293" s="153">
        <v>3000000000</v>
      </c>
      <c r="H293" s="153">
        <v>449740000</v>
      </c>
      <c r="I293" s="154">
        <f t="shared" si="1"/>
        <v>0.14991333333333334</v>
      </c>
      <c r="J293" s="155"/>
      <c r="K293" s="155"/>
      <c r="L293" s="141" t="s">
        <v>3261</v>
      </c>
      <c r="M293" s="156">
        <v>2009</v>
      </c>
      <c r="N293" s="146"/>
      <c r="O293" s="146"/>
      <c r="P293" s="146"/>
      <c r="Q293" s="146"/>
      <c r="R293" s="146"/>
      <c r="S293" s="146"/>
      <c r="T293" s="146"/>
      <c r="U293" s="146"/>
      <c r="V293" s="146"/>
      <c r="W293" s="146"/>
      <c r="X293" s="146"/>
      <c r="Y293" s="146"/>
      <c r="Z293" s="146"/>
    </row>
    <row r="294" spans="1:26" ht="12.75" customHeight="1" x14ac:dyDescent="0.2">
      <c r="A294" s="141">
        <v>290</v>
      </c>
      <c r="B294" s="146">
        <f t="shared" si="5"/>
        <v>1</v>
      </c>
      <c r="C294" s="150" t="s">
        <v>686</v>
      </c>
      <c r="D294" s="150" t="s">
        <v>4203</v>
      </c>
      <c r="E294" s="151" t="s">
        <v>3467</v>
      </c>
      <c r="F294" s="161">
        <v>2007</v>
      </c>
      <c r="G294" s="153">
        <v>3855001737</v>
      </c>
      <c r="H294" s="153">
        <v>1156500000</v>
      </c>
      <c r="I294" s="154">
        <f t="shared" si="1"/>
        <v>0.29999986482496366</v>
      </c>
      <c r="J294" s="155" t="s">
        <v>2207</v>
      </c>
      <c r="K294" s="155" t="s">
        <v>4251</v>
      </c>
      <c r="L294" s="141"/>
      <c r="M294" s="156"/>
      <c r="N294" s="146"/>
      <c r="O294" s="146"/>
      <c r="P294" s="146"/>
      <c r="Q294" s="146"/>
      <c r="R294" s="146"/>
      <c r="S294" s="146"/>
      <c r="T294" s="146"/>
      <c r="U294" s="146"/>
      <c r="V294" s="146"/>
      <c r="W294" s="146"/>
      <c r="X294" s="146"/>
      <c r="Y294" s="146"/>
      <c r="Z294" s="146"/>
    </row>
    <row r="295" spans="1:26" ht="12.75" customHeight="1" x14ac:dyDescent="0.2">
      <c r="A295" s="141">
        <v>291</v>
      </c>
      <c r="B295" s="146">
        <f t="shared" si="5"/>
        <v>1</v>
      </c>
      <c r="C295" s="150" t="s">
        <v>696</v>
      </c>
      <c r="D295" s="150" t="s">
        <v>4203</v>
      </c>
      <c r="E295" s="151" t="s">
        <v>2442</v>
      </c>
      <c r="F295" s="161">
        <v>2007</v>
      </c>
      <c r="G295" s="153">
        <v>2049718013</v>
      </c>
      <c r="H295" s="153">
        <v>1535418013</v>
      </c>
      <c r="I295" s="154">
        <f t="shared" si="1"/>
        <v>0.74908743703371061</v>
      </c>
      <c r="J295" s="155" t="s">
        <v>2207</v>
      </c>
      <c r="K295" s="155" t="s">
        <v>4251</v>
      </c>
      <c r="L295" s="141"/>
      <c r="M295" s="156"/>
      <c r="N295" s="146"/>
      <c r="O295" s="146"/>
      <c r="P295" s="146"/>
      <c r="Q295" s="146"/>
      <c r="R295" s="146"/>
      <c r="S295" s="146"/>
      <c r="T295" s="146"/>
      <c r="U295" s="146"/>
      <c r="V295" s="146"/>
      <c r="W295" s="146"/>
      <c r="X295" s="146"/>
      <c r="Y295" s="146"/>
      <c r="Z295" s="146"/>
    </row>
    <row r="296" spans="1:26" ht="12.75" customHeight="1" x14ac:dyDescent="0.2">
      <c r="A296" s="141">
        <v>292</v>
      </c>
      <c r="B296" s="146">
        <f t="shared" si="5"/>
        <v>1</v>
      </c>
      <c r="C296" s="150" t="s">
        <v>1932</v>
      </c>
      <c r="D296" s="150" t="s">
        <v>4203</v>
      </c>
      <c r="E296" s="151" t="s">
        <v>3468</v>
      </c>
      <c r="F296" s="161">
        <v>2007</v>
      </c>
      <c r="G296" s="153">
        <v>2000000000</v>
      </c>
      <c r="H296" s="153">
        <v>980000000</v>
      </c>
      <c r="I296" s="154">
        <f t="shared" si="1"/>
        <v>0.49</v>
      </c>
      <c r="J296" s="155"/>
      <c r="K296" s="155"/>
      <c r="L296" s="141" t="s">
        <v>3261</v>
      </c>
      <c r="M296" s="156">
        <v>2009</v>
      </c>
      <c r="N296" s="146"/>
      <c r="O296" s="146"/>
      <c r="P296" s="146"/>
      <c r="Q296" s="146"/>
      <c r="R296" s="146"/>
      <c r="S296" s="146"/>
      <c r="T296" s="146"/>
      <c r="U296" s="146"/>
      <c r="V296" s="146"/>
      <c r="W296" s="146"/>
      <c r="X296" s="146"/>
      <c r="Y296" s="146"/>
      <c r="Z296" s="146"/>
    </row>
    <row r="297" spans="1:26" ht="12.75" customHeight="1" x14ac:dyDescent="0.2">
      <c r="A297" s="141">
        <v>293</v>
      </c>
      <c r="B297" s="146">
        <f t="shared" si="5"/>
        <v>1</v>
      </c>
      <c r="C297" s="150" t="s">
        <v>2240</v>
      </c>
      <c r="D297" s="150" t="s">
        <v>4203</v>
      </c>
      <c r="E297" s="151" t="s">
        <v>3469</v>
      </c>
      <c r="F297" s="161">
        <v>2007</v>
      </c>
      <c r="G297" s="153">
        <v>1100000000</v>
      </c>
      <c r="H297" s="153">
        <v>329355144</v>
      </c>
      <c r="I297" s="154">
        <f t="shared" si="1"/>
        <v>0.29941376727272728</v>
      </c>
      <c r="J297" s="155"/>
      <c r="K297" s="155"/>
      <c r="L297" s="141" t="s">
        <v>3261</v>
      </c>
      <c r="M297" s="156">
        <v>2011</v>
      </c>
      <c r="N297" s="146"/>
      <c r="O297" s="146"/>
      <c r="P297" s="146"/>
      <c r="Q297" s="146"/>
      <c r="R297" s="146"/>
      <c r="S297" s="146"/>
      <c r="T297" s="146"/>
      <c r="U297" s="146"/>
      <c r="V297" s="146"/>
      <c r="W297" s="146"/>
      <c r="X297" s="146"/>
      <c r="Y297" s="146"/>
      <c r="Z297" s="146"/>
    </row>
    <row r="298" spans="1:26" ht="12.75" customHeight="1" x14ac:dyDescent="0.2">
      <c r="A298" s="141">
        <v>294</v>
      </c>
      <c r="B298" s="146">
        <f t="shared" si="5"/>
        <v>1</v>
      </c>
      <c r="C298" s="150" t="s">
        <v>1962</v>
      </c>
      <c r="D298" s="150" t="s">
        <v>590</v>
      </c>
      <c r="E298" s="151" t="s">
        <v>3470</v>
      </c>
      <c r="F298" s="161">
        <v>2007</v>
      </c>
      <c r="G298" s="153">
        <v>6400000000</v>
      </c>
      <c r="H298" s="153">
        <v>1300000000</v>
      </c>
      <c r="I298" s="154">
        <f t="shared" si="1"/>
        <v>0.203125</v>
      </c>
      <c r="J298" s="155"/>
      <c r="K298" s="155"/>
      <c r="L298" s="141" t="s">
        <v>3261</v>
      </c>
      <c r="M298" s="156">
        <v>2009</v>
      </c>
      <c r="N298" s="146"/>
      <c r="O298" s="146"/>
      <c r="P298" s="146"/>
      <c r="Q298" s="146"/>
      <c r="R298" s="146"/>
      <c r="S298" s="146"/>
      <c r="T298" s="146"/>
      <c r="U298" s="146"/>
      <c r="V298" s="146"/>
      <c r="W298" s="146"/>
      <c r="X298" s="146"/>
      <c r="Y298" s="146"/>
      <c r="Z298" s="146"/>
    </row>
    <row r="299" spans="1:26" ht="12.75" customHeight="1" x14ac:dyDescent="0.2">
      <c r="A299" s="141">
        <v>295</v>
      </c>
      <c r="B299" s="146">
        <f t="shared" si="5"/>
        <v>1</v>
      </c>
      <c r="C299" s="150" t="s">
        <v>2779</v>
      </c>
      <c r="D299" s="150" t="s">
        <v>590</v>
      </c>
      <c r="E299" s="151" t="s">
        <v>3471</v>
      </c>
      <c r="F299" s="161">
        <v>2007</v>
      </c>
      <c r="G299" s="153">
        <v>6500000000</v>
      </c>
      <c r="H299" s="153">
        <v>1300000000</v>
      </c>
      <c r="I299" s="154">
        <f t="shared" si="1"/>
        <v>0.2</v>
      </c>
      <c r="J299" s="155" t="s">
        <v>2207</v>
      </c>
      <c r="K299" s="155" t="s">
        <v>4252</v>
      </c>
      <c r="L299" s="141"/>
      <c r="M299" s="156"/>
      <c r="N299" s="146"/>
      <c r="O299" s="146"/>
      <c r="P299" s="146"/>
      <c r="Q299" s="146"/>
      <c r="R299" s="146"/>
      <c r="S299" s="146"/>
      <c r="T299" s="146"/>
      <c r="U299" s="146"/>
      <c r="V299" s="146"/>
      <c r="W299" s="146"/>
      <c r="X299" s="146"/>
      <c r="Y299" s="146"/>
      <c r="Z299" s="146"/>
    </row>
    <row r="300" spans="1:26" ht="12.75" customHeight="1" x14ac:dyDescent="0.2">
      <c r="A300" s="141">
        <v>296</v>
      </c>
      <c r="B300" s="146">
        <f t="shared" si="5"/>
        <v>1</v>
      </c>
      <c r="C300" s="150" t="s">
        <v>2925</v>
      </c>
      <c r="D300" s="150" t="s">
        <v>590</v>
      </c>
      <c r="E300" s="151" t="s">
        <v>2926</v>
      </c>
      <c r="F300" s="161">
        <v>2007</v>
      </c>
      <c r="G300" s="153">
        <v>3000000000</v>
      </c>
      <c r="H300" s="153">
        <v>600000000</v>
      </c>
      <c r="I300" s="154">
        <f t="shared" si="1"/>
        <v>0.2</v>
      </c>
      <c r="J300" s="155" t="s">
        <v>2207</v>
      </c>
      <c r="K300" s="155" t="s">
        <v>4256</v>
      </c>
      <c r="L300" s="141"/>
      <c r="M300" s="156"/>
      <c r="N300" s="146"/>
      <c r="O300" s="146"/>
      <c r="P300" s="146"/>
      <c r="Q300" s="146"/>
      <c r="R300" s="146"/>
      <c r="S300" s="146"/>
      <c r="T300" s="146"/>
      <c r="U300" s="146"/>
      <c r="V300" s="146"/>
      <c r="W300" s="146"/>
      <c r="X300" s="146"/>
      <c r="Y300" s="146"/>
      <c r="Z300" s="146"/>
    </row>
    <row r="301" spans="1:26" ht="12.75" customHeight="1" x14ac:dyDescent="0.2">
      <c r="A301" s="141">
        <v>297</v>
      </c>
      <c r="B301" s="146">
        <f t="shared" si="5"/>
        <v>1</v>
      </c>
      <c r="C301" s="150" t="s">
        <v>2317</v>
      </c>
      <c r="D301" s="150" t="s">
        <v>590</v>
      </c>
      <c r="E301" s="151" t="s">
        <v>2318</v>
      </c>
      <c r="F301" s="161">
        <v>2007</v>
      </c>
      <c r="G301" s="153">
        <v>4000000000</v>
      </c>
      <c r="H301" s="153">
        <v>1200000000</v>
      </c>
      <c r="I301" s="154">
        <f t="shared" si="1"/>
        <v>0.3</v>
      </c>
      <c r="J301" s="155"/>
      <c r="K301" s="155"/>
      <c r="L301" s="141" t="s">
        <v>3261</v>
      </c>
      <c r="M301" s="156">
        <v>2011</v>
      </c>
      <c r="N301" s="146"/>
      <c r="O301" s="146"/>
      <c r="P301" s="146"/>
      <c r="Q301" s="146"/>
      <c r="R301" s="146"/>
      <c r="S301" s="146"/>
      <c r="T301" s="146"/>
      <c r="U301" s="146"/>
      <c r="V301" s="146"/>
      <c r="W301" s="146"/>
      <c r="X301" s="146"/>
      <c r="Y301" s="146"/>
      <c r="Z301" s="146"/>
    </row>
    <row r="302" spans="1:26" ht="12.75" customHeight="1" x14ac:dyDescent="0.2">
      <c r="A302" s="141">
        <v>298</v>
      </c>
      <c r="B302" s="146">
        <f t="shared" si="5"/>
        <v>1</v>
      </c>
      <c r="C302" s="150" t="s">
        <v>1368</v>
      </c>
      <c r="D302" s="150" t="s">
        <v>590</v>
      </c>
      <c r="E302" s="151" t="s">
        <v>3472</v>
      </c>
      <c r="F302" s="161">
        <v>2007</v>
      </c>
      <c r="G302" s="153">
        <v>1500000000</v>
      </c>
      <c r="H302" s="153">
        <v>225000000</v>
      </c>
      <c r="I302" s="154">
        <f t="shared" si="1"/>
        <v>0.15</v>
      </c>
      <c r="J302" s="155"/>
      <c r="K302" s="155"/>
      <c r="L302" s="141" t="s">
        <v>3261</v>
      </c>
      <c r="M302" s="156">
        <v>2007</v>
      </c>
      <c r="N302" s="146"/>
      <c r="O302" s="146"/>
      <c r="P302" s="146"/>
      <c r="Q302" s="146"/>
      <c r="R302" s="146"/>
      <c r="S302" s="146"/>
      <c r="T302" s="146"/>
      <c r="U302" s="146"/>
      <c r="V302" s="146"/>
      <c r="W302" s="146"/>
      <c r="X302" s="146"/>
      <c r="Y302" s="146"/>
      <c r="Z302" s="146"/>
    </row>
    <row r="303" spans="1:26" ht="12.75" customHeight="1" x14ac:dyDescent="0.2">
      <c r="A303" s="141">
        <v>299</v>
      </c>
      <c r="B303" s="146">
        <f t="shared" si="5"/>
        <v>1</v>
      </c>
      <c r="C303" s="150" t="s">
        <v>2995</v>
      </c>
      <c r="D303" s="150" t="s">
        <v>590</v>
      </c>
      <c r="E303" s="151" t="s">
        <v>3473</v>
      </c>
      <c r="F303" s="161">
        <v>2007</v>
      </c>
      <c r="G303" s="153">
        <v>115000000000</v>
      </c>
      <c r="H303" s="153">
        <v>22176000000</v>
      </c>
      <c r="I303" s="154">
        <f t="shared" si="1"/>
        <v>0.19283478260869566</v>
      </c>
      <c r="J303" s="155" t="s">
        <v>2207</v>
      </c>
      <c r="K303" s="155" t="s">
        <v>4256</v>
      </c>
      <c r="L303" s="141"/>
      <c r="M303" s="156"/>
      <c r="N303" s="146"/>
      <c r="O303" s="146"/>
      <c r="P303" s="146"/>
      <c r="Q303" s="146"/>
      <c r="R303" s="146"/>
      <c r="S303" s="146"/>
      <c r="T303" s="146"/>
      <c r="U303" s="146"/>
      <c r="V303" s="146"/>
      <c r="W303" s="146"/>
      <c r="X303" s="146"/>
      <c r="Y303" s="146"/>
      <c r="Z303" s="146"/>
    </row>
    <row r="304" spans="1:26" ht="12.75" customHeight="1" x14ac:dyDescent="0.2">
      <c r="A304" s="141">
        <v>300</v>
      </c>
      <c r="B304" s="146">
        <f t="shared" si="5"/>
        <v>1</v>
      </c>
      <c r="C304" s="150" t="s">
        <v>1370</v>
      </c>
      <c r="D304" s="150" t="s">
        <v>590</v>
      </c>
      <c r="E304" s="151" t="s">
        <v>3474</v>
      </c>
      <c r="F304" s="161">
        <v>2007</v>
      </c>
      <c r="G304" s="153">
        <v>2800000000</v>
      </c>
      <c r="H304" s="153">
        <v>280000000</v>
      </c>
      <c r="I304" s="154">
        <f t="shared" si="1"/>
        <v>0.1</v>
      </c>
      <c r="J304" s="155"/>
      <c r="K304" s="155"/>
      <c r="L304" s="141" t="s">
        <v>3261</v>
      </c>
      <c r="M304" s="156">
        <v>2007</v>
      </c>
      <c r="N304" s="146"/>
      <c r="O304" s="146"/>
      <c r="P304" s="146"/>
      <c r="Q304" s="146"/>
      <c r="R304" s="146"/>
      <c r="S304" s="146"/>
      <c r="T304" s="146"/>
      <c r="U304" s="146"/>
      <c r="V304" s="146"/>
      <c r="W304" s="146"/>
      <c r="X304" s="146"/>
      <c r="Y304" s="146"/>
      <c r="Z304" s="146"/>
    </row>
    <row r="305" spans="1:26" ht="12.75" customHeight="1" x14ac:dyDescent="0.2">
      <c r="A305" s="141">
        <v>301</v>
      </c>
      <c r="B305" s="146">
        <f t="shared" si="5"/>
        <v>1</v>
      </c>
      <c r="C305" s="150" t="s">
        <v>2227</v>
      </c>
      <c r="D305" s="150" t="s">
        <v>590</v>
      </c>
      <c r="E305" s="151" t="s">
        <v>2228</v>
      </c>
      <c r="F305" s="161">
        <v>2007</v>
      </c>
      <c r="G305" s="153">
        <v>5500000000</v>
      </c>
      <c r="H305" s="153">
        <v>2805000000</v>
      </c>
      <c r="I305" s="154">
        <f t="shared" si="1"/>
        <v>0.51</v>
      </c>
      <c r="J305" s="155"/>
      <c r="K305" s="155"/>
      <c r="L305" s="141" t="s">
        <v>3261</v>
      </c>
      <c r="M305" s="156">
        <v>2011</v>
      </c>
      <c r="N305" s="146"/>
      <c r="O305" s="146"/>
      <c r="P305" s="146"/>
      <c r="Q305" s="146"/>
      <c r="R305" s="146"/>
      <c r="S305" s="146"/>
      <c r="T305" s="146"/>
      <c r="U305" s="146"/>
      <c r="V305" s="146"/>
      <c r="W305" s="146"/>
      <c r="X305" s="146"/>
      <c r="Y305" s="146"/>
      <c r="Z305" s="146"/>
    </row>
    <row r="306" spans="1:26" ht="12.75" customHeight="1" x14ac:dyDescent="0.2">
      <c r="A306" s="141">
        <v>302</v>
      </c>
      <c r="B306" s="146">
        <f t="shared" si="5"/>
        <v>1</v>
      </c>
      <c r="C306" s="150" t="s">
        <v>2570</v>
      </c>
      <c r="D306" s="150" t="s">
        <v>590</v>
      </c>
      <c r="E306" s="151" t="s">
        <v>3475</v>
      </c>
      <c r="F306" s="161">
        <v>2007</v>
      </c>
      <c r="G306" s="153">
        <v>11000000000</v>
      </c>
      <c r="H306" s="153">
        <v>1650000000</v>
      </c>
      <c r="I306" s="154">
        <f t="shared" si="1"/>
        <v>0.15</v>
      </c>
      <c r="J306" s="155"/>
      <c r="K306" s="155"/>
      <c r="L306" s="141" t="s">
        <v>3261</v>
      </c>
      <c r="M306" s="156">
        <v>2013</v>
      </c>
      <c r="N306" s="146"/>
      <c r="O306" s="146"/>
      <c r="P306" s="146"/>
      <c r="Q306" s="146"/>
      <c r="R306" s="146"/>
      <c r="S306" s="146"/>
      <c r="T306" s="146"/>
      <c r="U306" s="146"/>
      <c r="V306" s="146"/>
      <c r="W306" s="146"/>
      <c r="X306" s="146"/>
      <c r="Y306" s="146"/>
      <c r="Z306" s="146"/>
    </row>
    <row r="307" spans="1:26" ht="12.75" customHeight="1" x14ac:dyDescent="0.2">
      <c r="A307" s="141">
        <v>303</v>
      </c>
      <c r="B307" s="146">
        <f t="shared" si="5"/>
        <v>1</v>
      </c>
      <c r="C307" s="150" t="s">
        <v>2071</v>
      </c>
      <c r="D307" s="150" t="s">
        <v>590</v>
      </c>
      <c r="E307" s="151" t="s">
        <v>3476</v>
      </c>
      <c r="F307" s="161">
        <v>2007</v>
      </c>
      <c r="G307" s="153">
        <v>10769779000</v>
      </c>
      <c r="H307" s="153">
        <v>3288361176</v>
      </c>
      <c r="I307" s="154">
        <f t="shared" si="1"/>
        <v>0.30533227989172296</v>
      </c>
      <c r="J307" s="155"/>
      <c r="K307" s="155"/>
      <c r="L307" s="141" t="s">
        <v>3261</v>
      </c>
      <c r="M307" s="156">
        <v>2010</v>
      </c>
      <c r="N307" s="146"/>
      <c r="O307" s="146"/>
      <c r="P307" s="146"/>
      <c r="Q307" s="146"/>
      <c r="R307" s="146"/>
      <c r="S307" s="146"/>
      <c r="T307" s="146"/>
      <c r="U307" s="146"/>
      <c r="V307" s="146"/>
      <c r="W307" s="146"/>
      <c r="X307" s="146"/>
      <c r="Y307" s="146"/>
      <c r="Z307" s="146"/>
    </row>
    <row r="308" spans="1:26" ht="12.75" customHeight="1" x14ac:dyDescent="0.2">
      <c r="A308" s="141">
        <v>304</v>
      </c>
      <c r="B308" s="146">
        <f t="shared" si="5"/>
        <v>1</v>
      </c>
      <c r="C308" s="150" t="s">
        <v>2685</v>
      </c>
      <c r="D308" s="150" t="s">
        <v>590</v>
      </c>
      <c r="E308" s="151" t="s">
        <v>3477</v>
      </c>
      <c r="F308" s="161">
        <v>2007</v>
      </c>
      <c r="G308" s="153">
        <v>9000000000</v>
      </c>
      <c r="H308" s="153">
        <v>2700000000</v>
      </c>
      <c r="I308" s="154">
        <f t="shared" si="1"/>
        <v>0.3</v>
      </c>
      <c r="J308" s="155" t="s">
        <v>2207</v>
      </c>
      <c r="K308" s="155" t="s">
        <v>4252</v>
      </c>
      <c r="L308" s="141"/>
      <c r="M308" s="156"/>
      <c r="N308" s="146"/>
      <c r="O308" s="146"/>
      <c r="P308" s="146"/>
      <c r="Q308" s="146"/>
      <c r="R308" s="146"/>
      <c r="S308" s="146"/>
      <c r="T308" s="146"/>
      <c r="U308" s="146"/>
      <c r="V308" s="146"/>
      <c r="W308" s="146"/>
      <c r="X308" s="146"/>
      <c r="Y308" s="146"/>
      <c r="Z308" s="146"/>
    </row>
    <row r="309" spans="1:26" ht="12.75" customHeight="1" x14ac:dyDescent="0.2">
      <c r="A309" s="141">
        <v>305</v>
      </c>
      <c r="B309" s="146">
        <f t="shared" si="5"/>
        <v>1</v>
      </c>
      <c r="C309" s="150" t="s">
        <v>1366</v>
      </c>
      <c r="D309" s="150" t="s">
        <v>590</v>
      </c>
      <c r="E309" s="151" t="s">
        <v>3478</v>
      </c>
      <c r="F309" s="161">
        <v>2007</v>
      </c>
      <c r="G309" s="153">
        <v>3000000000</v>
      </c>
      <c r="H309" s="153">
        <v>472020618</v>
      </c>
      <c r="I309" s="154">
        <f t="shared" si="1"/>
        <v>0.15734020600000001</v>
      </c>
      <c r="J309" s="155"/>
      <c r="K309" s="155"/>
      <c r="L309" s="141" t="s">
        <v>3261</v>
      </c>
      <c r="M309" s="156">
        <v>2007</v>
      </c>
      <c r="N309" s="146"/>
      <c r="O309" s="146"/>
      <c r="P309" s="146"/>
      <c r="Q309" s="146"/>
      <c r="R309" s="146"/>
      <c r="S309" s="146"/>
      <c r="T309" s="146"/>
      <c r="U309" s="146"/>
      <c r="V309" s="146"/>
      <c r="W309" s="146"/>
      <c r="X309" s="146"/>
      <c r="Y309" s="146"/>
      <c r="Z309" s="146"/>
    </row>
    <row r="310" spans="1:26" ht="12.75" customHeight="1" x14ac:dyDescent="0.2">
      <c r="A310" s="141">
        <v>306</v>
      </c>
      <c r="B310" s="146">
        <f t="shared" si="5"/>
        <v>1</v>
      </c>
      <c r="C310" s="150" t="s">
        <v>1928</v>
      </c>
      <c r="D310" s="150" t="s">
        <v>590</v>
      </c>
      <c r="E310" s="151" t="s">
        <v>3479</v>
      </c>
      <c r="F310" s="161">
        <v>2007</v>
      </c>
      <c r="G310" s="153">
        <v>4000000000</v>
      </c>
      <c r="H310" s="153">
        <v>1200000000</v>
      </c>
      <c r="I310" s="154">
        <f t="shared" si="1"/>
        <v>0.3</v>
      </c>
      <c r="J310" s="155"/>
      <c r="K310" s="155"/>
      <c r="L310" s="141" t="s">
        <v>3261</v>
      </c>
      <c r="M310" s="156">
        <v>2009</v>
      </c>
      <c r="N310" s="146"/>
      <c r="O310" s="146"/>
      <c r="P310" s="146"/>
      <c r="Q310" s="146"/>
      <c r="R310" s="146"/>
      <c r="S310" s="146"/>
      <c r="T310" s="146"/>
      <c r="U310" s="146"/>
      <c r="V310" s="146"/>
      <c r="W310" s="146"/>
      <c r="X310" s="146"/>
      <c r="Y310" s="146"/>
      <c r="Z310" s="146"/>
    </row>
    <row r="311" spans="1:26" ht="12.75" customHeight="1" x14ac:dyDescent="0.2">
      <c r="A311" s="141">
        <v>307</v>
      </c>
      <c r="B311" s="146">
        <f t="shared" si="5"/>
        <v>1</v>
      </c>
      <c r="C311" s="150" t="s">
        <v>1372</v>
      </c>
      <c r="D311" s="150" t="s">
        <v>590</v>
      </c>
      <c r="E311" s="151" t="s">
        <v>3480</v>
      </c>
      <c r="F311" s="161">
        <v>2007</v>
      </c>
      <c r="G311" s="153">
        <v>1857700000</v>
      </c>
      <c r="H311" s="153">
        <v>300000000</v>
      </c>
      <c r="I311" s="154">
        <f t="shared" si="1"/>
        <v>0.16149001453410131</v>
      </c>
      <c r="J311" s="155"/>
      <c r="K311" s="155"/>
      <c r="L311" s="141" t="s">
        <v>3261</v>
      </c>
      <c r="M311" s="156">
        <v>2007</v>
      </c>
      <c r="N311" s="146"/>
      <c r="O311" s="146"/>
      <c r="P311" s="146"/>
      <c r="Q311" s="146"/>
      <c r="R311" s="146"/>
      <c r="S311" s="146"/>
      <c r="T311" s="146"/>
      <c r="U311" s="146"/>
      <c r="V311" s="146"/>
      <c r="W311" s="146"/>
      <c r="X311" s="146"/>
      <c r="Y311" s="146"/>
      <c r="Z311" s="146"/>
    </row>
    <row r="312" spans="1:26" ht="12.75" customHeight="1" x14ac:dyDescent="0.2">
      <c r="A312" s="141">
        <v>308</v>
      </c>
      <c r="B312" s="146">
        <f t="shared" si="5"/>
        <v>1</v>
      </c>
      <c r="C312" s="150" t="s">
        <v>1374</v>
      </c>
      <c r="D312" s="150" t="s">
        <v>590</v>
      </c>
      <c r="E312" s="151" t="s">
        <v>3481</v>
      </c>
      <c r="F312" s="161">
        <v>2007</v>
      </c>
      <c r="G312" s="153">
        <v>6110000000</v>
      </c>
      <c r="H312" s="153">
        <v>160000000</v>
      </c>
      <c r="I312" s="154">
        <f t="shared" si="1"/>
        <v>2.6186579378068741E-2</v>
      </c>
      <c r="J312" s="155"/>
      <c r="K312" s="155"/>
      <c r="L312" s="141" t="s">
        <v>3261</v>
      </c>
      <c r="M312" s="156">
        <v>2007</v>
      </c>
      <c r="N312" s="146"/>
      <c r="O312" s="146"/>
      <c r="P312" s="146"/>
      <c r="Q312" s="146"/>
      <c r="R312" s="146"/>
      <c r="S312" s="146"/>
      <c r="T312" s="146"/>
      <c r="U312" s="146"/>
      <c r="V312" s="146"/>
      <c r="W312" s="146"/>
      <c r="X312" s="146"/>
      <c r="Y312" s="146"/>
      <c r="Z312" s="146"/>
    </row>
    <row r="313" spans="1:26" ht="12.75" customHeight="1" x14ac:dyDescent="0.2">
      <c r="A313" s="141">
        <v>309</v>
      </c>
      <c r="B313" s="146">
        <f t="shared" si="5"/>
        <v>1</v>
      </c>
      <c r="C313" s="150" t="s">
        <v>1346</v>
      </c>
      <c r="D313" s="150" t="s">
        <v>590</v>
      </c>
      <c r="E313" s="151" t="s">
        <v>3482</v>
      </c>
      <c r="F313" s="161">
        <v>2007</v>
      </c>
      <c r="G313" s="153">
        <v>20000000000</v>
      </c>
      <c r="H313" s="153">
        <v>787869000</v>
      </c>
      <c r="I313" s="154">
        <f t="shared" si="1"/>
        <v>3.9393450000000003E-2</v>
      </c>
      <c r="J313" s="155"/>
      <c r="K313" s="155"/>
      <c r="L313" s="141" t="s">
        <v>3261</v>
      </c>
      <c r="M313" s="156">
        <v>2007</v>
      </c>
      <c r="N313" s="146"/>
      <c r="O313" s="146"/>
      <c r="P313" s="146"/>
      <c r="Q313" s="146"/>
      <c r="R313" s="146"/>
      <c r="S313" s="146"/>
      <c r="T313" s="146"/>
      <c r="U313" s="146"/>
      <c r="V313" s="146"/>
      <c r="W313" s="146"/>
      <c r="X313" s="146"/>
      <c r="Y313" s="146"/>
      <c r="Z313" s="146"/>
    </row>
    <row r="314" spans="1:26" ht="12.75" customHeight="1" x14ac:dyDescent="0.2">
      <c r="A314" s="141">
        <v>310</v>
      </c>
      <c r="B314" s="146">
        <f t="shared" si="5"/>
        <v>1</v>
      </c>
      <c r="C314" s="150" t="s">
        <v>2856</v>
      </c>
      <c r="D314" s="150" t="s">
        <v>590</v>
      </c>
      <c r="E314" s="151" t="s">
        <v>3483</v>
      </c>
      <c r="F314" s="161">
        <v>2007</v>
      </c>
      <c r="G314" s="153">
        <v>12000000000</v>
      </c>
      <c r="H314" s="153">
        <v>4200000000</v>
      </c>
      <c r="I314" s="154">
        <f t="shared" si="1"/>
        <v>0.35</v>
      </c>
      <c r="J314" s="155" t="s">
        <v>2207</v>
      </c>
      <c r="K314" s="155" t="s">
        <v>4256</v>
      </c>
      <c r="L314" s="141"/>
      <c r="M314" s="156"/>
      <c r="N314" s="146"/>
      <c r="O314" s="146"/>
      <c r="P314" s="146"/>
      <c r="Q314" s="146"/>
      <c r="R314" s="146"/>
      <c r="S314" s="146"/>
      <c r="T314" s="146"/>
      <c r="U314" s="146"/>
      <c r="V314" s="146"/>
      <c r="W314" s="146"/>
      <c r="X314" s="146"/>
      <c r="Y314" s="146"/>
      <c r="Z314" s="146"/>
    </row>
    <row r="315" spans="1:26" ht="12.75" customHeight="1" x14ac:dyDescent="0.2">
      <c r="A315" s="141">
        <v>311</v>
      </c>
      <c r="B315" s="146">
        <f t="shared" si="5"/>
        <v>1</v>
      </c>
      <c r="C315" s="150" t="s">
        <v>2943</v>
      </c>
      <c r="D315" s="150" t="s">
        <v>590</v>
      </c>
      <c r="E315" s="151" t="s">
        <v>3484</v>
      </c>
      <c r="F315" s="161">
        <v>2007</v>
      </c>
      <c r="G315" s="153">
        <v>5000000000</v>
      </c>
      <c r="H315" s="153">
        <v>1000000000</v>
      </c>
      <c r="I315" s="154">
        <f t="shared" si="1"/>
        <v>0.2</v>
      </c>
      <c r="J315" s="155" t="s">
        <v>2207</v>
      </c>
      <c r="K315" s="155" t="s">
        <v>4256</v>
      </c>
      <c r="L315" s="141"/>
      <c r="M315" s="156"/>
      <c r="N315" s="146"/>
      <c r="O315" s="146"/>
      <c r="P315" s="146"/>
      <c r="Q315" s="146"/>
      <c r="R315" s="146"/>
      <c r="S315" s="146"/>
      <c r="T315" s="146"/>
      <c r="U315" s="146"/>
      <c r="V315" s="146"/>
      <c r="W315" s="146"/>
      <c r="X315" s="146"/>
      <c r="Y315" s="146"/>
      <c r="Z315" s="146"/>
    </row>
    <row r="316" spans="1:26" ht="12.75" customHeight="1" x14ac:dyDescent="0.2">
      <c r="A316" s="141">
        <v>312</v>
      </c>
      <c r="B316" s="146">
        <f t="shared" si="5"/>
        <v>1</v>
      </c>
      <c r="C316" s="150" t="s">
        <v>2947</v>
      </c>
      <c r="D316" s="150" t="s">
        <v>821</v>
      </c>
      <c r="E316" s="151" t="s">
        <v>3485</v>
      </c>
      <c r="F316" s="161">
        <v>2007</v>
      </c>
      <c r="G316" s="153">
        <v>203000000000</v>
      </c>
      <c r="H316" s="153">
        <v>118967136147</v>
      </c>
      <c r="I316" s="154">
        <f t="shared" si="1"/>
        <v>0.58604500565024631</v>
      </c>
      <c r="J316" s="155" t="s">
        <v>2207</v>
      </c>
      <c r="K316" s="155" t="s">
        <v>4237</v>
      </c>
      <c r="L316" s="141"/>
      <c r="M316" s="156"/>
      <c r="N316" s="146"/>
      <c r="O316" s="146" t="s">
        <v>3407</v>
      </c>
      <c r="P316" s="146"/>
      <c r="Q316" s="146"/>
      <c r="R316" s="146"/>
      <c r="S316" s="146"/>
      <c r="T316" s="146"/>
      <c r="U316" s="146"/>
      <c r="V316" s="146"/>
      <c r="W316" s="146"/>
      <c r="X316" s="146"/>
      <c r="Y316" s="146"/>
      <c r="Z316" s="146"/>
    </row>
    <row r="317" spans="1:26" ht="12.75" customHeight="1" x14ac:dyDescent="0.2">
      <c r="A317" s="141">
        <v>313</v>
      </c>
      <c r="B317" s="146">
        <f t="shared" si="5"/>
        <v>1</v>
      </c>
      <c r="C317" s="150" t="s">
        <v>3018</v>
      </c>
      <c r="D317" s="150" t="s">
        <v>3405</v>
      </c>
      <c r="E317" s="151" t="s">
        <v>3486</v>
      </c>
      <c r="F317" s="161">
        <v>2007</v>
      </c>
      <c r="G317" s="153">
        <v>23665440000</v>
      </c>
      <c r="H317" s="153">
        <v>12068440000</v>
      </c>
      <c r="I317" s="154">
        <f t="shared" si="1"/>
        <v>0.50996051626337813</v>
      </c>
      <c r="J317" s="155" t="s">
        <v>69</v>
      </c>
      <c r="K317" s="155" t="s">
        <v>4257</v>
      </c>
      <c r="L317" s="141"/>
      <c r="M317" s="156"/>
      <c r="N317" s="146"/>
      <c r="O317" s="146"/>
      <c r="P317" s="146"/>
      <c r="Q317" s="146"/>
      <c r="R317" s="146"/>
      <c r="S317" s="146"/>
      <c r="T317" s="146"/>
      <c r="U317" s="146"/>
      <c r="V317" s="146"/>
      <c r="W317" s="146"/>
      <c r="X317" s="146"/>
      <c r="Y317" s="146"/>
      <c r="Z317" s="146"/>
    </row>
    <row r="318" spans="1:26" ht="12.75" customHeight="1" x14ac:dyDescent="0.2">
      <c r="A318" s="141">
        <v>314</v>
      </c>
      <c r="B318" s="146">
        <f t="shared" si="5"/>
        <v>1</v>
      </c>
      <c r="C318" s="150" t="s">
        <v>1987</v>
      </c>
      <c r="D318" s="150" t="s">
        <v>3405</v>
      </c>
      <c r="E318" s="151" t="s">
        <v>1988</v>
      </c>
      <c r="F318" s="161">
        <v>2007</v>
      </c>
      <c r="G318" s="153">
        <v>10800000000</v>
      </c>
      <c r="H318" s="153">
        <v>8457500000</v>
      </c>
      <c r="I318" s="154">
        <f t="shared" si="1"/>
        <v>0.78310185185185188</v>
      </c>
      <c r="J318" s="155"/>
      <c r="K318" s="155"/>
      <c r="L318" s="141" t="s">
        <v>3261</v>
      </c>
      <c r="M318" s="156">
        <v>2010</v>
      </c>
      <c r="N318" s="146"/>
      <c r="O318" s="146"/>
      <c r="P318" s="146"/>
      <c r="Q318" s="146"/>
      <c r="R318" s="146"/>
      <c r="S318" s="146"/>
      <c r="T318" s="146"/>
      <c r="U318" s="146"/>
      <c r="V318" s="146"/>
      <c r="W318" s="146"/>
      <c r="X318" s="146"/>
      <c r="Y318" s="146"/>
      <c r="Z318" s="146"/>
    </row>
    <row r="319" spans="1:26" ht="12.75" customHeight="1" x14ac:dyDescent="0.2">
      <c r="A319" s="141">
        <v>315</v>
      </c>
      <c r="B319" s="146">
        <f t="shared" si="5"/>
        <v>1</v>
      </c>
      <c r="C319" s="150" t="s">
        <v>2962</v>
      </c>
      <c r="D319" s="150" t="s">
        <v>3405</v>
      </c>
      <c r="E319" s="151" t="s">
        <v>3487</v>
      </c>
      <c r="F319" s="161">
        <v>2007</v>
      </c>
      <c r="G319" s="153">
        <v>11235000000</v>
      </c>
      <c r="H319" s="153">
        <v>3343000000</v>
      </c>
      <c r="I319" s="154">
        <f t="shared" si="1"/>
        <v>0.29755229194481531</v>
      </c>
      <c r="J319" s="155" t="s">
        <v>2588</v>
      </c>
      <c r="K319" s="155" t="s">
        <v>4258</v>
      </c>
      <c r="L319" s="141"/>
      <c r="M319" s="156"/>
      <c r="N319" s="146"/>
      <c r="O319" s="146"/>
      <c r="P319" s="146"/>
      <c r="Q319" s="146"/>
      <c r="R319" s="146"/>
      <c r="S319" s="146"/>
      <c r="T319" s="146"/>
      <c r="U319" s="146"/>
      <c r="V319" s="146"/>
      <c r="W319" s="146"/>
      <c r="X319" s="146"/>
      <c r="Y319" s="146"/>
      <c r="Z319" s="146"/>
    </row>
    <row r="320" spans="1:26" ht="12.75" customHeight="1" x14ac:dyDescent="0.2">
      <c r="A320" s="141">
        <v>316</v>
      </c>
      <c r="B320" s="146">
        <f t="shared" si="5"/>
        <v>1</v>
      </c>
      <c r="C320" s="150" t="s">
        <v>2862</v>
      </c>
      <c r="D320" s="150" t="s">
        <v>3405</v>
      </c>
      <c r="E320" s="151" t="s">
        <v>3488</v>
      </c>
      <c r="F320" s="161">
        <v>2007</v>
      </c>
      <c r="G320" s="153">
        <v>5000000000</v>
      </c>
      <c r="H320" s="153">
        <v>1000000000</v>
      </c>
      <c r="I320" s="154">
        <f t="shared" si="1"/>
        <v>0.2</v>
      </c>
      <c r="J320" s="155" t="s">
        <v>2588</v>
      </c>
      <c r="K320" s="155" t="s">
        <v>4240</v>
      </c>
      <c r="L320" s="141"/>
      <c r="M320" s="156"/>
      <c r="N320" s="146"/>
      <c r="O320" s="146"/>
      <c r="P320" s="146"/>
      <c r="Q320" s="146"/>
      <c r="R320" s="146"/>
      <c r="S320" s="146"/>
      <c r="T320" s="146"/>
      <c r="U320" s="146"/>
      <c r="V320" s="146"/>
      <c r="W320" s="146"/>
      <c r="X320" s="146"/>
      <c r="Y320" s="146"/>
      <c r="Z320" s="146"/>
    </row>
    <row r="321" spans="1:26" ht="12.75" customHeight="1" x14ac:dyDescent="0.2">
      <c r="A321" s="141">
        <v>317</v>
      </c>
      <c r="B321" s="146">
        <f t="shared" si="5"/>
        <v>1</v>
      </c>
      <c r="C321" s="150" t="s">
        <v>1842</v>
      </c>
      <c r="D321" s="150" t="s">
        <v>3405</v>
      </c>
      <c r="E321" s="151" t="s">
        <v>3489</v>
      </c>
      <c r="F321" s="161">
        <v>2007</v>
      </c>
      <c r="G321" s="153">
        <v>4000000000</v>
      </c>
      <c r="H321" s="153">
        <v>1724000000</v>
      </c>
      <c r="I321" s="154">
        <f t="shared" si="1"/>
        <v>0.43099999999999999</v>
      </c>
      <c r="J321" s="155"/>
      <c r="K321" s="155"/>
      <c r="L321" s="141" t="s">
        <v>3261</v>
      </c>
      <c r="M321" s="156">
        <v>2010</v>
      </c>
      <c r="N321" s="146"/>
      <c r="O321" s="146"/>
      <c r="P321" s="146"/>
      <c r="Q321" s="146"/>
      <c r="R321" s="146"/>
      <c r="S321" s="146"/>
      <c r="T321" s="146"/>
      <c r="U321" s="146"/>
      <c r="V321" s="146"/>
      <c r="W321" s="146"/>
      <c r="X321" s="146"/>
      <c r="Y321" s="146"/>
      <c r="Z321" s="146"/>
    </row>
    <row r="322" spans="1:26" ht="12.75" customHeight="1" x14ac:dyDescent="0.2">
      <c r="A322" s="141">
        <v>318</v>
      </c>
      <c r="B322" s="146">
        <f t="shared" si="5"/>
        <v>1</v>
      </c>
      <c r="C322" s="150" t="s">
        <v>2756</v>
      </c>
      <c r="D322" s="150" t="s">
        <v>3405</v>
      </c>
      <c r="E322" s="151" t="s">
        <v>3490</v>
      </c>
      <c r="F322" s="161">
        <v>2007</v>
      </c>
      <c r="G322" s="153">
        <v>11000000000</v>
      </c>
      <c r="H322" s="153">
        <v>1650000000</v>
      </c>
      <c r="I322" s="154">
        <f t="shared" si="1"/>
        <v>0.15</v>
      </c>
      <c r="J322" s="155" t="s">
        <v>2588</v>
      </c>
      <c r="K322" s="155" t="s">
        <v>4243</v>
      </c>
      <c r="L322" s="141"/>
      <c r="M322" s="156"/>
      <c r="N322" s="146"/>
      <c r="O322" s="146"/>
      <c r="P322" s="146"/>
      <c r="Q322" s="146"/>
      <c r="R322" s="146"/>
      <c r="S322" s="146"/>
      <c r="T322" s="146"/>
      <c r="U322" s="146"/>
      <c r="V322" s="146"/>
      <c r="W322" s="146"/>
      <c r="X322" s="146"/>
      <c r="Y322" s="146"/>
      <c r="Z322" s="146"/>
    </row>
    <row r="323" spans="1:26" ht="12.75" customHeight="1" x14ac:dyDescent="0.2">
      <c r="A323" s="141">
        <v>319</v>
      </c>
      <c r="B323" s="146">
        <f t="shared" si="5"/>
        <v>1</v>
      </c>
      <c r="C323" s="150" t="s">
        <v>2754</v>
      </c>
      <c r="D323" s="150" t="s">
        <v>3405</v>
      </c>
      <c r="E323" s="151" t="s">
        <v>2990</v>
      </c>
      <c r="F323" s="161">
        <v>2007</v>
      </c>
      <c r="G323" s="153">
        <v>6000000000</v>
      </c>
      <c r="H323" s="153">
        <v>3153950000</v>
      </c>
      <c r="I323" s="154">
        <f t="shared" si="1"/>
        <v>0.52565833333333334</v>
      </c>
      <c r="J323" s="155" t="s">
        <v>2611</v>
      </c>
      <c r="K323" s="155" t="s">
        <v>562</v>
      </c>
      <c r="L323" s="141"/>
      <c r="M323" s="156"/>
      <c r="N323" s="146"/>
      <c r="O323" s="146"/>
      <c r="P323" s="146"/>
      <c r="Q323" s="146"/>
      <c r="R323" s="146"/>
      <c r="S323" s="146"/>
      <c r="T323" s="146"/>
      <c r="U323" s="146"/>
      <c r="V323" s="146"/>
      <c r="W323" s="146"/>
      <c r="X323" s="146"/>
      <c r="Y323" s="146"/>
      <c r="Z323" s="146"/>
    </row>
    <row r="324" spans="1:26" ht="12.75" customHeight="1" x14ac:dyDescent="0.2">
      <c r="A324" s="141">
        <v>320</v>
      </c>
      <c r="B324" s="146">
        <f t="shared" si="5"/>
        <v>1</v>
      </c>
      <c r="C324" s="150" t="s">
        <v>3156</v>
      </c>
      <c r="D324" s="150" t="s">
        <v>3405</v>
      </c>
      <c r="E324" s="151" t="s">
        <v>3491</v>
      </c>
      <c r="F324" s="161">
        <v>2007</v>
      </c>
      <c r="G324" s="153">
        <v>13140000000</v>
      </c>
      <c r="H324" s="153">
        <v>9092000000</v>
      </c>
      <c r="I324" s="154">
        <f t="shared" si="1"/>
        <v>0.69193302891933028</v>
      </c>
      <c r="J324" s="155" t="s">
        <v>2588</v>
      </c>
      <c r="K324" s="155" t="s">
        <v>1190</v>
      </c>
      <c r="L324" s="141"/>
      <c r="M324" s="156"/>
      <c r="N324" s="146"/>
      <c r="O324" s="146"/>
      <c r="P324" s="146"/>
      <c r="Q324" s="146"/>
      <c r="R324" s="146"/>
      <c r="S324" s="146"/>
      <c r="T324" s="146"/>
      <c r="U324" s="146"/>
      <c r="V324" s="146"/>
      <c r="W324" s="146"/>
      <c r="X324" s="146"/>
      <c r="Y324" s="146"/>
      <c r="Z324" s="146"/>
    </row>
    <row r="325" spans="1:26" ht="12.75" customHeight="1" x14ac:dyDescent="0.2">
      <c r="A325" s="141">
        <v>321</v>
      </c>
      <c r="B325" s="146">
        <f t="shared" si="5"/>
        <v>1</v>
      </c>
      <c r="C325" s="150" t="s">
        <v>2954</v>
      </c>
      <c r="D325" s="150" t="s">
        <v>3405</v>
      </c>
      <c r="E325" s="151" t="s">
        <v>2955</v>
      </c>
      <c r="F325" s="161">
        <v>2007</v>
      </c>
      <c r="G325" s="153">
        <v>6649190000</v>
      </c>
      <c r="H325" s="153">
        <v>3860190000</v>
      </c>
      <c r="I325" s="154">
        <f t="shared" si="1"/>
        <v>0.58055041290743681</v>
      </c>
      <c r="J325" s="155" t="s">
        <v>2611</v>
      </c>
      <c r="K325" s="155" t="s">
        <v>562</v>
      </c>
      <c r="L325" s="141"/>
      <c r="M325" s="156"/>
      <c r="N325" s="146"/>
      <c r="O325" s="146"/>
      <c r="P325" s="146"/>
      <c r="Q325" s="146"/>
      <c r="R325" s="146"/>
      <c r="S325" s="146"/>
      <c r="T325" s="146"/>
      <c r="U325" s="146"/>
      <c r="V325" s="146"/>
      <c r="W325" s="146"/>
      <c r="X325" s="146"/>
      <c r="Y325" s="146"/>
      <c r="Z325" s="146"/>
    </row>
    <row r="326" spans="1:26" ht="12.75" customHeight="1" x14ac:dyDescent="0.2">
      <c r="A326" s="141">
        <v>322</v>
      </c>
      <c r="B326" s="146">
        <f t="shared" si="5"/>
        <v>1</v>
      </c>
      <c r="C326" s="150" t="s">
        <v>2750</v>
      </c>
      <c r="D326" s="150" t="s">
        <v>3405</v>
      </c>
      <c r="E326" s="151" t="s">
        <v>3492</v>
      </c>
      <c r="F326" s="161">
        <v>2007</v>
      </c>
      <c r="G326" s="153">
        <v>150000000000</v>
      </c>
      <c r="H326" s="153">
        <v>76532000000</v>
      </c>
      <c r="I326" s="154">
        <f t="shared" si="1"/>
        <v>0.5102133333333333</v>
      </c>
      <c r="J326" s="155" t="s">
        <v>2207</v>
      </c>
      <c r="K326" s="155" t="s">
        <v>4259</v>
      </c>
      <c r="L326" s="141"/>
      <c r="M326" s="156"/>
      <c r="N326" s="146"/>
      <c r="O326" s="146"/>
      <c r="P326" s="146"/>
      <c r="Q326" s="146"/>
      <c r="R326" s="146"/>
      <c r="S326" s="146"/>
      <c r="T326" s="146"/>
      <c r="U326" s="146"/>
      <c r="V326" s="146"/>
      <c r="W326" s="146"/>
      <c r="X326" s="146"/>
      <c r="Y326" s="146"/>
      <c r="Z326" s="146"/>
    </row>
    <row r="327" spans="1:26" ht="12.75" customHeight="1" x14ac:dyDescent="0.2">
      <c r="A327" s="141">
        <v>323</v>
      </c>
      <c r="B327" s="146">
        <f t="shared" si="5"/>
        <v>1</v>
      </c>
      <c r="C327" s="150" t="s">
        <v>3014</v>
      </c>
      <c r="D327" s="150" t="s">
        <v>3405</v>
      </c>
      <c r="E327" s="151" t="s">
        <v>3493</v>
      </c>
      <c r="F327" s="161">
        <v>2007</v>
      </c>
      <c r="G327" s="153">
        <v>10500000000</v>
      </c>
      <c r="H327" s="153">
        <v>5809000000</v>
      </c>
      <c r="I327" s="154">
        <f t="shared" si="1"/>
        <v>0.5532380952380952</v>
      </c>
      <c r="J327" s="155" t="s">
        <v>2207</v>
      </c>
      <c r="K327" s="155" t="s">
        <v>4257</v>
      </c>
      <c r="L327" s="141"/>
      <c r="M327" s="156"/>
      <c r="N327" s="146"/>
      <c r="O327" s="146"/>
      <c r="P327" s="146"/>
      <c r="Q327" s="146"/>
      <c r="R327" s="146"/>
      <c r="S327" s="146"/>
      <c r="T327" s="146"/>
      <c r="U327" s="146"/>
      <c r="V327" s="146"/>
      <c r="W327" s="146"/>
      <c r="X327" s="146"/>
      <c r="Y327" s="146"/>
      <c r="Z327" s="146"/>
    </row>
    <row r="328" spans="1:26" ht="12.75" customHeight="1" x14ac:dyDescent="0.2">
      <c r="A328" s="141">
        <v>324</v>
      </c>
      <c r="B328" s="146">
        <f t="shared" si="5"/>
        <v>1</v>
      </c>
      <c r="C328" s="150" t="s">
        <v>3030</v>
      </c>
      <c r="D328" s="150" t="s">
        <v>3405</v>
      </c>
      <c r="E328" s="151" t="s">
        <v>3494</v>
      </c>
      <c r="F328" s="161">
        <v>2007</v>
      </c>
      <c r="G328" s="153">
        <v>5000000000</v>
      </c>
      <c r="H328" s="153">
        <v>2313000000</v>
      </c>
      <c r="I328" s="154">
        <f t="shared" si="1"/>
        <v>0.46260000000000001</v>
      </c>
      <c r="J328" s="155" t="s">
        <v>71</v>
      </c>
      <c r="K328" s="155" t="s">
        <v>4250</v>
      </c>
      <c r="L328" s="141"/>
      <c r="M328" s="156"/>
      <c r="N328" s="146"/>
      <c r="O328" s="146"/>
      <c r="P328" s="146"/>
      <c r="Q328" s="146"/>
      <c r="R328" s="146"/>
      <c r="S328" s="146"/>
      <c r="T328" s="146"/>
      <c r="U328" s="146"/>
      <c r="V328" s="146"/>
      <c r="W328" s="146"/>
      <c r="X328" s="146"/>
      <c r="Y328" s="146"/>
      <c r="Z328" s="146"/>
    </row>
    <row r="329" spans="1:26" ht="12.75" customHeight="1" x14ac:dyDescent="0.2">
      <c r="A329" s="141">
        <v>325</v>
      </c>
      <c r="B329" s="146">
        <f t="shared" si="5"/>
        <v>1</v>
      </c>
      <c r="C329" s="150" t="s">
        <v>3136</v>
      </c>
      <c r="D329" s="150" t="s">
        <v>3405</v>
      </c>
      <c r="E329" s="151" t="s">
        <v>3495</v>
      </c>
      <c r="F329" s="161">
        <v>2007</v>
      </c>
      <c r="G329" s="153">
        <v>8000000000</v>
      </c>
      <c r="H329" s="153">
        <v>5239990000</v>
      </c>
      <c r="I329" s="154">
        <f t="shared" si="1"/>
        <v>0.65499874999999996</v>
      </c>
      <c r="J329" s="155" t="s">
        <v>71</v>
      </c>
      <c r="K329" s="155" t="s">
        <v>4260</v>
      </c>
      <c r="L329" s="141"/>
      <c r="M329" s="156"/>
      <c r="N329" s="146"/>
      <c r="O329" s="146"/>
      <c r="P329" s="146"/>
      <c r="Q329" s="146"/>
      <c r="R329" s="146"/>
      <c r="S329" s="146"/>
      <c r="T329" s="146"/>
      <c r="U329" s="146"/>
      <c r="V329" s="146"/>
      <c r="W329" s="146"/>
      <c r="X329" s="146"/>
      <c r="Y329" s="146"/>
      <c r="Z329" s="146"/>
    </row>
    <row r="330" spans="1:26" ht="12.75" customHeight="1" x14ac:dyDescent="0.2">
      <c r="A330" s="141">
        <v>326</v>
      </c>
      <c r="B330" s="146">
        <f t="shared" si="5"/>
        <v>1</v>
      </c>
      <c r="C330" s="150" t="s">
        <v>2488</v>
      </c>
      <c r="D330" s="150" t="s">
        <v>3405</v>
      </c>
      <c r="E330" s="151" t="s">
        <v>3496</v>
      </c>
      <c r="F330" s="161">
        <v>2007</v>
      </c>
      <c r="G330" s="153">
        <v>10000000000</v>
      </c>
      <c r="H330" s="153">
        <v>7487000000</v>
      </c>
      <c r="I330" s="154">
        <f t="shared" si="1"/>
        <v>0.74870000000000003</v>
      </c>
      <c r="J330" s="155" t="s">
        <v>71</v>
      </c>
      <c r="K330" s="155" t="s">
        <v>4261</v>
      </c>
      <c r="L330" s="141"/>
      <c r="M330" s="156"/>
      <c r="N330" s="146"/>
      <c r="O330" s="146"/>
      <c r="P330" s="146"/>
      <c r="Q330" s="146"/>
      <c r="R330" s="146"/>
      <c r="S330" s="146"/>
      <c r="T330" s="146"/>
      <c r="U330" s="146"/>
      <c r="V330" s="146"/>
      <c r="W330" s="146"/>
      <c r="X330" s="146"/>
      <c r="Y330" s="146"/>
      <c r="Z330" s="146"/>
    </row>
    <row r="331" spans="1:26" ht="12.75" customHeight="1" x14ac:dyDescent="0.2">
      <c r="A331" s="141">
        <v>327</v>
      </c>
      <c r="B331" s="146">
        <f t="shared" si="5"/>
        <v>1</v>
      </c>
      <c r="C331" s="150" t="s">
        <v>2980</v>
      </c>
      <c r="D331" s="150" t="s">
        <v>3405</v>
      </c>
      <c r="E331" s="151" t="s">
        <v>3497</v>
      </c>
      <c r="F331" s="161">
        <v>2007</v>
      </c>
      <c r="G331" s="153">
        <v>9500000000</v>
      </c>
      <c r="H331" s="153">
        <v>3800000000</v>
      </c>
      <c r="I331" s="154">
        <f t="shared" si="1"/>
        <v>0.4</v>
      </c>
      <c r="J331" s="155" t="s">
        <v>69</v>
      </c>
      <c r="K331" s="155" t="s">
        <v>4247</v>
      </c>
      <c r="L331" s="141"/>
      <c r="M331" s="156"/>
      <c r="N331" s="146"/>
      <c r="O331" s="146"/>
      <c r="P331" s="146"/>
      <c r="Q331" s="146"/>
      <c r="R331" s="146"/>
      <c r="S331" s="146"/>
      <c r="T331" s="146"/>
      <c r="U331" s="146"/>
      <c r="V331" s="146"/>
      <c r="W331" s="146"/>
      <c r="X331" s="146"/>
      <c r="Y331" s="146"/>
      <c r="Z331" s="146"/>
    </row>
    <row r="332" spans="1:26" ht="12.75" customHeight="1" x14ac:dyDescent="0.2">
      <c r="A332" s="141">
        <v>328</v>
      </c>
      <c r="B332" s="146">
        <f t="shared" si="5"/>
        <v>1</v>
      </c>
      <c r="C332" s="150" t="s">
        <v>3033</v>
      </c>
      <c r="D332" s="150" t="s">
        <v>3405</v>
      </c>
      <c r="E332" s="151" t="s">
        <v>3498</v>
      </c>
      <c r="F332" s="161">
        <v>2007</v>
      </c>
      <c r="G332" s="153">
        <v>10000000000</v>
      </c>
      <c r="H332" s="153">
        <v>3000000000</v>
      </c>
      <c r="I332" s="154">
        <f t="shared" si="1"/>
        <v>0.3</v>
      </c>
      <c r="J332" s="155" t="s">
        <v>69</v>
      </c>
      <c r="K332" s="155" t="s">
        <v>854</v>
      </c>
      <c r="L332" s="141"/>
      <c r="M332" s="156"/>
      <c r="N332" s="146"/>
      <c r="O332" s="146"/>
      <c r="P332" s="146"/>
      <c r="Q332" s="146"/>
      <c r="R332" s="146"/>
      <c r="S332" s="146"/>
      <c r="T332" s="146"/>
      <c r="U332" s="146"/>
      <c r="V332" s="146"/>
      <c r="W332" s="146"/>
      <c r="X332" s="146"/>
      <c r="Y332" s="146"/>
      <c r="Z332" s="146"/>
    </row>
    <row r="333" spans="1:26" ht="12.75" customHeight="1" x14ac:dyDescent="0.2">
      <c r="A333" s="141">
        <v>329</v>
      </c>
      <c r="B333" s="146">
        <f t="shared" si="5"/>
        <v>1</v>
      </c>
      <c r="C333" s="150" t="s">
        <v>3090</v>
      </c>
      <c r="D333" s="150" t="s">
        <v>3405</v>
      </c>
      <c r="E333" s="151" t="s">
        <v>3499</v>
      </c>
      <c r="F333" s="161">
        <v>2007</v>
      </c>
      <c r="G333" s="153">
        <v>9174230000</v>
      </c>
      <c r="H333" s="153">
        <v>3913200000</v>
      </c>
      <c r="I333" s="154">
        <f t="shared" si="1"/>
        <v>0.42654260902549862</v>
      </c>
      <c r="J333" s="155" t="s">
        <v>69</v>
      </c>
      <c r="K333" s="155" t="s">
        <v>4257</v>
      </c>
      <c r="L333" s="141"/>
      <c r="M333" s="156"/>
      <c r="N333" s="146"/>
      <c r="O333" s="146"/>
      <c r="P333" s="146"/>
      <c r="Q333" s="146"/>
      <c r="R333" s="146"/>
      <c r="S333" s="146"/>
      <c r="T333" s="146"/>
      <c r="U333" s="146"/>
      <c r="V333" s="146"/>
      <c r="W333" s="146"/>
      <c r="X333" s="146"/>
      <c r="Y333" s="146"/>
      <c r="Z333" s="146"/>
    </row>
    <row r="334" spans="1:26" ht="12.75" customHeight="1" x14ac:dyDescent="0.2">
      <c r="A334" s="141">
        <v>330</v>
      </c>
      <c r="B334" s="146">
        <f t="shared" si="5"/>
        <v>1</v>
      </c>
      <c r="C334" s="150" t="s">
        <v>3022</v>
      </c>
      <c r="D334" s="150" t="s">
        <v>3405</v>
      </c>
      <c r="E334" s="151" t="s">
        <v>3500</v>
      </c>
      <c r="F334" s="161">
        <v>2007</v>
      </c>
      <c r="G334" s="153">
        <v>11845000000</v>
      </c>
      <c r="H334" s="153">
        <v>6436000000</v>
      </c>
      <c r="I334" s="154">
        <f t="shared" si="1"/>
        <v>0.5433516251582946</v>
      </c>
      <c r="J334" s="155" t="s">
        <v>69</v>
      </c>
      <c r="K334" s="155" t="s">
        <v>4257</v>
      </c>
      <c r="L334" s="141"/>
      <c r="M334" s="156"/>
      <c r="N334" s="146"/>
      <c r="O334" s="146"/>
      <c r="P334" s="146"/>
      <c r="Q334" s="146"/>
      <c r="R334" s="146"/>
      <c r="S334" s="146"/>
      <c r="T334" s="146"/>
      <c r="U334" s="146"/>
      <c r="V334" s="146"/>
      <c r="W334" s="146"/>
      <c r="X334" s="146"/>
      <c r="Y334" s="146"/>
      <c r="Z334" s="146"/>
    </row>
    <row r="335" spans="1:26" ht="12.75" customHeight="1" x14ac:dyDescent="0.2">
      <c r="A335" s="141">
        <v>331</v>
      </c>
      <c r="B335" s="146">
        <f t="shared" si="5"/>
        <v>1</v>
      </c>
      <c r="C335" s="150" t="s">
        <v>3128</v>
      </c>
      <c r="D335" s="150" t="s">
        <v>3405</v>
      </c>
      <c r="E335" s="151" t="s">
        <v>3501</v>
      </c>
      <c r="F335" s="161">
        <v>2007</v>
      </c>
      <c r="G335" s="153">
        <v>10000000000</v>
      </c>
      <c r="H335" s="153">
        <v>3694620000</v>
      </c>
      <c r="I335" s="154">
        <f t="shared" si="1"/>
        <v>0.36946200000000001</v>
      </c>
      <c r="J335" s="155" t="s">
        <v>69</v>
      </c>
      <c r="K335" s="155" t="s">
        <v>4232</v>
      </c>
      <c r="L335" s="141"/>
      <c r="M335" s="156"/>
      <c r="N335" s="146"/>
      <c r="O335" s="146"/>
      <c r="P335" s="146"/>
      <c r="Q335" s="146"/>
      <c r="R335" s="146"/>
      <c r="S335" s="146"/>
      <c r="T335" s="146"/>
      <c r="U335" s="146"/>
      <c r="V335" s="146"/>
      <c r="W335" s="146"/>
      <c r="X335" s="146"/>
      <c r="Y335" s="146"/>
      <c r="Z335" s="146"/>
    </row>
    <row r="336" spans="1:26" ht="12.75" customHeight="1" x14ac:dyDescent="0.2">
      <c r="A336" s="141">
        <v>332</v>
      </c>
      <c r="B336" s="146">
        <f t="shared" si="5"/>
        <v>1</v>
      </c>
      <c r="C336" s="150" t="s">
        <v>3010</v>
      </c>
      <c r="D336" s="150" t="s">
        <v>3405</v>
      </c>
      <c r="E336" s="151" t="s">
        <v>3011</v>
      </c>
      <c r="F336" s="161">
        <v>2007</v>
      </c>
      <c r="G336" s="153">
        <v>6216860000</v>
      </c>
      <c r="H336" s="153">
        <v>3387210000</v>
      </c>
      <c r="I336" s="154">
        <f t="shared" si="1"/>
        <v>0.54484257326045626</v>
      </c>
      <c r="J336" s="155" t="s">
        <v>2611</v>
      </c>
      <c r="K336" s="155" t="s">
        <v>562</v>
      </c>
      <c r="L336" s="141"/>
      <c r="M336" s="156"/>
      <c r="N336" s="146"/>
      <c r="O336" s="146"/>
      <c r="P336" s="146"/>
      <c r="Q336" s="146"/>
      <c r="R336" s="146"/>
      <c r="S336" s="146"/>
      <c r="T336" s="146"/>
      <c r="U336" s="146"/>
      <c r="V336" s="146"/>
      <c r="W336" s="146"/>
      <c r="X336" s="146"/>
      <c r="Y336" s="146"/>
      <c r="Z336" s="146"/>
    </row>
    <row r="337" spans="1:26" ht="12.75" customHeight="1" x14ac:dyDescent="0.2">
      <c r="A337" s="141">
        <v>333</v>
      </c>
      <c r="B337" s="146">
        <f t="shared" si="5"/>
        <v>1</v>
      </c>
      <c r="C337" s="150" t="s">
        <v>1589</v>
      </c>
      <c r="D337" s="150" t="s">
        <v>872</v>
      </c>
      <c r="E337" s="151" t="s">
        <v>1590</v>
      </c>
      <c r="F337" s="161">
        <v>2007</v>
      </c>
      <c r="G337" s="153">
        <v>2000000000</v>
      </c>
      <c r="H337" s="153">
        <v>1589000000</v>
      </c>
      <c r="I337" s="154">
        <f t="shared" si="1"/>
        <v>0.79449999999999998</v>
      </c>
      <c r="J337" s="155"/>
      <c r="K337" s="155"/>
      <c r="L337" s="141" t="s">
        <v>3261</v>
      </c>
      <c r="M337" s="156">
        <v>2009</v>
      </c>
      <c r="N337" s="146"/>
      <c r="O337" s="146"/>
      <c r="P337" s="146"/>
      <c r="Q337" s="146"/>
      <c r="R337" s="146"/>
      <c r="S337" s="146"/>
      <c r="T337" s="146"/>
      <c r="U337" s="146"/>
      <c r="V337" s="146"/>
      <c r="W337" s="146"/>
      <c r="X337" s="146"/>
      <c r="Y337" s="146"/>
      <c r="Z337" s="146"/>
    </row>
    <row r="338" spans="1:26" ht="12.75" customHeight="1" x14ac:dyDescent="0.2">
      <c r="A338" s="141">
        <v>334</v>
      </c>
      <c r="B338" s="146">
        <f t="shared" si="5"/>
        <v>1</v>
      </c>
      <c r="C338" s="150" t="s">
        <v>1591</v>
      </c>
      <c r="D338" s="150" t="s">
        <v>872</v>
      </c>
      <c r="E338" s="151" t="s">
        <v>1592</v>
      </c>
      <c r="F338" s="161">
        <v>2007</v>
      </c>
      <c r="G338" s="153">
        <v>4500000000</v>
      </c>
      <c r="H338" s="153">
        <v>513000000</v>
      </c>
      <c r="I338" s="154">
        <f t="shared" si="1"/>
        <v>0.114</v>
      </c>
      <c r="J338" s="155"/>
      <c r="K338" s="155"/>
      <c r="L338" s="141" t="s">
        <v>3261</v>
      </c>
      <c r="M338" s="156">
        <v>2009</v>
      </c>
      <c r="N338" s="146"/>
      <c r="O338" s="146"/>
      <c r="P338" s="146"/>
      <c r="Q338" s="146"/>
      <c r="R338" s="146"/>
      <c r="S338" s="146"/>
      <c r="T338" s="146"/>
      <c r="U338" s="146"/>
      <c r="V338" s="146"/>
      <c r="W338" s="146"/>
      <c r="X338" s="146"/>
      <c r="Y338" s="146"/>
      <c r="Z338" s="146"/>
    </row>
    <row r="339" spans="1:26" ht="12.75" customHeight="1" x14ac:dyDescent="0.2">
      <c r="A339" s="141">
        <v>335</v>
      </c>
      <c r="B339" s="146">
        <f t="shared" si="5"/>
        <v>1</v>
      </c>
      <c r="C339" s="150" t="s">
        <v>2236</v>
      </c>
      <c r="D339" s="150" t="s">
        <v>872</v>
      </c>
      <c r="E339" s="151" t="s">
        <v>3502</v>
      </c>
      <c r="F339" s="161">
        <v>2007</v>
      </c>
      <c r="G339" s="153">
        <v>2000000000</v>
      </c>
      <c r="H339" s="153">
        <v>800000000</v>
      </c>
      <c r="I339" s="154">
        <f t="shared" si="1"/>
        <v>0.4</v>
      </c>
      <c r="J339" s="155"/>
      <c r="K339" s="155"/>
      <c r="L339" s="141" t="s">
        <v>3261</v>
      </c>
      <c r="M339" s="156">
        <v>2011</v>
      </c>
      <c r="N339" s="146"/>
      <c r="O339" s="146"/>
      <c r="P339" s="146"/>
      <c r="Q339" s="146"/>
      <c r="R339" s="146"/>
      <c r="S339" s="146"/>
      <c r="T339" s="146"/>
      <c r="U339" s="146"/>
      <c r="V339" s="146"/>
      <c r="W339" s="146"/>
      <c r="X339" s="146"/>
      <c r="Y339" s="146"/>
      <c r="Z339" s="146"/>
    </row>
    <row r="340" spans="1:26" ht="12.75" customHeight="1" x14ac:dyDescent="0.2">
      <c r="A340" s="141">
        <v>336</v>
      </c>
      <c r="B340" s="146">
        <f t="shared" si="5"/>
        <v>1</v>
      </c>
      <c r="C340" s="150" t="s">
        <v>3071</v>
      </c>
      <c r="D340" s="150" t="s">
        <v>872</v>
      </c>
      <c r="E340" s="151" t="s">
        <v>3072</v>
      </c>
      <c r="F340" s="161">
        <v>2007</v>
      </c>
      <c r="G340" s="153">
        <v>4210000000</v>
      </c>
      <c r="H340" s="153">
        <v>861000000</v>
      </c>
      <c r="I340" s="154">
        <f t="shared" si="1"/>
        <v>0.20451306413301662</v>
      </c>
      <c r="J340" s="155" t="s">
        <v>2601</v>
      </c>
      <c r="K340" s="155" t="s">
        <v>4251</v>
      </c>
      <c r="L340" s="141"/>
      <c r="M340" s="156"/>
      <c r="N340" s="146"/>
      <c r="O340" s="146"/>
      <c r="P340" s="146"/>
      <c r="Q340" s="146"/>
      <c r="R340" s="146"/>
      <c r="S340" s="146"/>
      <c r="T340" s="146"/>
      <c r="U340" s="146"/>
      <c r="V340" s="146"/>
      <c r="W340" s="146"/>
      <c r="X340" s="146"/>
      <c r="Y340" s="146"/>
      <c r="Z340" s="146"/>
    </row>
    <row r="341" spans="1:26" ht="12.75" customHeight="1" x14ac:dyDescent="0.2">
      <c r="A341" s="141">
        <v>337</v>
      </c>
      <c r="B341" s="146">
        <f t="shared" si="5"/>
        <v>1</v>
      </c>
      <c r="C341" s="150" t="s">
        <v>2523</v>
      </c>
      <c r="D341" s="150" t="s">
        <v>872</v>
      </c>
      <c r="E341" s="151" t="s">
        <v>3503</v>
      </c>
      <c r="F341" s="161">
        <v>2007</v>
      </c>
      <c r="G341" s="153">
        <v>2525600000</v>
      </c>
      <c r="H341" s="153">
        <v>1126600000</v>
      </c>
      <c r="I341" s="154">
        <f t="shared" si="1"/>
        <v>0.44607222046246436</v>
      </c>
      <c r="J341" s="155"/>
      <c r="K341" s="155"/>
      <c r="L341" s="141" t="s">
        <v>3261</v>
      </c>
      <c r="M341" s="156">
        <v>2013</v>
      </c>
      <c r="N341" s="146"/>
      <c r="O341" s="146"/>
      <c r="P341" s="146"/>
      <c r="Q341" s="146"/>
      <c r="R341" s="146"/>
      <c r="S341" s="146"/>
      <c r="T341" s="146"/>
      <c r="U341" s="146"/>
      <c r="V341" s="146"/>
      <c r="W341" s="146"/>
      <c r="X341" s="146"/>
      <c r="Y341" s="146"/>
      <c r="Z341" s="146"/>
    </row>
    <row r="342" spans="1:26" ht="12.75" customHeight="1" x14ac:dyDescent="0.2">
      <c r="A342" s="141">
        <v>338</v>
      </c>
      <c r="B342" s="146">
        <f t="shared" si="5"/>
        <v>1</v>
      </c>
      <c r="C342" s="150" t="s">
        <v>869</v>
      </c>
      <c r="D342" s="150" t="s">
        <v>872</v>
      </c>
      <c r="E342" s="151" t="s">
        <v>870</v>
      </c>
      <c r="F342" s="161">
        <v>2007</v>
      </c>
      <c r="G342" s="153">
        <v>2000000000</v>
      </c>
      <c r="H342" s="153">
        <v>600000000</v>
      </c>
      <c r="I342" s="154">
        <f t="shared" si="1"/>
        <v>0.3</v>
      </c>
      <c r="J342" s="155" t="s">
        <v>2601</v>
      </c>
      <c r="K342" s="155" t="s">
        <v>4251</v>
      </c>
      <c r="L342" s="141"/>
      <c r="M342" s="156"/>
      <c r="N342" s="146"/>
      <c r="O342" s="146"/>
      <c r="P342" s="146"/>
      <c r="Q342" s="146"/>
      <c r="R342" s="146"/>
      <c r="S342" s="146"/>
      <c r="T342" s="146"/>
      <c r="U342" s="146"/>
      <c r="V342" s="146"/>
      <c r="W342" s="146"/>
      <c r="X342" s="146"/>
      <c r="Y342" s="146"/>
      <c r="Z342" s="146"/>
    </row>
    <row r="343" spans="1:26" ht="12.75" customHeight="1" x14ac:dyDescent="0.2">
      <c r="A343" s="141">
        <v>339</v>
      </c>
      <c r="B343" s="146">
        <f t="shared" si="5"/>
        <v>1</v>
      </c>
      <c r="C343" s="150" t="s">
        <v>2557</v>
      </c>
      <c r="D343" s="150" t="s">
        <v>872</v>
      </c>
      <c r="E343" s="151" t="s">
        <v>3504</v>
      </c>
      <c r="F343" s="161">
        <v>2007</v>
      </c>
      <c r="G343" s="153">
        <v>1700000000</v>
      </c>
      <c r="H343" s="153">
        <v>505000000</v>
      </c>
      <c r="I343" s="154">
        <f t="shared" si="1"/>
        <v>0.29705882352941176</v>
      </c>
      <c r="J343" s="155"/>
      <c r="K343" s="155"/>
      <c r="L343" s="141" t="s">
        <v>3261</v>
      </c>
      <c r="M343" s="156">
        <v>2013</v>
      </c>
      <c r="N343" s="146"/>
      <c r="O343" s="146"/>
      <c r="P343" s="146"/>
      <c r="Q343" s="146"/>
      <c r="R343" s="146"/>
      <c r="S343" s="146"/>
      <c r="T343" s="146"/>
      <c r="U343" s="146"/>
      <c r="V343" s="146"/>
      <c r="W343" s="146"/>
      <c r="X343" s="146"/>
      <c r="Y343" s="146"/>
      <c r="Z343" s="146"/>
    </row>
    <row r="344" spans="1:26" ht="12.75" customHeight="1" x14ac:dyDescent="0.2">
      <c r="A344" s="141">
        <v>340</v>
      </c>
      <c r="B344" s="146">
        <f t="shared" si="5"/>
        <v>1</v>
      </c>
      <c r="C344" s="150" t="s">
        <v>2175</v>
      </c>
      <c r="D344" s="150" t="s">
        <v>872</v>
      </c>
      <c r="E344" s="151" t="s">
        <v>2176</v>
      </c>
      <c r="F344" s="161">
        <v>2007</v>
      </c>
      <c r="G344" s="153">
        <v>2000000000</v>
      </c>
      <c r="H344" s="153">
        <v>500000000</v>
      </c>
      <c r="I344" s="154">
        <f t="shared" si="1"/>
        <v>0.25</v>
      </c>
      <c r="J344" s="155" t="s">
        <v>2601</v>
      </c>
      <c r="K344" s="155" t="s">
        <v>4251</v>
      </c>
      <c r="L344" s="141"/>
      <c r="M344" s="156"/>
      <c r="N344" s="146"/>
      <c r="O344" s="146"/>
      <c r="P344" s="146"/>
      <c r="Q344" s="146"/>
      <c r="R344" s="146"/>
      <c r="S344" s="146"/>
      <c r="T344" s="146"/>
      <c r="U344" s="146"/>
      <c r="V344" s="146"/>
      <c r="W344" s="146"/>
      <c r="X344" s="146"/>
      <c r="Y344" s="146"/>
      <c r="Z344" s="146"/>
    </row>
    <row r="345" spans="1:26" ht="12.75" customHeight="1" x14ac:dyDescent="0.2">
      <c r="A345" s="141">
        <v>341</v>
      </c>
      <c r="B345" s="146">
        <f t="shared" si="5"/>
        <v>1</v>
      </c>
      <c r="C345" s="150" t="s">
        <v>878</v>
      </c>
      <c r="D345" s="150" t="s">
        <v>872</v>
      </c>
      <c r="E345" s="151" t="s">
        <v>3505</v>
      </c>
      <c r="F345" s="161">
        <v>2007</v>
      </c>
      <c r="G345" s="153">
        <v>3505000000</v>
      </c>
      <c r="H345" s="153">
        <v>1664000000</v>
      </c>
      <c r="I345" s="154">
        <f t="shared" si="1"/>
        <v>0.47475035663338089</v>
      </c>
      <c r="J345" s="155" t="s">
        <v>2601</v>
      </c>
      <c r="K345" s="155" t="s">
        <v>1190</v>
      </c>
      <c r="L345" s="141"/>
      <c r="M345" s="156"/>
      <c r="N345" s="146"/>
      <c r="O345" s="146"/>
      <c r="P345" s="146"/>
      <c r="Q345" s="146"/>
      <c r="R345" s="146"/>
      <c r="S345" s="146"/>
      <c r="T345" s="146"/>
      <c r="U345" s="146"/>
      <c r="V345" s="146"/>
      <c r="W345" s="146"/>
      <c r="X345" s="146"/>
      <c r="Y345" s="146"/>
      <c r="Z345" s="146"/>
    </row>
    <row r="346" spans="1:26" ht="12.75" customHeight="1" x14ac:dyDescent="0.2">
      <c r="A346" s="141">
        <v>342</v>
      </c>
      <c r="B346" s="146">
        <f t="shared" si="5"/>
        <v>1</v>
      </c>
      <c r="C346" s="150" t="s">
        <v>3048</v>
      </c>
      <c r="D346" s="150" t="s">
        <v>872</v>
      </c>
      <c r="E346" s="151" t="s">
        <v>3506</v>
      </c>
      <c r="F346" s="161">
        <v>2007</v>
      </c>
      <c r="G346" s="153">
        <v>3100000000</v>
      </c>
      <c r="H346" s="153">
        <v>1581000000</v>
      </c>
      <c r="I346" s="154">
        <f t="shared" si="1"/>
        <v>0.51</v>
      </c>
      <c r="J346" s="155" t="s">
        <v>2601</v>
      </c>
      <c r="K346" s="155" t="s">
        <v>4251</v>
      </c>
      <c r="L346" s="141"/>
      <c r="M346" s="156"/>
      <c r="N346" s="146"/>
      <c r="O346" s="146"/>
      <c r="P346" s="146"/>
      <c r="Q346" s="146"/>
      <c r="R346" s="146"/>
      <c r="S346" s="146"/>
      <c r="T346" s="146"/>
      <c r="U346" s="146"/>
      <c r="V346" s="146"/>
      <c r="W346" s="146"/>
      <c r="X346" s="146"/>
      <c r="Y346" s="146"/>
      <c r="Z346" s="146"/>
    </row>
    <row r="347" spans="1:26" ht="12.75" customHeight="1" x14ac:dyDescent="0.2">
      <c r="A347" s="141">
        <v>343</v>
      </c>
      <c r="B347" s="146">
        <f t="shared" si="5"/>
        <v>1</v>
      </c>
      <c r="C347" s="150" t="s">
        <v>884</v>
      </c>
      <c r="D347" s="150" t="s">
        <v>872</v>
      </c>
      <c r="E347" s="151" t="s">
        <v>885</v>
      </c>
      <c r="F347" s="161">
        <v>2007</v>
      </c>
      <c r="G347" s="153">
        <v>1710398000</v>
      </c>
      <c r="H347" s="153">
        <v>768000000</v>
      </c>
      <c r="I347" s="154">
        <f t="shared" si="1"/>
        <v>0.4490182986649891</v>
      </c>
      <c r="J347" s="155" t="s">
        <v>2601</v>
      </c>
      <c r="K347" s="155" t="s">
        <v>4251</v>
      </c>
      <c r="L347" s="141"/>
      <c r="M347" s="156"/>
      <c r="N347" s="146"/>
      <c r="O347" s="146"/>
      <c r="P347" s="146"/>
      <c r="Q347" s="146"/>
      <c r="R347" s="146"/>
      <c r="S347" s="146"/>
      <c r="T347" s="146"/>
      <c r="U347" s="146"/>
      <c r="V347" s="146"/>
      <c r="W347" s="146"/>
      <c r="X347" s="146"/>
      <c r="Y347" s="146"/>
      <c r="Z347" s="146"/>
    </row>
    <row r="348" spans="1:26" ht="12.75" customHeight="1" x14ac:dyDescent="0.2">
      <c r="A348" s="141">
        <v>344</v>
      </c>
      <c r="B348" s="146">
        <f t="shared" si="5"/>
        <v>1</v>
      </c>
      <c r="C348" s="150" t="s">
        <v>2449</v>
      </c>
      <c r="D348" s="150" t="s">
        <v>872</v>
      </c>
      <c r="E348" s="151" t="s">
        <v>2450</v>
      </c>
      <c r="F348" s="161">
        <v>2007</v>
      </c>
      <c r="G348" s="153">
        <v>2120000000</v>
      </c>
      <c r="H348" s="153">
        <v>1081000000</v>
      </c>
      <c r="I348" s="154">
        <f t="shared" si="1"/>
        <v>0.50990566037735852</v>
      </c>
      <c r="J348" s="155"/>
      <c r="K348" s="155"/>
      <c r="L348" s="141" t="s">
        <v>3261</v>
      </c>
      <c r="M348" s="156">
        <v>2012</v>
      </c>
      <c r="N348" s="146"/>
      <c r="O348" s="146"/>
      <c r="P348" s="146"/>
      <c r="Q348" s="146"/>
      <c r="R348" s="146"/>
      <c r="S348" s="146"/>
      <c r="T348" s="146"/>
      <c r="U348" s="146"/>
      <c r="V348" s="146"/>
      <c r="W348" s="146"/>
      <c r="X348" s="146"/>
      <c r="Y348" s="146"/>
      <c r="Z348" s="146"/>
    </row>
    <row r="349" spans="1:26" ht="12.75" customHeight="1" x14ac:dyDescent="0.2">
      <c r="A349" s="141">
        <v>345</v>
      </c>
      <c r="B349" s="146">
        <f t="shared" si="5"/>
        <v>1</v>
      </c>
      <c r="C349" s="150" t="s">
        <v>2277</v>
      </c>
      <c r="D349" s="150" t="s">
        <v>872</v>
      </c>
      <c r="E349" s="151" t="s">
        <v>2278</v>
      </c>
      <c r="F349" s="161">
        <v>2007</v>
      </c>
      <c r="G349" s="153">
        <v>1900000000</v>
      </c>
      <c r="H349" s="153">
        <v>1601400000</v>
      </c>
      <c r="I349" s="154">
        <f t="shared" si="1"/>
        <v>0.84284210526315795</v>
      </c>
      <c r="J349" s="155"/>
      <c r="K349" s="155"/>
      <c r="L349" s="141" t="s">
        <v>3261</v>
      </c>
      <c r="M349" s="156">
        <v>2011</v>
      </c>
      <c r="N349" s="146"/>
      <c r="O349" s="146"/>
      <c r="P349" s="146"/>
      <c r="Q349" s="146"/>
      <c r="R349" s="146"/>
      <c r="S349" s="146"/>
      <c r="T349" s="146"/>
      <c r="U349" s="146"/>
      <c r="V349" s="146"/>
      <c r="W349" s="146"/>
      <c r="X349" s="146"/>
      <c r="Y349" s="146"/>
      <c r="Z349" s="146"/>
    </row>
    <row r="350" spans="1:26" ht="12.75" customHeight="1" x14ac:dyDescent="0.2">
      <c r="A350" s="141">
        <v>346</v>
      </c>
      <c r="B350" s="146">
        <f t="shared" si="5"/>
        <v>1</v>
      </c>
      <c r="C350" s="150" t="s">
        <v>2234</v>
      </c>
      <c r="D350" s="150" t="s">
        <v>872</v>
      </c>
      <c r="E350" s="151" t="s">
        <v>3507</v>
      </c>
      <c r="F350" s="161">
        <v>2007</v>
      </c>
      <c r="G350" s="153">
        <v>3000000000</v>
      </c>
      <c r="H350" s="153">
        <v>1661000000</v>
      </c>
      <c r="I350" s="154">
        <f t="shared" si="1"/>
        <v>0.55366666666666664</v>
      </c>
      <c r="J350" s="155"/>
      <c r="K350" s="155"/>
      <c r="L350" s="141" t="s">
        <v>3261</v>
      </c>
      <c r="M350" s="156">
        <v>2011</v>
      </c>
      <c r="N350" s="146"/>
      <c r="O350" s="146"/>
      <c r="P350" s="146"/>
      <c r="Q350" s="146"/>
      <c r="R350" s="146"/>
      <c r="S350" s="146"/>
      <c r="T350" s="146"/>
      <c r="U350" s="146"/>
      <c r="V350" s="146"/>
      <c r="W350" s="146"/>
      <c r="X350" s="146"/>
      <c r="Y350" s="146"/>
      <c r="Z350" s="146"/>
    </row>
    <row r="351" spans="1:26" ht="12.75" customHeight="1" x14ac:dyDescent="0.2">
      <c r="A351" s="141">
        <v>347</v>
      </c>
      <c r="B351" s="146">
        <f t="shared" si="5"/>
        <v>1</v>
      </c>
      <c r="C351" s="150" t="s">
        <v>1593</v>
      </c>
      <c r="D351" s="150" t="s">
        <v>872</v>
      </c>
      <c r="E351" s="151" t="s">
        <v>3508</v>
      </c>
      <c r="F351" s="161">
        <v>2007</v>
      </c>
      <c r="G351" s="153">
        <v>3111700000</v>
      </c>
      <c r="H351" s="153">
        <v>1914740000</v>
      </c>
      <c r="I351" s="154">
        <f t="shared" si="1"/>
        <v>0.61533566860558542</v>
      </c>
      <c r="J351" s="155"/>
      <c r="K351" s="155"/>
      <c r="L351" s="141" t="s">
        <v>3261</v>
      </c>
      <c r="M351" s="156">
        <v>2009</v>
      </c>
      <c r="N351" s="146"/>
      <c r="O351" s="146"/>
      <c r="P351" s="146"/>
      <c r="Q351" s="146"/>
      <c r="R351" s="146"/>
      <c r="S351" s="146"/>
      <c r="T351" s="146"/>
      <c r="U351" s="146"/>
      <c r="V351" s="146"/>
      <c r="W351" s="146"/>
      <c r="X351" s="146"/>
      <c r="Y351" s="146"/>
      <c r="Z351" s="146"/>
    </row>
    <row r="352" spans="1:26" ht="12.75" customHeight="1" x14ac:dyDescent="0.2">
      <c r="A352" s="141">
        <v>348</v>
      </c>
      <c r="B352" s="146">
        <f t="shared" si="5"/>
        <v>1</v>
      </c>
      <c r="C352" s="150" t="s">
        <v>3178</v>
      </c>
      <c r="D352" s="150" t="s">
        <v>821</v>
      </c>
      <c r="E352" s="151" t="s">
        <v>3509</v>
      </c>
      <c r="F352" s="161">
        <v>2007</v>
      </c>
      <c r="G352" s="153">
        <v>1500000000000</v>
      </c>
      <c r="H352" s="153">
        <v>950300370000</v>
      </c>
      <c r="I352" s="154">
        <f t="shared" si="1"/>
        <v>0.63353358000000004</v>
      </c>
      <c r="J352" s="155" t="s">
        <v>2207</v>
      </c>
      <c r="K352" s="155" t="s">
        <v>4259</v>
      </c>
      <c r="L352" s="141"/>
      <c r="M352" s="156"/>
      <c r="N352" s="146"/>
      <c r="O352" s="146" t="s">
        <v>3407</v>
      </c>
      <c r="P352" s="146"/>
      <c r="Q352" s="146"/>
      <c r="R352" s="146"/>
      <c r="S352" s="146"/>
      <c r="T352" s="146"/>
      <c r="U352" s="146"/>
      <c r="V352" s="146"/>
      <c r="W352" s="146"/>
      <c r="X352" s="146"/>
      <c r="Y352" s="146"/>
      <c r="Z352" s="146"/>
    </row>
    <row r="353" spans="1:26" ht="12.75" customHeight="1" x14ac:dyDescent="0.2">
      <c r="A353" s="141">
        <v>349</v>
      </c>
      <c r="B353" s="146">
        <f t="shared" si="5"/>
        <v>1</v>
      </c>
      <c r="C353" s="150" t="s">
        <v>2358</v>
      </c>
      <c r="D353" s="150" t="s">
        <v>4204</v>
      </c>
      <c r="E353" s="151" t="s">
        <v>3510</v>
      </c>
      <c r="F353" s="161">
        <v>2007</v>
      </c>
      <c r="G353" s="153">
        <v>4500000000</v>
      </c>
      <c r="H353" s="153">
        <v>1425200000</v>
      </c>
      <c r="I353" s="154">
        <f t="shared" si="1"/>
        <v>0.31671111111111111</v>
      </c>
      <c r="J353" s="155" t="s">
        <v>69</v>
      </c>
      <c r="K353" s="155" t="s">
        <v>4238</v>
      </c>
      <c r="L353" s="141" t="s">
        <v>3261</v>
      </c>
      <c r="M353" s="156" t="s">
        <v>3433</v>
      </c>
      <c r="N353" s="146" t="str">
        <f>VLOOKUP(C353,'[8]BAN VON 2014'!A$2:D$36,4,0)</f>
        <v>T6</v>
      </c>
      <c r="O353" s="146"/>
      <c r="P353" s="146"/>
      <c r="Q353" s="146"/>
      <c r="R353" s="146"/>
      <c r="S353" s="146"/>
      <c r="T353" s="146"/>
      <c r="U353" s="146"/>
      <c r="V353" s="146"/>
      <c r="W353" s="146"/>
      <c r="X353" s="146"/>
      <c r="Y353" s="146"/>
      <c r="Z353" s="146"/>
    </row>
    <row r="354" spans="1:26" ht="12.75" customHeight="1" x14ac:dyDescent="0.2">
      <c r="A354" s="141">
        <v>350</v>
      </c>
      <c r="B354" s="146">
        <f t="shared" si="5"/>
        <v>1</v>
      </c>
      <c r="C354" s="150" t="s">
        <v>1960</v>
      </c>
      <c r="D354" s="150" t="s">
        <v>3977</v>
      </c>
      <c r="E354" s="151" t="s">
        <v>3511</v>
      </c>
      <c r="F354" s="161">
        <v>2007</v>
      </c>
      <c r="G354" s="153">
        <v>3614500000</v>
      </c>
      <c r="H354" s="153">
        <v>2108000000</v>
      </c>
      <c r="I354" s="154">
        <f t="shared" si="1"/>
        <v>0.58320652925715866</v>
      </c>
      <c r="J354" s="155"/>
      <c r="K354" s="155"/>
      <c r="L354" s="141" t="s">
        <v>3261</v>
      </c>
      <c r="M354" s="156">
        <v>2009</v>
      </c>
      <c r="N354" s="146"/>
      <c r="O354" s="146"/>
      <c r="P354" s="146"/>
      <c r="Q354" s="146"/>
      <c r="R354" s="146"/>
      <c r="S354" s="146"/>
      <c r="T354" s="146"/>
      <c r="U354" s="146"/>
      <c r="V354" s="146"/>
      <c r="W354" s="146"/>
      <c r="X354" s="146"/>
      <c r="Y354" s="146"/>
      <c r="Z354" s="146"/>
    </row>
    <row r="355" spans="1:26" ht="12.75" customHeight="1" x14ac:dyDescent="0.2">
      <c r="A355" s="141">
        <v>351</v>
      </c>
      <c r="B355" s="146">
        <f t="shared" si="5"/>
        <v>1</v>
      </c>
      <c r="C355" s="150" t="s">
        <v>2154</v>
      </c>
      <c r="D355" s="150" t="s">
        <v>3977</v>
      </c>
      <c r="E355" s="151" t="s">
        <v>3512</v>
      </c>
      <c r="F355" s="161">
        <v>2007</v>
      </c>
      <c r="G355" s="153">
        <v>1927900000</v>
      </c>
      <c r="H355" s="153">
        <v>983200000</v>
      </c>
      <c r="I355" s="154">
        <f t="shared" si="1"/>
        <v>0.50998495772602315</v>
      </c>
      <c r="J355" s="155"/>
      <c r="K355" s="155"/>
      <c r="L355" s="141" t="s">
        <v>3261</v>
      </c>
      <c r="M355" s="156">
        <v>2010</v>
      </c>
      <c r="N355" s="146"/>
      <c r="O355" s="146"/>
      <c r="P355" s="146"/>
      <c r="Q355" s="146"/>
      <c r="R355" s="146"/>
      <c r="S355" s="146"/>
      <c r="T355" s="146"/>
      <c r="U355" s="146"/>
      <c r="V355" s="146"/>
      <c r="W355" s="146"/>
      <c r="X355" s="146"/>
      <c r="Y355" s="146"/>
      <c r="Z355" s="146"/>
    </row>
    <row r="356" spans="1:26" ht="12.75" customHeight="1" x14ac:dyDescent="0.2">
      <c r="A356" s="141">
        <v>352</v>
      </c>
      <c r="B356" s="146">
        <f t="shared" si="5"/>
        <v>1</v>
      </c>
      <c r="C356" s="150" t="s">
        <v>3113</v>
      </c>
      <c r="D356" s="150" t="s">
        <v>3977</v>
      </c>
      <c r="E356" s="151" t="s">
        <v>3513</v>
      </c>
      <c r="F356" s="161">
        <v>2007</v>
      </c>
      <c r="G356" s="153">
        <v>9758800000</v>
      </c>
      <c r="H356" s="153">
        <v>4977000000</v>
      </c>
      <c r="I356" s="154">
        <f t="shared" si="1"/>
        <v>0.51000122965938433</v>
      </c>
      <c r="J356" s="155" t="s">
        <v>69</v>
      </c>
      <c r="K356" s="155" t="s">
        <v>4253</v>
      </c>
      <c r="L356" s="141"/>
      <c r="M356" s="156"/>
      <c r="N356" s="146"/>
      <c r="O356" s="146"/>
      <c r="P356" s="146"/>
      <c r="Q356" s="146"/>
      <c r="R356" s="146"/>
      <c r="S356" s="146"/>
      <c r="T356" s="146"/>
      <c r="U356" s="146"/>
      <c r="V356" s="146"/>
      <c r="W356" s="146"/>
      <c r="X356" s="146"/>
      <c r="Y356" s="146"/>
      <c r="Z356" s="146"/>
    </row>
    <row r="357" spans="1:26" ht="12.75" customHeight="1" x14ac:dyDescent="0.2">
      <c r="A357" s="141">
        <v>353</v>
      </c>
      <c r="B357" s="146">
        <f t="shared" si="5"/>
        <v>1</v>
      </c>
      <c r="C357" s="150" t="s">
        <v>2156</v>
      </c>
      <c r="D357" s="150" t="s">
        <v>3977</v>
      </c>
      <c r="E357" s="151" t="s">
        <v>2157</v>
      </c>
      <c r="F357" s="161">
        <v>2007</v>
      </c>
      <c r="G357" s="153">
        <v>4631300000</v>
      </c>
      <c r="H357" s="153">
        <v>1715000000</v>
      </c>
      <c r="I357" s="154">
        <f t="shared" si="1"/>
        <v>0.37030639345324207</v>
      </c>
      <c r="J357" s="155"/>
      <c r="K357" s="155"/>
      <c r="L357" s="141" t="s">
        <v>3261</v>
      </c>
      <c r="M357" s="156">
        <v>2010</v>
      </c>
      <c r="N357" s="146"/>
      <c r="O357" s="146"/>
      <c r="P357" s="146"/>
      <c r="Q357" s="146"/>
      <c r="R357" s="146"/>
      <c r="S357" s="146"/>
      <c r="T357" s="146"/>
      <c r="U357" s="146"/>
      <c r="V357" s="146"/>
      <c r="W357" s="146"/>
      <c r="X357" s="146"/>
      <c r="Y357" s="146"/>
      <c r="Z357" s="146"/>
    </row>
    <row r="358" spans="1:26" ht="12.75" customHeight="1" x14ac:dyDescent="0.2">
      <c r="A358" s="141">
        <v>354</v>
      </c>
      <c r="B358" s="146">
        <f t="shared" si="5"/>
        <v>1</v>
      </c>
      <c r="C358" s="150" t="s">
        <v>2821</v>
      </c>
      <c r="D358" s="150" t="s">
        <v>4217</v>
      </c>
      <c r="E358" s="151" t="s">
        <v>3514</v>
      </c>
      <c r="F358" s="161">
        <v>2007</v>
      </c>
      <c r="G358" s="153">
        <v>150000000000</v>
      </c>
      <c r="H358" s="153">
        <v>45000000000</v>
      </c>
      <c r="I358" s="154">
        <f t="shared" si="1"/>
        <v>0.3</v>
      </c>
      <c r="J358" s="155" t="s">
        <v>2207</v>
      </c>
      <c r="K358" s="155" t="s">
        <v>4255</v>
      </c>
      <c r="L358" s="141"/>
      <c r="M358" s="156"/>
      <c r="N358" s="146"/>
      <c r="O358" s="146" t="s">
        <v>3407</v>
      </c>
      <c r="P358" s="146"/>
      <c r="Q358" s="146"/>
      <c r="R358" s="146"/>
      <c r="S358" s="146"/>
      <c r="T358" s="146"/>
      <c r="U358" s="146"/>
      <c r="V358" s="146"/>
      <c r="W358" s="146"/>
      <c r="X358" s="146"/>
      <c r="Y358" s="146"/>
      <c r="Z358" s="146"/>
    </row>
    <row r="359" spans="1:26" ht="12.75" customHeight="1" x14ac:dyDescent="0.2">
      <c r="A359" s="141">
        <v>355</v>
      </c>
      <c r="B359" s="146">
        <f t="shared" si="5"/>
        <v>1</v>
      </c>
      <c r="C359" s="150" t="s">
        <v>2597</v>
      </c>
      <c r="D359" s="150" t="s">
        <v>4218</v>
      </c>
      <c r="E359" s="151" t="s">
        <v>3515</v>
      </c>
      <c r="F359" s="161">
        <v>2007</v>
      </c>
      <c r="G359" s="153">
        <v>7530000000</v>
      </c>
      <c r="H359" s="153">
        <v>3840000000</v>
      </c>
      <c r="I359" s="154">
        <f t="shared" si="1"/>
        <v>0.50996015936254979</v>
      </c>
      <c r="J359" s="155"/>
      <c r="K359" s="155"/>
      <c r="L359" s="141" t="s">
        <v>3261</v>
      </c>
      <c r="M359" s="156" t="s">
        <v>3516</v>
      </c>
      <c r="N359" s="146" t="str">
        <f>VLOOKUP(C359,'[8]BAN VON 2014'!A$2:D$36,4,0)</f>
        <v>T2</v>
      </c>
      <c r="O359" s="146"/>
      <c r="P359" s="146"/>
      <c r="Q359" s="146"/>
      <c r="R359" s="146"/>
      <c r="S359" s="146"/>
      <c r="T359" s="146"/>
      <c r="U359" s="146"/>
      <c r="V359" s="146"/>
      <c r="W359" s="146"/>
      <c r="X359" s="146"/>
      <c r="Y359" s="146"/>
      <c r="Z359" s="146"/>
    </row>
    <row r="360" spans="1:26" ht="12.75" customHeight="1" x14ac:dyDescent="0.2">
      <c r="A360" s="141">
        <v>356</v>
      </c>
      <c r="B360" s="146">
        <f t="shared" si="5"/>
        <v>1</v>
      </c>
      <c r="C360" s="150" t="s">
        <v>2675</v>
      </c>
      <c r="D360" s="150" t="s">
        <v>4218</v>
      </c>
      <c r="E360" s="151" t="s">
        <v>2676</v>
      </c>
      <c r="F360" s="161">
        <v>2007</v>
      </c>
      <c r="G360" s="153">
        <v>7242060000</v>
      </c>
      <c r="H360" s="153">
        <v>3693450000</v>
      </c>
      <c r="I360" s="154">
        <f t="shared" si="1"/>
        <v>0.50999991715064497</v>
      </c>
      <c r="J360" s="155" t="s">
        <v>2588</v>
      </c>
      <c r="K360" s="155" t="s">
        <v>4262</v>
      </c>
      <c r="L360" s="141"/>
      <c r="M360" s="156"/>
      <c r="N360" s="146"/>
      <c r="O360" s="146"/>
      <c r="P360" s="146"/>
      <c r="Q360" s="146"/>
      <c r="R360" s="146"/>
      <c r="S360" s="146"/>
      <c r="T360" s="146"/>
      <c r="U360" s="146"/>
      <c r="V360" s="146"/>
      <c r="W360" s="146"/>
      <c r="X360" s="146"/>
      <c r="Y360" s="146"/>
      <c r="Z360" s="146"/>
    </row>
    <row r="361" spans="1:26" ht="12.75" customHeight="1" x14ac:dyDescent="0.2">
      <c r="A361" s="141">
        <v>357</v>
      </c>
      <c r="B361" s="146">
        <f t="shared" si="5"/>
        <v>1</v>
      </c>
      <c r="C361" s="150" t="s">
        <v>1448</v>
      </c>
      <c r="D361" s="150" t="s">
        <v>4205</v>
      </c>
      <c r="E361" s="151" t="s">
        <v>3517</v>
      </c>
      <c r="F361" s="161">
        <v>2007</v>
      </c>
      <c r="G361" s="153">
        <v>5000000000</v>
      </c>
      <c r="H361" s="153">
        <v>1730200000</v>
      </c>
      <c r="I361" s="154">
        <f t="shared" si="1"/>
        <v>0.34604000000000001</v>
      </c>
      <c r="J361" s="155"/>
      <c r="K361" s="155"/>
      <c r="L361" s="141" t="s">
        <v>3261</v>
      </c>
      <c r="M361" s="156">
        <v>2008</v>
      </c>
      <c r="N361" s="146"/>
      <c r="O361" s="146"/>
      <c r="P361" s="146"/>
      <c r="Q361" s="146"/>
      <c r="R361" s="146"/>
      <c r="S361" s="146"/>
      <c r="T361" s="146"/>
      <c r="U361" s="146"/>
      <c r="V361" s="146"/>
      <c r="W361" s="146"/>
      <c r="X361" s="146"/>
      <c r="Y361" s="146"/>
      <c r="Z361" s="146"/>
    </row>
    <row r="362" spans="1:26" ht="12.75" customHeight="1" x14ac:dyDescent="0.2">
      <c r="A362" s="141">
        <v>358</v>
      </c>
      <c r="B362" s="146">
        <f t="shared" si="5"/>
        <v>1</v>
      </c>
      <c r="C362" s="150" t="s">
        <v>1817</v>
      </c>
      <c r="D362" s="150" t="s">
        <v>4205</v>
      </c>
      <c r="E362" s="151" t="s">
        <v>3518</v>
      </c>
      <c r="F362" s="161">
        <v>2007</v>
      </c>
      <c r="G362" s="153">
        <v>1375000000</v>
      </c>
      <c r="H362" s="153">
        <v>1100000000</v>
      </c>
      <c r="I362" s="154">
        <f t="shared" si="1"/>
        <v>0.8</v>
      </c>
      <c r="J362" s="155"/>
      <c r="K362" s="155"/>
      <c r="L362" s="141" t="s">
        <v>3261</v>
      </c>
      <c r="M362" s="156">
        <v>2009</v>
      </c>
      <c r="N362" s="146"/>
      <c r="O362" s="146"/>
      <c r="P362" s="146"/>
      <c r="Q362" s="146"/>
      <c r="R362" s="146"/>
      <c r="S362" s="146"/>
      <c r="T362" s="146"/>
      <c r="U362" s="146"/>
      <c r="V362" s="146"/>
      <c r="W362" s="146"/>
      <c r="X362" s="146"/>
      <c r="Y362" s="146"/>
      <c r="Z362" s="146"/>
    </row>
    <row r="363" spans="1:26" ht="12.75" customHeight="1" x14ac:dyDescent="0.2">
      <c r="A363" s="141">
        <v>359</v>
      </c>
      <c r="B363" s="146">
        <f t="shared" si="5"/>
        <v>1</v>
      </c>
      <c r="C363" s="150" t="s">
        <v>2065</v>
      </c>
      <c r="D363" s="150" t="s">
        <v>4205</v>
      </c>
      <c r="E363" s="151" t="s">
        <v>3519</v>
      </c>
      <c r="F363" s="161">
        <v>2007</v>
      </c>
      <c r="G363" s="153">
        <v>2920000000</v>
      </c>
      <c r="H363" s="153">
        <v>1490000000</v>
      </c>
      <c r="I363" s="154">
        <f t="shared" si="1"/>
        <v>0.51027397260273977</v>
      </c>
      <c r="J363" s="155"/>
      <c r="K363" s="155"/>
      <c r="L363" s="141" t="s">
        <v>3261</v>
      </c>
      <c r="M363" s="156">
        <v>2010</v>
      </c>
      <c r="N363" s="146"/>
      <c r="O363" s="146"/>
      <c r="P363" s="146"/>
      <c r="Q363" s="146"/>
      <c r="R363" s="146"/>
      <c r="S363" s="146"/>
      <c r="T363" s="146"/>
      <c r="U363" s="146"/>
      <c r="V363" s="146"/>
      <c r="W363" s="146"/>
      <c r="X363" s="146"/>
      <c r="Y363" s="146"/>
      <c r="Z363" s="146"/>
    </row>
    <row r="364" spans="1:26" ht="12.75" customHeight="1" x14ac:dyDescent="0.2">
      <c r="A364" s="141">
        <v>360</v>
      </c>
      <c r="B364" s="146">
        <f t="shared" si="5"/>
        <v>1</v>
      </c>
      <c r="C364" s="150" t="s">
        <v>2248</v>
      </c>
      <c r="D364" s="150" t="s">
        <v>4205</v>
      </c>
      <c r="E364" s="151" t="s">
        <v>3520</v>
      </c>
      <c r="F364" s="161">
        <v>2007</v>
      </c>
      <c r="G364" s="153">
        <v>11566000000</v>
      </c>
      <c r="H364" s="153">
        <v>5898800000</v>
      </c>
      <c r="I364" s="154">
        <f t="shared" si="1"/>
        <v>0.5100121044440602</v>
      </c>
      <c r="J364" s="155"/>
      <c r="K364" s="155"/>
      <c r="L364" s="141" t="s">
        <v>3261</v>
      </c>
      <c r="M364" s="156">
        <v>2011</v>
      </c>
      <c r="N364" s="146"/>
      <c r="O364" s="146"/>
      <c r="P364" s="146"/>
      <c r="Q364" s="146"/>
      <c r="R364" s="146"/>
      <c r="S364" s="146"/>
      <c r="T364" s="146"/>
      <c r="U364" s="146"/>
      <c r="V364" s="146"/>
      <c r="W364" s="146"/>
      <c r="X364" s="146"/>
      <c r="Y364" s="146"/>
      <c r="Z364" s="146"/>
    </row>
    <row r="365" spans="1:26" ht="12.75" customHeight="1" x14ac:dyDescent="0.2">
      <c r="A365" s="141">
        <v>361</v>
      </c>
      <c r="B365" s="146">
        <f t="shared" si="5"/>
        <v>1</v>
      </c>
      <c r="C365" s="150" t="s">
        <v>2291</v>
      </c>
      <c r="D365" s="150" t="s">
        <v>4206</v>
      </c>
      <c r="E365" s="151" t="s">
        <v>3521</v>
      </c>
      <c r="F365" s="161">
        <v>2007</v>
      </c>
      <c r="G365" s="153">
        <v>5442700000</v>
      </c>
      <c r="H365" s="153">
        <v>2554700000</v>
      </c>
      <c r="I365" s="154">
        <f t="shared" si="1"/>
        <v>0.4693810057508222</v>
      </c>
      <c r="J365" s="155"/>
      <c r="K365" s="155"/>
      <c r="L365" s="141" t="s">
        <v>3261</v>
      </c>
      <c r="M365" s="156">
        <v>2011</v>
      </c>
      <c r="N365" s="146"/>
      <c r="O365" s="146"/>
      <c r="P365" s="146"/>
      <c r="Q365" s="146"/>
      <c r="R365" s="146"/>
      <c r="S365" s="146"/>
      <c r="T365" s="146"/>
      <c r="U365" s="146"/>
      <c r="V365" s="146"/>
      <c r="W365" s="146"/>
      <c r="X365" s="146"/>
      <c r="Y365" s="146"/>
      <c r="Z365" s="146"/>
    </row>
    <row r="366" spans="1:26" ht="12.75" customHeight="1" x14ac:dyDescent="0.2">
      <c r="A366" s="141">
        <v>362</v>
      </c>
      <c r="B366" s="146">
        <f t="shared" si="5"/>
        <v>1</v>
      </c>
      <c r="C366" s="150" t="s">
        <v>1382</v>
      </c>
      <c r="D366" s="150" t="s">
        <v>4206</v>
      </c>
      <c r="E366" s="151" t="s">
        <v>3522</v>
      </c>
      <c r="F366" s="161">
        <v>2007</v>
      </c>
      <c r="G366" s="153">
        <v>1500000000</v>
      </c>
      <c r="H366" s="153">
        <v>43655305</v>
      </c>
      <c r="I366" s="154">
        <f t="shared" si="1"/>
        <v>2.9103536666666666E-2</v>
      </c>
      <c r="J366" s="155"/>
      <c r="K366" s="155"/>
      <c r="L366" s="141" t="s">
        <v>3261</v>
      </c>
      <c r="M366" s="156">
        <v>2007</v>
      </c>
      <c r="N366" s="146"/>
      <c r="O366" s="146"/>
      <c r="P366" s="146"/>
      <c r="Q366" s="146"/>
      <c r="R366" s="146"/>
      <c r="S366" s="146"/>
      <c r="T366" s="146"/>
      <c r="U366" s="146"/>
      <c r="V366" s="146"/>
      <c r="W366" s="146"/>
      <c r="X366" s="146"/>
      <c r="Y366" s="146"/>
      <c r="Z366" s="146"/>
    </row>
    <row r="367" spans="1:26" ht="12.75" customHeight="1" x14ac:dyDescent="0.2">
      <c r="A367" s="141">
        <v>363</v>
      </c>
      <c r="B367" s="146">
        <f t="shared" si="5"/>
        <v>1</v>
      </c>
      <c r="C367" s="150" t="s">
        <v>1958</v>
      </c>
      <c r="D367" s="150" t="s">
        <v>4207</v>
      </c>
      <c r="E367" s="151" t="s">
        <v>3523</v>
      </c>
      <c r="F367" s="161">
        <v>2007</v>
      </c>
      <c r="G367" s="153">
        <v>1000000000</v>
      </c>
      <c r="H367" s="153">
        <v>300000000</v>
      </c>
      <c r="I367" s="154">
        <f t="shared" si="1"/>
        <v>0.3</v>
      </c>
      <c r="J367" s="155"/>
      <c r="K367" s="155"/>
      <c r="L367" s="141" t="s">
        <v>3261</v>
      </c>
      <c r="M367" s="156">
        <v>2009</v>
      </c>
      <c r="N367" s="146"/>
      <c r="O367" s="146"/>
      <c r="P367" s="146"/>
      <c r="Q367" s="146"/>
      <c r="R367" s="146"/>
      <c r="S367" s="146"/>
      <c r="T367" s="146"/>
      <c r="U367" s="146"/>
      <c r="V367" s="146"/>
      <c r="W367" s="146"/>
      <c r="X367" s="146"/>
      <c r="Y367" s="146"/>
      <c r="Z367" s="146"/>
    </row>
    <row r="368" spans="1:26" ht="12.75" customHeight="1" x14ac:dyDescent="0.2">
      <c r="A368" s="141">
        <v>364</v>
      </c>
      <c r="B368" s="146">
        <f t="shared" si="5"/>
        <v>1</v>
      </c>
      <c r="C368" s="150" t="s">
        <v>2043</v>
      </c>
      <c r="D368" s="150" t="s">
        <v>4207</v>
      </c>
      <c r="E368" s="151" t="s">
        <v>2044</v>
      </c>
      <c r="F368" s="161">
        <v>2007</v>
      </c>
      <c r="G368" s="153">
        <v>3079000000</v>
      </c>
      <c r="H368" s="153">
        <v>1471000000</v>
      </c>
      <c r="I368" s="154">
        <f t="shared" si="1"/>
        <v>0.47775251705099059</v>
      </c>
      <c r="J368" s="155"/>
      <c r="K368" s="155"/>
      <c r="L368" s="141" t="s">
        <v>3261</v>
      </c>
      <c r="M368" s="156">
        <v>2010</v>
      </c>
      <c r="N368" s="146"/>
      <c r="O368" s="146"/>
      <c r="P368" s="146"/>
      <c r="Q368" s="146"/>
      <c r="R368" s="146"/>
      <c r="S368" s="146"/>
      <c r="T368" s="146"/>
      <c r="U368" s="146"/>
      <c r="V368" s="146"/>
      <c r="W368" s="146"/>
      <c r="X368" s="146"/>
      <c r="Y368" s="146"/>
      <c r="Z368" s="146"/>
    </row>
    <row r="369" spans="1:26" ht="12.75" customHeight="1" x14ac:dyDescent="0.2">
      <c r="A369" s="141">
        <v>365</v>
      </c>
      <c r="B369" s="146">
        <f t="shared" si="5"/>
        <v>1</v>
      </c>
      <c r="C369" s="150" t="s">
        <v>2397</v>
      </c>
      <c r="D369" s="150" t="s">
        <v>543</v>
      </c>
      <c r="E369" s="151" t="s">
        <v>2398</v>
      </c>
      <c r="F369" s="161">
        <v>2007</v>
      </c>
      <c r="G369" s="153">
        <v>3000000000</v>
      </c>
      <c r="H369" s="153">
        <v>300000000</v>
      </c>
      <c r="I369" s="154">
        <f t="shared" si="1"/>
        <v>0.1</v>
      </c>
      <c r="J369" s="155"/>
      <c r="K369" s="155"/>
      <c r="L369" s="141" t="s">
        <v>3261</v>
      </c>
      <c r="M369" s="156">
        <v>2012</v>
      </c>
      <c r="N369" s="146"/>
      <c r="O369" s="146"/>
      <c r="P369" s="146"/>
      <c r="Q369" s="146"/>
      <c r="R369" s="146"/>
      <c r="S369" s="146"/>
      <c r="T369" s="146"/>
      <c r="U369" s="146"/>
      <c r="V369" s="146"/>
      <c r="W369" s="146"/>
      <c r="X369" s="146"/>
      <c r="Y369" s="146"/>
      <c r="Z369" s="146"/>
    </row>
    <row r="370" spans="1:26" ht="12.75" customHeight="1" x14ac:dyDescent="0.2">
      <c r="A370" s="141">
        <v>366</v>
      </c>
      <c r="B370" s="146">
        <f t="shared" si="5"/>
        <v>1</v>
      </c>
      <c r="C370" s="150" t="s">
        <v>1649</v>
      </c>
      <c r="D370" s="150" t="s">
        <v>543</v>
      </c>
      <c r="E370" s="151" t="s">
        <v>3524</v>
      </c>
      <c r="F370" s="161">
        <v>2007</v>
      </c>
      <c r="G370" s="153">
        <v>1600000000</v>
      </c>
      <c r="H370" s="153">
        <v>480000000</v>
      </c>
      <c r="I370" s="154">
        <f t="shared" si="1"/>
        <v>0.3</v>
      </c>
      <c r="J370" s="155"/>
      <c r="K370" s="155"/>
      <c r="L370" s="141" t="s">
        <v>3261</v>
      </c>
      <c r="M370" s="156">
        <v>2009</v>
      </c>
      <c r="N370" s="146"/>
      <c r="O370" s="146"/>
      <c r="P370" s="146"/>
      <c r="Q370" s="146"/>
      <c r="R370" s="146"/>
      <c r="S370" s="146"/>
      <c r="T370" s="146"/>
      <c r="U370" s="146"/>
      <c r="V370" s="146"/>
      <c r="W370" s="146"/>
      <c r="X370" s="146"/>
      <c r="Y370" s="146"/>
      <c r="Z370" s="146"/>
    </row>
    <row r="371" spans="1:26" ht="12.75" customHeight="1" x14ac:dyDescent="0.2">
      <c r="A371" s="141">
        <v>367</v>
      </c>
      <c r="B371" s="146">
        <f t="shared" si="5"/>
        <v>1</v>
      </c>
      <c r="C371" s="150" t="s">
        <v>2016</v>
      </c>
      <c r="D371" s="150" t="s">
        <v>543</v>
      </c>
      <c r="E371" s="151" t="s">
        <v>3525</v>
      </c>
      <c r="F371" s="161">
        <v>2007</v>
      </c>
      <c r="G371" s="153">
        <v>2500000000</v>
      </c>
      <c r="H371" s="153">
        <v>500000000</v>
      </c>
      <c r="I371" s="154">
        <f t="shared" si="1"/>
        <v>0.2</v>
      </c>
      <c r="J371" s="155"/>
      <c r="K371" s="155"/>
      <c r="L371" s="141" t="s">
        <v>3261</v>
      </c>
      <c r="M371" s="156">
        <v>2010</v>
      </c>
      <c r="N371" s="146"/>
      <c r="O371" s="146"/>
      <c r="P371" s="146"/>
      <c r="Q371" s="146"/>
      <c r="R371" s="146"/>
      <c r="S371" s="146"/>
      <c r="T371" s="146"/>
      <c r="U371" s="146"/>
      <c r="V371" s="146"/>
      <c r="W371" s="146"/>
      <c r="X371" s="146"/>
      <c r="Y371" s="146"/>
      <c r="Z371" s="146"/>
    </row>
    <row r="372" spans="1:26" ht="12.75" customHeight="1" x14ac:dyDescent="0.2">
      <c r="A372" s="141">
        <v>368</v>
      </c>
      <c r="B372" s="146">
        <f t="shared" si="5"/>
        <v>1</v>
      </c>
      <c r="C372" s="150" t="s">
        <v>3104</v>
      </c>
      <c r="D372" s="150" t="s">
        <v>1157</v>
      </c>
      <c r="E372" s="151" t="s">
        <v>3105</v>
      </c>
      <c r="F372" s="161">
        <v>2007</v>
      </c>
      <c r="G372" s="153">
        <v>7200000000</v>
      </c>
      <c r="H372" s="153">
        <v>720000000</v>
      </c>
      <c r="I372" s="154">
        <f t="shared" si="1"/>
        <v>0.1</v>
      </c>
      <c r="J372" s="155" t="s">
        <v>2588</v>
      </c>
      <c r="K372" s="155" t="s">
        <v>4240</v>
      </c>
      <c r="L372" s="141"/>
      <c r="M372" s="156"/>
      <c r="N372" s="146"/>
      <c r="O372" s="146"/>
      <c r="P372" s="146"/>
      <c r="Q372" s="146"/>
      <c r="R372" s="146"/>
      <c r="S372" s="146"/>
      <c r="T372" s="146"/>
      <c r="U372" s="146"/>
      <c r="V372" s="146"/>
      <c r="W372" s="146"/>
      <c r="X372" s="146"/>
      <c r="Y372" s="146"/>
      <c r="Z372" s="146"/>
    </row>
    <row r="373" spans="1:26" ht="12.75" customHeight="1" x14ac:dyDescent="0.2">
      <c r="A373" s="141">
        <v>369</v>
      </c>
      <c r="B373" s="146">
        <f t="shared" si="5"/>
        <v>1</v>
      </c>
      <c r="C373" s="150" t="s">
        <v>2201</v>
      </c>
      <c r="D373" s="150" t="s">
        <v>4208</v>
      </c>
      <c r="E373" s="151" t="s">
        <v>3526</v>
      </c>
      <c r="F373" s="161">
        <v>2007</v>
      </c>
      <c r="G373" s="153">
        <v>1369000000</v>
      </c>
      <c r="H373" s="153">
        <v>300000000</v>
      </c>
      <c r="I373" s="154">
        <f t="shared" si="1"/>
        <v>0.21913805697589481</v>
      </c>
      <c r="J373" s="155"/>
      <c r="K373" s="155"/>
      <c r="L373" s="141" t="s">
        <v>3261</v>
      </c>
      <c r="M373" s="156">
        <v>2011</v>
      </c>
      <c r="N373" s="146"/>
      <c r="O373" s="146"/>
      <c r="P373" s="146"/>
      <c r="Q373" s="146"/>
      <c r="R373" s="146"/>
      <c r="S373" s="146"/>
      <c r="T373" s="146"/>
      <c r="U373" s="146"/>
      <c r="V373" s="146"/>
      <c r="W373" s="146"/>
      <c r="X373" s="146"/>
      <c r="Y373" s="146"/>
      <c r="Z373" s="146"/>
    </row>
    <row r="374" spans="1:26" ht="12.75" customHeight="1" x14ac:dyDescent="0.2">
      <c r="A374" s="141">
        <v>370</v>
      </c>
      <c r="B374" s="146">
        <f t="shared" si="5"/>
        <v>1</v>
      </c>
      <c r="C374" s="150" t="s">
        <v>2853</v>
      </c>
      <c r="D374" s="150" t="s">
        <v>4208</v>
      </c>
      <c r="E374" s="151" t="s">
        <v>2854</v>
      </c>
      <c r="F374" s="161">
        <v>2007</v>
      </c>
      <c r="G374" s="153">
        <v>8353000000</v>
      </c>
      <c r="H374" s="153">
        <v>5148570927</v>
      </c>
      <c r="I374" s="154">
        <f t="shared" si="1"/>
        <v>0.61637386890937385</v>
      </c>
      <c r="J374" s="155" t="s">
        <v>2611</v>
      </c>
      <c r="K374" s="155" t="s">
        <v>4262</v>
      </c>
      <c r="L374" s="141"/>
      <c r="M374" s="156"/>
      <c r="N374" s="146"/>
      <c r="O374" s="146"/>
      <c r="P374" s="146"/>
      <c r="Q374" s="146"/>
      <c r="R374" s="146"/>
      <c r="S374" s="146"/>
      <c r="T374" s="146"/>
      <c r="U374" s="146"/>
      <c r="V374" s="146"/>
      <c r="W374" s="146"/>
      <c r="X374" s="146"/>
      <c r="Y374" s="146"/>
      <c r="Z374" s="146"/>
    </row>
    <row r="375" spans="1:26" ht="12.75" customHeight="1" x14ac:dyDescent="0.2">
      <c r="A375" s="141">
        <v>371</v>
      </c>
      <c r="B375" s="146">
        <f t="shared" si="5"/>
        <v>1</v>
      </c>
      <c r="C375" s="150" t="s">
        <v>3219</v>
      </c>
      <c r="D375" s="150" t="s">
        <v>4208</v>
      </c>
      <c r="E375" s="151" t="s">
        <v>3220</v>
      </c>
      <c r="F375" s="161">
        <v>2007</v>
      </c>
      <c r="G375" s="153">
        <v>15688000000</v>
      </c>
      <c r="H375" s="153">
        <v>7677300000</v>
      </c>
      <c r="I375" s="154">
        <f t="shared" si="1"/>
        <v>0.48937404385517591</v>
      </c>
      <c r="J375" s="155" t="s">
        <v>2611</v>
      </c>
      <c r="K375" s="155" t="s">
        <v>4262</v>
      </c>
      <c r="L375" s="141"/>
      <c r="M375" s="156"/>
      <c r="N375" s="146"/>
      <c r="O375" s="146"/>
      <c r="P375" s="146"/>
      <c r="Q375" s="146"/>
      <c r="R375" s="146"/>
      <c r="S375" s="146"/>
      <c r="T375" s="146"/>
      <c r="U375" s="146"/>
      <c r="V375" s="146"/>
      <c r="W375" s="146"/>
      <c r="X375" s="146"/>
      <c r="Y375" s="146"/>
      <c r="Z375" s="146"/>
    </row>
    <row r="376" spans="1:26" ht="12.75" customHeight="1" x14ac:dyDescent="0.2">
      <c r="A376" s="141">
        <v>372</v>
      </c>
      <c r="B376" s="146">
        <f t="shared" si="5"/>
        <v>1</v>
      </c>
      <c r="C376" s="150" t="s">
        <v>3161</v>
      </c>
      <c r="D376" s="150" t="s">
        <v>4208</v>
      </c>
      <c r="E376" s="151" t="s">
        <v>3527</v>
      </c>
      <c r="F376" s="161">
        <v>2007</v>
      </c>
      <c r="G376" s="153">
        <v>11742000000</v>
      </c>
      <c r="H376" s="153">
        <v>4813400000</v>
      </c>
      <c r="I376" s="154">
        <f t="shared" si="1"/>
        <v>0.40993016521887243</v>
      </c>
      <c r="J376" s="155" t="s">
        <v>2611</v>
      </c>
      <c r="K376" s="155" t="s">
        <v>4262</v>
      </c>
      <c r="L376" s="141"/>
      <c r="M376" s="156"/>
      <c r="N376" s="146"/>
      <c r="O376" s="146"/>
      <c r="P376" s="146"/>
      <c r="Q376" s="146"/>
      <c r="R376" s="146"/>
      <c r="S376" s="146"/>
      <c r="T376" s="146"/>
      <c r="U376" s="146"/>
      <c r="V376" s="146"/>
      <c r="W376" s="146"/>
      <c r="X376" s="146"/>
      <c r="Y376" s="146"/>
      <c r="Z376" s="146"/>
    </row>
    <row r="377" spans="1:26" ht="12.75" customHeight="1" x14ac:dyDescent="0.2">
      <c r="A377" s="141">
        <v>373</v>
      </c>
      <c r="B377" s="146">
        <f t="shared" si="5"/>
        <v>1</v>
      </c>
      <c r="C377" s="150" t="s">
        <v>2813</v>
      </c>
      <c r="D377" s="150" t="s">
        <v>4208</v>
      </c>
      <c r="E377" s="151" t="s">
        <v>2814</v>
      </c>
      <c r="F377" s="161">
        <v>2007</v>
      </c>
      <c r="G377" s="153">
        <v>7485000000</v>
      </c>
      <c r="H377" s="153">
        <v>5433600000</v>
      </c>
      <c r="I377" s="154">
        <f t="shared" si="1"/>
        <v>0.72593186372745488</v>
      </c>
      <c r="J377" s="155" t="s">
        <v>2611</v>
      </c>
      <c r="K377" s="155" t="s">
        <v>4262</v>
      </c>
      <c r="L377" s="141"/>
      <c r="M377" s="156"/>
      <c r="N377" s="146"/>
      <c r="O377" s="146"/>
      <c r="P377" s="146"/>
      <c r="Q377" s="146"/>
      <c r="R377" s="146"/>
      <c r="S377" s="146"/>
      <c r="T377" s="146"/>
      <c r="U377" s="146"/>
      <c r="V377" s="146"/>
      <c r="W377" s="146"/>
      <c r="X377" s="146"/>
      <c r="Y377" s="146"/>
      <c r="Z377" s="146"/>
    </row>
    <row r="378" spans="1:26" ht="12.75" customHeight="1" x14ac:dyDescent="0.2">
      <c r="A378" s="141">
        <v>374</v>
      </c>
      <c r="B378" s="146">
        <f t="shared" si="5"/>
        <v>1</v>
      </c>
      <c r="C378" s="150" t="s">
        <v>2408</v>
      </c>
      <c r="D378" s="150" t="s">
        <v>4208</v>
      </c>
      <c r="E378" s="151" t="s">
        <v>3528</v>
      </c>
      <c r="F378" s="161">
        <v>2007</v>
      </c>
      <c r="G378" s="153">
        <v>2300000000</v>
      </c>
      <c r="H378" s="153">
        <v>690000000</v>
      </c>
      <c r="I378" s="154">
        <f t="shared" si="1"/>
        <v>0.3</v>
      </c>
      <c r="J378" s="155"/>
      <c r="K378" s="155"/>
      <c r="L378" s="141" t="s">
        <v>3261</v>
      </c>
      <c r="M378" s="156">
        <v>2012</v>
      </c>
      <c r="N378" s="146"/>
      <c r="O378" s="146"/>
      <c r="P378" s="146"/>
      <c r="Q378" s="146"/>
      <c r="R378" s="146"/>
      <c r="S378" s="146"/>
      <c r="T378" s="146"/>
      <c r="U378" s="146"/>
      <c r="V378" s="146"/>
      <c r="W378" s="146"/>
      <c r="X378" s="146"/>
      <c r="Y378" s="146"/>
      <c r="Z378" s="146"/>
    </row>
    <row r="379" spans="1:26" ht="12.75" customHeight="1" x14ac:dyDescent="0.2">
      <c r="A379" s="141">
        <v>375</v>
      </c>
      <c r="B379" s="146">
        <f t="shared" si="5"/>
        <v>1</v>
      </c>
      <c r="C379" s="150" t="s">
        <v>1663</v>
      </c>
      <c r="D379" s="150" t="s">
        <v>4208</v>
      </c>
      <c r="E379" s="151" t="s">
        <v>3529</v>
      </c>
      <c r="F379" s="161">
        <v>2007</v>
      </c>
      <c r="G379" s="153">
        <v>4000000000</v>
      </c>
      <c r="H379" s="153">
        <v>1160284456</v>
      </c>
      <c r="I379" s="154">
        <f t="shared" si="1"/>
        <v>0.29007111400000002</v>
      </c>
      <c r="J379" s="155"/>
      <c r="K379" s="155"/>
      <c r="L379" s="141" t="s">
        <v>3261</v>
      </c>
      <c r="M379" s="156">
        <v>2009</v>
      </c>
      <c r="N379" s="146"/>
      <c r="O379" s="146"/>
      <c r="P379" s="146"/>
      <c r="Q379" s="146"/>
      <c r="R379" s="146"/>
      <c r="S379" s="146"/>
      <c r="T379" s="146"/>
      <c r="U379" s="146"/>
      <c r="V379" s="146"/>
      <c r="W379" s="146"/>
      <c r="X379" s="146"/>
      <c r="Y379" s="146"/>
      <c r="Z379" s="146"/>
    </row>
    <row r="380" spans="1:26" ht="12.75" customHeight="1" x14ac:dyDescent="0.2">
      <c r="A380" s="141">
        <v>376</v>
      </c>
      <c r="B380" s="146">
        <f t="shared" si="5"/>
        <v>1</v>
      </c>
      <c r="C380" s="150" t="s">
        <v>2745</v>
      </c>
      <c r="D380" s="150" t="s">
        <v>4208</v>
      </c>
      <c r="E380" s="151" t="s">
        <v>3530</v>
      </c>
      <c r="F380" s="161">
        <v>2007</v>
      </c>
      <c r="G380" s="153">
        <v>4079264000</v>
      </c>
      <c r="H380" s="153">
        <v>2195600000</v>
      </c>
      <c r="I380" s="154">
        <f t="shared" si="1"/>
        <v>0.53823434815692239</v>
      </c>
      <c r="J380" s="155" t="s">
        <v>2611</v>
      </c>
      <c r="K380" s="155" t="s">
        <v>4263</v>
      </c>
      <c r="L380" s="141"/>
      <c r="M380" s="156"/>
      <c r="N380" s="146"/>
      <c r="O380" s="146"/>
      <c r="P380" s="146"/>
      <c r="Q380" s="146"/>
      <c r="R380" s="146"/>
      <c r="S380" s="146"/>
      <c r="T380" s="146"/>
      <c r="U380" s="146"/>
      <c r="V380" s="146"/>
      <c r="W380" s="146"/>
      <c r="X380" s="146"/>
      <c r="Y380" s="146"/>
      <c r="Z380" s="146"/>
    </row>
    <row r="381" spans="1:26" ht="12.75" customHeight="1" x14ac:dyDescent="0.2">
      <c r="A381" s="141">
        <v>377</v>
      </c>
      <c r="B381" s="146">
        <f t="shared" si="5"/>
        <v>1</v>
      </c>
      <c r="C381" s="150" t="s">
        <v>1629</v>
      </c>
      <c r="D381" s="150" t="s">
        <v>733</v>
      </c>
      <c r="E381" s="151" t="s">
        <v>3531</v>
      </c>
      <c r="F381" s="161">
        <v>2007</v>
      </c>
      <c r="G381" s="153">
        <v>1200000000</v>
      </c>
      <c r="H381" s="153">
        <v>420000000</v>
      </c>
      <c r="I381" s="154">
        <f t="shared" si="1"/>
        <v>0.35</v>
      </c>
      <c r="J381" s="155"/>
      <c r="K381" s="155"/>
      <c r="L381" s="141" t="s">
        <v>3261</v>
      </c>
      <c r="M381" s="156">
        <v>2009</v>
      </c>
      <c r="N381" s="146"/>
      <c r="O381" s="146"/>
      <c r="P381" s="146"/>
      <c r="Q381" s="146"/>
      <c r="R381" s="146"/>
      <c r="S381" s="146"/>
      <c r="T381" s="146"/>
      <c r="U381" s="146"/>
      <c r="V381" s="146"/>
      <c r="W381" s="146"/>
      <c r="X381" s="146"/>
      <c r="Y381" s="146"/>
      <c r="Z381" s="146"/>
    </row>
    <row r="382" spans="1:26" ht="12.75" customHeight="1" x14ac:dyDescent="0.2">
      <c r="A382" s="141">
        <v>378</v>
      </c>
      <c r="B382" s="146">
        <f t="shared" si="5"/>
        <v>1</v>
      </c>
      <c r="C382" s="150" t="s">
        <v>1472</v>
      </c>
      <c r="D382" s="150" t="s">
        <v>733</v>
      </c>
      <c r="E382" s="151" t="s">
        <v>3532</v>
      </c>
      <c r="F382" s="161">
        <v>2007</v>
      </c>
      <c r="G382" s="153">
        <v>2400000000</v>
      </c>
      <c r="H382" s="153">
        <v>309000000</v>
      </c>
      <c r="I382" s="154">
        <f t="shared" si="1"/>
        <v>0.12875</v>
      </c>
      <c r="J382" s="155"/>
      <c r="K382" s="155"/>
      <c r="L382" s="141" t="s">
        <v>3261</v>
      </c>
      <c r="M382" s="156">
        <v>2008</v>
      </c>
      <c r="N382" s="146"/>
      <c r="O382" s="146"/>
      <c r="P382" s="146"/>
      <c r="Q382" s="146"/>
      <c r="R382" s="146"/>
      <c r="S382" s="146"/>
      <c r="T382" s="146"/>
      <c r="U382" s="146"/>
      <c r="V382" s="146"/>
      <c r="W382" s="146"/>
      <c r="X382" s="146"/>
      <c r="Y382" s="146"/>
      <c r="Z382" s="146"/>
    </row>
    <row r="383" spans="1:26" ht="12.75" customHeight="1" x14ac:dyDescent="0.2">
      <c r="A383" s="141">
        <v>379</v>
      </c>
      <c r="B383" s="146">
        <f t="shared" si="5"/>
        <v>1</v>
      </c>
      <c r="C383" s="150" t="s">
        <v>2374</v>
      </c>
      <c r="D383" s="150" t="s">
        <v>733</v>
      </c>
      <c r="E383" s="151" t="s">
        <v>3533</v>
      </c>
      <c r="F383" s="161">
        <v>2007</v>
      </c>
      <c r="G383" s="153">
        <v>2700000000</v>
      </c>
      <c r="H383" s="153">
        <v>1242000000</v>
      </c>
      <c r="I383" s="154">
        <f t="shared" si="1"/>
        <v>0.46</v>
      </c>
      <c r="J383" s="155"/>
      <c r="K383" s="155"/>
      <c r="L383" s="141" t="s">
        <v>3261</v>
      </c>
      <c r="M383" s="156">
        <v>2011</v>
      </c>
      <c r="N383" s="146"/>
      <c r="O383" s="146"/>
      <c r="P383" s="146"/>
      <c r="Q383" s="146"/>
      <c r="R383" s="146"/>
      <c r="S383" s="146"/>
      <c r="T383" s="146"/>
      <c r="U383" s="146"/>
      <c r="V383" s="146"/>
      <c r="W383" s="146"/>
      <c r="X383" s="146"/>
      <c r="Y383" s="146"/>
      <c r="Z383" s="146"/>
    </row>
    <row r="384" spans="1:26" ht="12.75" customHeight="1" x14ac:dyDescent="0.2">
      <c r="A384" s="141">
        <v>380</v>
      </c>
      <c r="B384" s="146">
        <f t="shared" si="5"/>
        <v>1</v>
      </c>
      <c r="C384" s="150" t="s">
        <v>2018</v>
      </c>
      <c r="D384" s="150" t="s">
        <v>543</v>
      </c>
      <c r="E384" s="151" t="s">
        <v>3534</v>
      </c>
      <c r="F384" s="161">
        <v>2007</v>
      </c>
      <c r="G384" s="153">
        <v>5200000000</v>
      </c>
      <c r="H384" s="153">
        <v>1040000000</v>
      </c>
      <c r="I384" s="154">
        <f t="shared" si="1"/>
        <v>0.2</v>
      </c>
      <c r="J384" s="155"/>
      <c r="K384" s="155"/>
      <c r="L384" s="141" t="s">
        <v>3261</v>
      </c>
      <c r="M384" s="156">
        <v>2010</v>
      </c>
      <c r="N384" s="146"/>
      <c r="O384" s="146"/>
      <c r="P384" s="146"/>
      <c r="Q384" s="146"/>
      <c r="R384" s="146"/>
      <c r="S384" s="146"/>
      <c r="T384" s="146"/>
      <c r="U384" s="146"/>
      <c r="V384" s="146"/>
      <c r="W384" s="146"/>
      <c r="X384" s="146"/>
      <c r="Y384" s="146"/>
      <c r="Z384" s="146"/>
    </row>
    <row r="385" spans="1:26" ht="12.75" customHeight="1" x14ac:dyDescent="0.2">
      <c r="A385" s="141">
        <v>381</v>
      </c>
      <c r="B385" s="146">
        <f t="shared" si="5"/>
        <v>1</v>
      </c>
      <c r="C385" s="150" t="s">
        <v>2020</v>
      </c>
      <c r="D385" s="150" t="s">
        <v>543</v>
      </c>
      <c r="E385" s="151" t="s">
        <v>2021</v>
      </c>
      <c r="F385" s="161">
        <v>2007</v>
      </c>
      <c r="G385" s="153">
        <v>2125000000</v>
      </c>
      <c r="H385" s="153">
        <v>425000000</v>
      </c>
      <c r="I385" s="154">
        <f t="shared" si="1"/>
        <v>0.2</v>
      </c>
      <c r="J385" s="155"/>
      <c r="K385" s="155"/>
      <c r="L385" s="141" t="s">
        <v>3261</v>
      </c>
      <c r="M385" s="156">
        <v>2010</v>
      </c>
      <c r="N385" s="146"/>
      <c r="O385" s="146"/>
      <c r="P385" s="146"/>
      <c r="Q385" s="146"/>
      <c r="R385" s="146"/>
      <c r="S385" s="146"/>
      <c r="T385" s="146"/>
      <c r="U385" s="146"/>
      <c r="V385" s="146"/>
      <c r="W385" s="146"/>
      <c r="X385" s="146"/>
      <c r="Y385" s="146"/>
      <c r="Z385" s="146"/>
    </row>
    <row r="386" spans="1:26" ht="12.75" customHeight="1" x14ac:dyDescent="0.2">
      <c r="A386" s="141">
        <v>382</v>
      </c>
      <c r="B386" s="146">
        <f t="shared" si="5"/>
        <v>1</v>
      </c>
      <c r="C386" s="150" t="s">
        <v>2287</v>
      </c>
      <c r="D386" s="150" t="s">
        <v>543</v>
      </c>
      <c r="E386" s="151" t="s">
        <v>3535</v>
      </c>
      <c r="F386" s="161">
        <v>2007</v>
      </c>
      <c r="G386" s="153">
        <v>3000000000</v>
      </c>
      <c r="H386" s="153">
        <v>602000000</v>
      </c>
      <c r="I386" s="154">
        <f t="shared" si="1"/>
        <v>0.20066666666666666</v>
      </c>
      <c r="J386" s="155"/>
      <c r="K386" s="155"/>
      <c r="L386" s="141" t="s">
        <v>3261</v>
      </c>
      <c r="M386" s="156">
        <v>2011</v>
      </c>
      <c r="N386" s="146"/>
      <c r="O386" s="146"/>
      <c r="P386" s="146"/>
      <c r="Q386" s="146"/>
      <c r="R386" s="146"/>
      <c r="S386" s="146"/>
      <c r="T386" s="146"/>
      <c r="U386" s="146"/>
      <c r="V386" s="146"/>
      <c r="W386" s="146"/>
      <c r="X386" s="146"/>
      <c r="Y386" s="146"/>
      <c r="Z386" s="146"/>
    </row>
    <row r="387" spans="1:26" ht="12.75" customHeight="1" x14ac:dyDescent="0.2">
      <c r="A387" s="141">
        <v>383</v>
      </c>
      <c r="B387" s="146">
        <f t="shared" si="5"/>
        <v>1</v>
      </c>
      <c r="C387" s="150" t="s">
        <v>2022</v>
      </c>
      <c r="D387" s="150" t="s">
        <v>543</v>
      </c>
      <c r="E387" s="151" t="s">
        <v>2023</v>
      </c>
      <c r="F387" s="161">
        <v>2007</v>
      </c>
      <c r="G387" s="153">
        <v>2500000000</v>
      </c>
      <c r="H387" s="153">
        <v>250000000</v>
      </c>
      <c r="I387" s="154">
        <f t="shared" si="1"/>
        <v>0.1</v>
      </c>
      <c r="J387" s="155"/>
      <c r="K387" s="155"/>
      <c r="L387" s="141" t="s">
        <v>3261</v>
      </c>
      <c r="M387" s="156">
        <v>2010</v>
      </c>
      <c r="N387" s="146"/>
      <c r="O387" s="146"/>
      <c r="P387" s="146"/>
      <c r="Q387" s="146"/>
      <c r="R387" s="146"/>
      <c r="S387" s="146"/>
      <c r="T387" s="146"/>
      <c r="U387" s="146"/>
      <c r="V387" s="146"/>
      <c r="W387" s="146"/>
      <c r="X387" s="146"/>
      <c r="Y387" s="146"/>
      <c r="Z387" s="146"/>
    </row>
    <row r="388" spans="1:26" ht="12.75" customHeight="1" x14ac:dyDescent="0.2">
      <c r="A388" s="141">
        <v>384</v>
      </c>
      <c r="B388" s="146">
        <f t="shared" si="5"/>
        <v>1</v>
      </c>
      <c r="C388" s="150" t="s">
        <v>1651</v>
      </c>
      <c r="D388" s="150" t="s">
        <v>543</v>
      </c>
      <c r="E388" s="151" t="s">
        <v>1652</v>
      </c>
      <c r="F388" s="161">
        <v>2007</v>
      </c>
      <c r="G388" s="153">
        <v>1498000000</v>
      </c>
      <c r="H388" s="153">
        <v>722300000</v>
      </c>
      <c r="I388" s="154">
        <f t="shared" si="1"/>
        <v>0.48217623497997331</v>
      </c>
      <c r="J388" s="155"/>
      <c r="K388" s="155"/>
      <c r="L388" s="141" t="s">
        <v>3261</v>
      </c>
      <c r="M388" s="156">
        <v>2009</v>
      </c>
      <c r="N388" s="146"/>
      <c r="O388" s="146"/>
      <c r="P388" s="146"/>
      <c r="Q388" s="146"/>
      <c r="R388" s="146"/>
      <c r="S388" s="146"/>
      <c r="T388" s="146"/>
      <c r="U388" s="146"/>
      <c r="V388" s="146"/>
      <c r="W388" s="146"/>
      <c r="X388" s="146"/>
      <c r="Y388" s="146"/>
      <c r="Z388" s="146"/>
    </row>
    <row r="389" spans="1:26" ht="12.75" customHeight="1" x14ac:dyDescent="0.2">
      <c r="A389" s="141">
        <v>385</v>
      </c>
      <c r="B389" s="146">
        <f t="shared" si="5"/>
        <v>1</v>
      </c>
      <c r="C389" s="150" t="s">
        <v>1304</v>
      </c>
      <c r="D389" s="150" t="s">
        <v>543</v>
      </c>
      <c r="E389" s="151" t="s">
        <v>3536</v>
      </c>
      <c r="F389" s="161">
        <v>2007</v>
      </c>
      <c r="G389" s="153">
        <v>4772000000</v>
      </c>
      <c r="H389" s="153">
        <v>2157000000</v>
      </c>
      <c r="I389" s="154">
        <f t="shared" si="1"/>
        <v>0.45201173512154236</v>
      </c>
      <c r="J389" s="155"/>
      <c r="K389" s="155"/>
      <c r="L389" s="141" t="s">
        <v>3261</v>
      </c>
      <c r="M389" s="156">
        <v>2009</v>
      </c>
      <c r="N389" s="146"/>
      <c r="O389" s="146"/>
      <c r="P389" s="146"/>
      <c r="Q389" s="146"/>
      <c r="R389" s="146"/>
      <c r="S389" s="146"/>
      <c r="T389" s="146"/>
      <c r="U389" s="146"/>
      <c r="V389" s="146"/>
      <c r="W389" s="146"/>
      <c r="X389" s="146"/>
      <c r="Y389" s="146"/>
      <c r="Z389" s="146"/>
    </row>
    <row r="390" spans="1:26" ht="12.75" customHeight="1" x14ac:dyDescent="0.2">
      <c r="A390" s="141">
        <v>386</v>
      </c>
      <c r="B390" s="146">
        <f t="shared" si="5"/>
        <v>1</v>
      </c>
      <c r="C390" s="150" t="s">
        <v>2542</v>
      </c>
      <c r="D390" s="150" t="s">
        <v>543</v>
      </c>
      <c r="E390" s="151" t="s">
        <v>2543</v>
      </c>
      <c r="F390" s="161">
        <v>2007</v>
      </c>
      <c r="G390" s="153">
        <v>3000000000</v>
      </c>
      <c r="H390" s="153">
        <v>900000000</v>
      </c>
      <c r="I390" s="154">
        <f t="shared" si="1"/>
        <v>0.3</v>
      </c>
      <c r="J390" s="155"/>
      <c r="K390" s="155"/>
      <c r="L390" s="141" t="s">
        <v>3261</v>
      </c>
      <c r="M390" s="156">
        <v>2013</v>
      </c>
      <c r="N390" s="146"/>
      <c r="O390" s="146"/>
      <c r="P390" s="146"/>
      <c r="Q390" s="146"/>
      <c r="R390" s="146"/>
      <c r="S390" s="146"/>
      <c r="T390" s="146"/>
      <c r="U390" s="146"/>
      <c r="V390" s="146"/>
      <c r="W390" s="146"/>
      <c r="X390" s="146"/>
      <c r="Y390" s="146"/>
      <c r="Z390" s="146"/>
    </row>
    <row r="391" spans="1:26" ht="12.75" customHeight="1" x14ac:dyDescent="0.2">
      <c r="A391" s="141">
        <v>387</v>
      </c>
      <c r="B391" s="146">
        <f t="shared" si="5"/>
        <v>1</v>
      </c>
      <c r="C391" s="150" t="s">
        <v>2024</v>
      </c>
      <c r="D391" s="150" t="s">
        <v>543</v>
      </c>
      <c r="E391" s="151" t="s">
        <v>2025</v>
      </c>
      <c r="F391" s="161">
        <v>2007</v>
      </c>
      <c r="G391" s="153">
        <v>3600000000</v>
      </c>
      <c r="H391" s="153">
        <v>720000000</v>
      </c>
      <c r="I391" s="154">
        <f t="shared" si="1"/>
        <v>0.2</v>
      </c>
      <c r="J391" s="155"/>
      <c r="K391" s="155"/>
      <c r="L391" s="141" t="s">
        <v>3261</v>
      </c>
      <c r="M391" s="156">
        <v>2010</v>
      </c>
      <c r="N391" s="146"/>
      <c r="O391" s="146"/>
      <c r="P391" s="146"/>
      <c r="Q391" s="146"/>
      <c r="R391" s="146"/>
      <c r="S391" s="146"/>
      <c r="T391" s="146"/>
      <c r="U391" s="146"/>
      <c r="V391" s="146"/>
      <c r="W391" s="146"/>
      <c r="X391" s="146"/>
      <c r="Y391" s="146"/>
      <c r="Z391" s="146"/>
    </row>
    <row r="392" spans="1:26" ht="12.75" customHeight="1" x14ac:dyDescent="0.2">
      <c r="A392" s="141">
        <v>388</v>
      </c>
      <c r="B392" s="146">
        <f t="shared" si="5"/>
        <v>1</v>
      </c>
      <c r="C392" s="150" t="s">
        <v>2026</v>
      </c>
      <c r="D392" s="150" t="s">
        <v>543</v>
      </c>
      <c r="E392" s="151" t="s">
        <v>3537</v>
      </c>
      <c r="F392" s="161">
        <v>2007</v>
      </c>
      <c r="G392" s="153">
        <v>3200000000</v>
      </c>
      <c r="H392" s="153">
        <v>640000000</v>
      </c>
      <c r="I392" s="154">
        <f t="shared" si="1"/>
        <v>0.2</v>
      </c>
      <c r="J392" s="155"/>
      <c r="K392" s="155"/>
      <c r="L392" s="141" t="s">
        <v>3261</v>
      </c>
      <c r="M392" s="156">
        <v>2010</v>
      </c>
      <c r="N392" s="146"/>
      <c r="O392" s="146"/>
      <c r="P392" s="146"/>
      <c r="Q392" s="146"/>
      <c r="R392" s="146"/>
      <c r="S392" s="146"/>
      <c r="T392" s="146"/>
      <c r="U392" s="146"/>
      <c r="V392" s="146"/>
      <c r="W392" s="146"/>
      <c r="X392" s="146"/>
      <c r="Y392" s="146"/>
      <c r="Z392" s="146"/>
    </row>
    <row r="393" spans="1:26" ht="12.75" customHeight="1" x14ac:dyDescent="0.2">
      <c r="A393" s="141">
        <v>389</v>
      </c>
      <c r="B393" s="146">
        <f t="shared" si="5"/>
        <v>1</v>
      </c>
      <c r="C393" s="150" t="s">
        <v>1830</v>
      </c>
      <c r="D393" s="150" t="s">
        <v>543</v>
      </c>
      <c r="E393" s="151" t="s">
        <v>3538</v>
      </c>
      <c r="F393" s="161">
        <v>2007</v>
      </c>
      <c r="G393" s="153">
        <v>5502000000</v>
      </c>
      <c r="H393" s="153">
        <v>1494700000</v>
      </c>
      <c r="I393" s="154">
        <f t="shared" si="1"/>
        <v>0.27166484914576516</v>
      </c>
      <c r="J393" s="155"/>
      <c r="K393" s="155"/>
      <c r="L393" s="141" t="s">
        <v>3261</v>
      </c>
      <c r="M393" s="156">
        <v>2011</v>
      </c>
      <c r="N393" s="146"/>
      <c r="O393" s="146"/>
      <c r="P393" s="146"/>
      <c r="Q393" s="146"/>
      <c r="R393" s="146"/>
      <c r="S393" s="146"/>
      <c r="T393" s="146"/>
      <c r="U393" s="146"/>
      <c r="V393" s="146"/>
      <c r="W393" s="146"/>
      <c r="X393" s="146"/>
      <c r="Y393" s="146"/>
      <c r="Z393" s="146"/>
    </row>
    <row r="394" spans="1:26" ht="12.75" customHeight="1" x14ac:dyDescent="0.2">
      <c r="A394" s="141">
        <v>390</v>
      </c>
      <c r="B394" s="146">
        <f t="shared" si="5"/>
        <v>1</v>
      </c>
      <c r="C394" s="150" t="s">
        <v>2231</v>
      </c>
      <c r="D394" s="150" t="s">
        <v>543</v>
      </c>
      <c r="E394" s="151" t="s">
        <v>2232</v>
      </c>
      <c r="F394" s="161">
        <v>2007</v>
      </c>
      <c r="G394" s="153">
        <v>24000000000</v>
      </c>
      <c r="H394" s="153">
        <v>12240000000</v>
      </c>
      <c r="I394" s="154">
        <f t="shared" si="1"/>
        <v>0.51</v>
      </c>
      <c r="J394" s="155"/>
      <c r="K394" s="155"/>
      <c r="L394" s="141" t="s">
        <v>3261</v>
      </c>
      <c r="M394" s="156">
        <v>2011</v>
      </c>
      <c r="N394" s="146"/>
      <c r="O394" s="146"/>
      <c r="P394" s="146"/>
      <c r="Q394" s="146"/>
      <c r="R394" s="146"/>
      <c r="S394" s="146"/>
      <c r="T394" s="146"/>
      <c r="U394" s="146"/>
      <c r="V394" s="146"/>
      <c r="W394" s="146"/>
      <c r="X394" s="146"/>
      <c r="Y394" s="146"/>
      <c r="Z394" s="146"/>
    </row>
    <row r="395" spans="1:26" ht="12.75" customHeight="1" x14ac:dyDescent="0.2">
      <c r="A395" s="141">
        <v>391</v>
      </c>
      <c r="B395" s="146">
        <f t="shared" si="5"/>
        <v>1</v>
      </c>
      <c r="C395" s="150" t="s">
        <v>1950</v>
      </c>
      <c r="D395" s="150" t="s">
        <v>543</v>
      </c>
      <c r="E395" s="151" t="s">
        <v>3539</v>
      </c>
      <c r="F395" s="161">
        <v>2007</v>
      </c>
      <c r="G395" s="153">
        <v>9000000000</v>
      </c>
      <c r="H395" s="153">
        <v>2250000000</v>
      </c>
      <c r="I395" s="154">
        <f t="shared" si="1"/>
        <v>0.25</v>
      </c>
      <c r="J395" s="155"/>
      <c r="K395" s="155"/>
      <c r="L395" s="141" t="s">
        <v>3261</v>
      </c>
      <c r="M395" s="156">
        <v>2009</v>
      </c>
      <c r="N395" s="146"/>
      <c r="O395" s="146"/>
      <c r="P395" s="146"/>
      <c r="Q395" s="146"/>
      <c r="R395" s="146"/>
      <c r="S395" s="146"/>
      <c r="T395" s="146"/>
      <c r="U395" s="146"/>
      <c r="V395" s="146"/>
      <c r="W395" s="146"/>
      <c r="X395" s="146"/>
      <c r="Y395" s="146"/>
      <c r="Z395" s="146"/>
    </row>
    <row r="396" spans="1:26" ht="12.75" customHeight="1" x14ac:dyDescent="0.2">
      <c r="A396" s="141">
        <v>392</v>
      </c>
      <c r="B396" s="146">
        <f t="shared" si="5"/>
        <v>1</v>
      </c>
      <c r="C396" s="150" t="s">
        <v>2298</v>
      </c>
      <c r="D396" s="150" t="s">
        <v>4213</v>
      </c>
      <c r="E396" s="151" t="s">
        <v>2299</v>
      </c>
      <c r="F396" s="161">
        <v>2007</v>
      </c>
      <c r="G396" s="153">
        <v>10000000000</v>
      </c>
      <c r="H396" s="153">
        <v>5100000000</v>
      </c>
      <c r="I396" s="154">
        <f t="shared" si="1"/>
        <v>0.51</v>
      </c>
      <c r="J396" s="155"/>
      <c r="K396" s="155"/>
      <c r="L396" s="141" t="s">
        <v>3261</v>
      </c>
      <c r="M396" s="156">
        <v>2011</v>
      </c>
      <c r="N396" s="146"/>
      <c r="O396" s="146"/>
      <c r="P396" s="146"/>
      <c r="Q396" s="146"/>
      <c r="R396" s="146"/>
      <c r="S396" s="146"/>
      <c r="T396" s="146"/>
      <c r="U396" s="146"/>
      <c r="V396" s="146"/>
      <c r="W396" s="146"/>
      <c r="X396" s="146"/>
      <c r="Y396" s="146"/>
      <c r="Z396" s="146"/>
    </row>
    <row r="397" spans="1:26" ht="12.75" customHeight="1" x14ac:dyDescent="0.2">
      <c r="A397" s="141">
        <v>393</v>
      </c>
      <c r="B397" s="146">
        <f t="shared" si="5"/>
        <v>1</v>
      </c>
      <c r="C397" s="150" t="s">
        <v>2669</v>
      </c>
      <c r="D397" s="150" t="s">
        <v>4213</v>
      </c>
      <c r="E397" s="151" t="s">
        <v>2670</v>
      </c>
      <c r="F397" s="161">
        <v>2007</v>
      </c>
      <c r="G397" s="153">
        <v>13677399000</v>
      </c>
      <c r="H397" s="153">
        <v>8418975116</v>
      </c>
      <c r="I397" s="154">
        <f t="shared" si="1"/>
        <v>0.6155391910406357</v>
      </c>
      <c r="J397" s="155" t="s">
        <v>2611</v>
      </c>
      <c r="K397" s="155" t="s">
        <v>562</v>
      </c>
      <c r="L397" s="141"/>
      <c r="M397" s="156"/>
      <c r="N397" s="146"/>
      <c r="O397" s="146"/>
      <c r="P397" s="146"/>
      <c r="Q397" s="146"/>
      <c r="R397" s="146"/>
      <c r="S397" s="146"/>
      <c r="T397" s="146"/>
      <c r="U397" s="146"/>
      <c r="V397" s="146"/>
      <c r="W397" s="146"/>
      <c r="X397" s="146"/>
      <c r="Y397" s="146"/>
      <c r="Z397" s="146"/>
    </row>
    <row r="398" spans="1:26" ht="12.75" customHeight="1" x14ac:dyDescent="0.2">
      <c r="A398" s="141">
        <v>394</v>
      </c>
      <c r="B398" s="146">
        <f t="shared" si="5"/>
        <v>1</v>
      </c>
      <c r="C398" s="150" t="s">
        <v>2933</v>
      </c>
      <c r="D398" s="150" t="s">
        <v>4207</v>
      </c>
      <c r="E398" s="151" t="s">
        <v>2934</v>
      </c>
      <c r="F398" s="161">
        <v>2007</v>
      </c>
      <c r="G398" s="153">
        <v>7730300000</v>
      </c>
      <c r="H398" s="153">
        <v>3478500000</v>
      </c>
      <c r="I398" s="154">
        <f t="shared" si="1"/>
        <v>0.44998253625344425</v>
      </c>
      <c r="J398" s="155" t="s">
        <v>2611</v>
      </c>
      <c r="K398" s="155" t="s">
        <v>4245</v>
      </c>
      <c r="L398" s="141"/>
      <c r="M398" s="156"/>
      <c r="N398" s="146"/>
      <c r="O398" s="146"/>
      <c r="P398" s="146"/>
      <c r="Q398" s="146"/>
      <c r="R398" s="146"/>
      <c r="S398" s="146"/>
      <c r="T398" s="146"/>
      <c r="U398" s="146"/>
      <c r="V398" s="146"/>
      <c r="W398" s="146"/>
      <c r="X398" s="146"/>
      <c r="Y398" s="146"/>
      <c r="Z398" s="146"/>
    </row>
    <row r="399" spans="1:26" ht="12.75" customHeight="1" x14ac:dyDescent="0.2">
      <c r="A399" s="141">
        <v>395</v>
      </c>
      <c r="B399" s="146">
        <f t="shared" si="5"/>
        <v>1</v>
      </c>
      <c r="C399" s="150" t="s">
        <v>2376</v>
      </c>
      <c r="D399" s="150" t="s">
        <v>733</v>
      </c>
      <c r="E399" s="151" t="s">
        <v>3540</v>
      </c>
      <c r="F399" s="161">
        <v>2007</v>
      </c>
      <c r="G399" s="153">
        <v>1600000000</v>
      </c>
      <c r="H399" s="153">
        <v>352000000</v>
      </c>
      <c r="I399" s="154">
        <f t="shared" si="1"/>
        <v>0.22</v>
      </c>
      <c r="J399" s="155"/>
      <c r="K399" s="155"/>
      <c r="L399" s="141" t="s">
        <v>3261</v>
      </c>
      <c r="M399" s="156">
        <v>2011</v>
      </c>
      <c r="N399" s="146"/>
      <c r="O399" s="146"/>
      <c r="P399" s="146"/>
      <c r="Q399" s="146"/>
      <c r="R399" s="146"/>
      <c r="S399" s="146"/>
      <c r="T399" s="146"/>
      <c r="U399" s="146"/>
      <c r="V399" s="146"/>
      <c r="W399" s="146"/>
      <c r="X399" s="146"/>
      <c r="Y399" s="146"/>
      <c r="Z399" s="146"/>
    </row>
    <row r="400" spans="1:26" ht="12.75" customHeight="1" x14ac:dyDescent="0.2">
      <c r="A400" s="141">
        <v>396</v>
      </c>
      <c r="B400" s="146">
        <f t="shared" si="5"/>
        <v>1</v>
      </c>
      <c r="C400" s="150" t="s">
        <v>1698</v>
      </c>
      <c r="D400" s="150" t="s">
        <v>4136</v>
      </c>
      <c r="E400" s="151" t="s">
        <v>1699</v>
      </c>
      <c r="F400" s="161">
        <v>2007</v>
      </c>
      <c r="G400" s="153">
        <v>6550000000</v>
      </c>
      <c r="H400" s="153">
        <v>3340500000</v>
      </c>
      <c r="I400" s="154">
        <f t="shared" si="1"/>
        <v>0.51</v>
      </c>
      <c r="J400" s="155" t="s">
        <v>71</v>
      </c>
      <c r="K400" s="155" t="s">
        <v>4264</v>
      </c>
      <c r="L400" s="141"/>
      <c r="M400" s="156"/>
      <c r="N400" s="146"/>
      <c r="O400" s="146"/>
      <c r="P400" s="146"/>
      <c r="Q400" s="146"/>
      <c r="R400" s="146"/>
      <c r="S400" s="146"/>
      <c r="T400" s="146"/>
      <c r="U400" s="146"/>
      <c r="V400" s="146"/>
      <c r="W400" s="146"/>
      <c r="X400" s="146"/>
      <c r="Y400" s="146"/>
      <c r="Z400" s="146"/>
    </row>
    <row r="401" spans="1:26" ht="12.75" customHeight="1" x14ac:dyDescent="0.2">
      <c r="A401" s="141">
        <v>397</v>
      </c>
      <c r="B401" s="146">
        <f t="shared" si="5"/>
        <v>1</v>
      </c>
      <c r="C401" s="150" t="s">
        <v>2819</v>
      </c>
      <c r="D401" s="150" t="s">
        <v>4136</v>
      </c>
      <c r="E401" s="151" t="s">
        <v>3541</v>
      </c>
      <c r="F401" s="161">
        <v>2007</v>
      </c>
      <c r="G401" s="153">
        <v>2889100000</v>
      </c>
      <c r="H401" s="153">
        <v>1650000000</v>
      </c>
      <c r="I401" s="154">
        <f t="shared" si="1"/>
        <v>0.57111211103803949</v>
      </c>
      <c r="J401" s="155" t="s">
        <v>71</v>
      </c>
      <c r="K401" s="155" t="s">
        <v>4233</v>
      </c>
      <c r="L401" s="141"/>
      <c r="M401" s="156"/>
      <c r="N401" s="146"/>
      <c r="O401" s="146"/>
      <c r="P401" s="146"/>
      <c r="Q401" s="146"/>
      <c r="R401" s="146"/>
      <c r="S401" s="146"/>
      <c r="T401" s="146"/>
      <c r="U401" s="146"/>
      <c r="V401" s="146"/>
      <c r="W401" s="146"/>
      <c r="X401" s="146"/>
      <c r="Y401" s="146"/>
      <c r="Z401" s="146"/>
    </row>
    <row r="402" spans="1:26" ht="12.75" customHeight="1" x14ac:dyDescent="0.2">
      <c r="A402" s="141">
        <v>398</v>
      </c>
      <c r="B402" s="146">
        <f t="shared" si="5"/>
        <v>1</v>
      </c>
      <c r="C402" s="150" t="s">
        <v>2733</v>
      </c>
      <c r="D402" s="150" t="s">
        <v>4136</v>
      </c>
      <c r="E402" s="151" t="s">
        <v>3542</v>
      </c>
      <c r="F402" s="161">
        <v>2007</v>
      </c>
      <c r="G402" s="153">
        <v>2000000000</v>
      </c>
      <c r="H402" s="153">
        <v>400000000</v>
      </c>
      <c r="I402" s="154">
        <f t="shared" si="1"/>
        <v>0.2</v>
      </c>
      <c r="J402" s="155" t="s">
        <v>71</v>
      </c>
      <c r="K402" s="155" t="s">
        <v>4264</v>
      </c>
      <c r="L402" s="141"/>
      <c r="M402" s="156"/>
      <c r="N402" s="146"/>
      <c r="O402" s="146"/>
      <c r="P402" s="146"/>
      <c r="Q402" s="146"/>
      <c r="R402" s="146"/>
      <c r="S402" s="146"/>
      <c r="T402" s="146"/>
      <c r="U402" s="146"/>
      <c r="V402" s="146"/>
      <c r="W402" s="146"/>
      <c r="X402" s="146"/>
      <c r="Y402" s="146"/>
      <c r="Z402" s="146"/>
    </row>
    <row r="403" spans="1:26" ht="12.75" customHeight="1" x14ac:dyDescent="0.2">
      <c r="A403" s="141">
        <v>399</v>
      </c>
      <c r="B403" s="146">
        <f t="shared" si="5"/>
        <v>1</v>
      </c>
      <c r="C403" s="150" t="s">
        <v>2915</v>
      </c>
      <c r="D403" s="150" t="s">
        <v>4136</v>
      </c>
      <c r="E403" s="151" t="s">
        <v>3543</v>
      </c>
      <c r="F403" s="161">
        <v>2007</v>
      </c>
      <c r="G403" s="153">
        <v>4000000000</v>
      </c>
      <c r="H403" s="153">
        <v>1200000000</v>
      </c>
      <c r="I403" s="154">
        <f t="shared" si="1"/>
        <v>0.3</v>
      </c>
      <c r="J403" s="155" t="s">
        <v>71</v>
      </c>
      <c r="K403" s="155" t="s">
        <v>4233</v>
      </c>
      <c r="L403" s="141"/>
      <c r="M403" s="156"/>
      <c r="N403" s="146"/>
      <c r="O403" s="146"/>
      <c r="P403" s="146"/>
      <c r="Q403" s="146"/>
      <c r="R403" s="146"/>
      <c r="S403" s="146"/>
      <c r="T403" s="146"/>
      <c r="U403" s="146"/>
      <c r="V403" s="146"/>
      <c r="W403" s="146"/>
      <c r="X403" s="146"/>
      <c r="Y403" s="146"/>
      <c r="Z403" s="146"/>
    </row>
    <row r="404" spans="1:26" ht="12.75" customHeight="1" x14ac:dyDescent="0.2">
      <c r="A404" s="141">
        <v>400</v>
      </c>
      <c r="B404" s="146">
        <f t="shared" si="5"/>
        <v>1</v>
      </c>
      <c r="C404" s="150" t="s">
        <v>1956</v>
      </c>
      <c r="D404" s="150" t="s">
        <v>4136</v>
      </c>
      <c r="E404" s="151" t="s">
        <v>3544</v>
      </c>
      <c r="F404" s="161">
        <v>2007</v>
      </c>
      <c r="G404" s="153">
        <v>2281422011</v>
      </c>
      <c r="H404" s="153">
        <v>684300000</v>
      </c>
      <c r="I404" s="154">
        <f t="shared" si="1"/>
        <v>0.29994450684731294</v>
      </c>
      <c r="J404" s="155"/>
      <c r="K404" s="155"/>
      <c r="L404" s="141" t="s">
        <v>3261</v>
      </c>
      <c r="M404" s="156">
        <v>2009</v>
      </c>
      <c r="N404" s="146"/>
      <c r="O404" s="146"/>
      <c r="P404" s="146"/>
      <c r="Q404" s="146"/>
      <c r="R404" s="146"/>
      <c r="S404" s="146"/>
      <c r="T404" s="146"/>
      <c r="U404" s="146"/>
      <c r="V404" s="146"/>
      <c r="W404" s="146"/>
      <c r="X404" s="146"/>
      <c r="Y404" s="146"/>
      <c r="Z404" s="146"/>
    </row>
    <row r="405" spans="1:26" ht="12.75" customHeight="1" x14ac:dyDescent="0.2">
      <c r="A405" s="141">
        <v>401</v>
      </c>
      <c r="B405" s="146">
        <f t="shared" si="5"/>
        <v>1</v>
      </c>
      <c r="C405" s="150" t="s">
        <v>1637</v>
      </c>
      <c r="D405" s="150" t="s">
        <v>918</v>
      </c>
      <c r="E405" s="151" t="s">
        <v>1638</v>
      </c>
      <c r="F405" s="161">
        <v>2007</v>
      </c>
      <c r="G405" s="153">
        <v>10290770000</v>
      </c>
      <c r="H405" s="153">
        <v>8196000000</v>
      </c>
      <c r="I405" s="154">
        <f t="shared" si="1"/>
        <v>0.7964418600357408</v>
      </c>
      <c r="J405" s="155"/>
      <c r="K405" s="155"/>
      <c r="L405" s="141" t="s">
        <v>3261</v>
      </c>
      <c r="M405" s="156">
        <v>2009</v>
      </c>
      <c r="N405" s="146"/>
      <c r="O405" s="146"/>
      <c r="P405" s="146"/>
      <c r="Q405" s="146"/>
      <c r="R405" s="146"/>
      <c r="S405" s="146"/>
      <c r="T405" s="146"/>
      <c r="U405" s="146"/>
      <c r="V405" s="146"/>
      <c r="W405" s="146"/>
      <c r="X405" s="146"/>
      <c r="Y405" s="146"/>
      <c r="Z405" s="146"/>
    </row>
    <row r="406" spans="1:26" ht="12.75" customHeight="1" x14ac:dyDescent="0.2">
      <c r="A406" s="141">
        <v>402</v>
      </c>
      <c r="B406" s="146">
        <f t="shared" si="5"/>
        <v>1</v>
      </c>
      <c r="C406" s="150" t="s">
        <v>1866</v>
      </c>
      <c r="D406" s="150" t="s">
        <v>918</v>
      </c>
      <c r="E406" s="151" t="s">
        <v>3545</v>
      </c>
      <c r="F406" s="161">
        <v>2007</v>
      </c>
      <c r="G406" s="153">
        <v>2000000000</v>
      </c>
      <c r="H406" s="153">
        <v>500000000</v>
      </c>
      <c r="I406" s="154">
        <f t="shared" si="1"/>
        <v>0.25</v>
      </c>
      <c r="J406" s="155"/>
      <c r="K406" s="155"/>
      <c r="L406" s="141" t="s">
        <v>3261</v>
      </c>
      <c r="M406" s="156">
        <v>2009</v>
      </c>
      <c r="N406" s="146"/>
      <c r="O406" s="146"/>
      <c r="P406" s="146"/>
      <c r="Q406" s="146"/>
      <c r="R406" s="146"/>
      <c r="S406" s="146"/>
      <c r="T406" s="146"/>
      <c r="U406" s="146"/>
      <c r="V406" s="146"/>
      <c r="W406" s="146"/>
      <c r="X406" s="146"/>
      <c r="Y406" s="146"/>
      <c r="Z406" s="146"/>
    </row>
    <row r="407" spans="1:26" ht="12.75" customHeight="1" x14ac:dyDescent="0.2">
      <c r="A407" s="141">
        <v>403</v>
      </c>
      <c r="B407" s="146">
        <f t="shared" si="5"/>
        <v>1</v>
      </c>
      <c r="C407" s="150" t="s">
        <v>1639</v>
      </c>
      <c r="D407" s="150" t="s">
        <v>918</v>
      </c>
      <c r="E407" s="151" t="s">
        <v>3546</v>
      </c>
      <c r="F407" s="161">
        <v>2007</v>
      </c>
      <c r="G407" s="153">
        <v>2000000000</v>
      </c>
      <c r="H407" s="153">
        <v>800000000</v>
      </c>
      <c r="I407" s="154">
        <f t="shared" si="1"/>
        <v>0.4</v>
      </c>
      <c r="J407" s="155"/>
      <c r="K407" s="155"/>
      <c r="L407" s="141" t="s">
        <v>3261</v>
      </c>
      <c r="M407" s="156">
        <v>2009</v>
      </c>
      <c r="N407" s="146"/>
      <c r="O407" s="146"/>
      <c r="P407" s="146"/>
      <c r="Q407" s="146"/>
      <c r="R407" s="146"/>
      <c r="S407" s="146"/>
      <c r="T407" s="146"/>
      <c r="U407" s="146"/>
      <c r="V407" s="146"/>
      <c r="W407" s="146"/>
      <c r="X407" s="146"/>
      <c r="Y407" s="146"/>
      <c r="Z407" s="146"/>
    </row>
    <row r="408" spans="1:26" ht="12.75" customHeight="1" x14ac:dyDescent="0.2">
      <c r="A408" s="141">
        <v>404</v>
      </c>
      <c r="B408" s="146">
        <f t="shared" si="5"/>
        <v>1</v>
      </c>
      <c r="C408" s="150" t="s">
        <v>1641</v>
      </c>
      <c r="D408" s="150" t="s">
        <v>918</v>
      </c>
      <c r="E408" s="151" t="s">
        <v>3547</v>
      </c>
      <c r="F408" s="161">
        <v>2007</v>
      </c>
      <c r="G408" s="153">
        <v>2744000000</v>
      </c>
      <c r="H408" s="153">
        <v>1344560000</v>
      </c>
      <c r="I408" s="154">
        <f t="shared" si="1"/>
        <v>0.49</v>
      </c>
      <c r="J408" s="155"/>
      <c r="K408" s="155"/>
      <c r="L408" s="141" t="s">
        <v>3261</v>
      </c>
      <c r="M408" s="156">
        <v>2009</v>
      </c>
      <c r="N408" s="146"/>
      <c r="O408" s="146"/>
      <c r="P408" s="146"/>
      <c r="Q408" s="146"/>
      <c r="R408" s="146"/>
      <c r="S408" s="146"/>
      <c r="T408" s="146"/>
      <c r="U408" s="146"/>
      <c r="V408" s="146"/>
      <c r="W408" s="146"/>
      <c r="X408" s="146"/>
      <c r="Y408" s="146"/>
      <c r="Z408" s="146"/>
    </row>
    <row r="409" spans="1:26" ht="12.75" customHeight="1" x14ac:dyDescent="0.2">
      <c r="A409" s="141">
        <v>405</v>
      </c>
      <c r="B409" s="146">
        <f t="shared" si="5"/>
        <v>1</v>
      </c>
      <c r="C409" s="150" t="s">
        <v>2637</v>
      </c>
      <c r="D409" s="150" t="s">
        <v>918</v>
      </c>
      <c r="E409" s="151" t="s">
        <v>3548</v>
      </c>
      <c r="F409" s="161">
        <v>2007</v>
      </c>
      <c r="G409" s="153">
        <v>3337200000</v>
      </c>
      <c r="H409" s="153">
        <v>1226998902</v>
      </c>
      <c r="I409" s="154">
        <f t="shared" si="1"/>
        <v>0.3676731697231212</v>
      </c>
      <c r="J409" s="155" t="s">
        <v>2588</v>
      </c>
      <c r="K409" s="155" t="s">
        <v>4265</v>
      </c>
      <c r="L409" s="141" t="s">
        <v>3261</v>
      </c>
      <c r="M409" s="156" t="s">
        <v>3366</v>
      </c>
      <c r="N409" s="146" t="str">
        <f>VLOOKUP(C409,'[8]BAN VON 2014'!A$2:D$36,4,0)</f>
        <v>T5</v>
      </c>
      <c r="O409" s="146"/>
      <c r="P409" s="146"/>
      <c r="Q409" s="146"/>
      <c r="R409" s="146"/>
      <c r="S409" s="146"/>
      <c r="T409" s="146"/>
      <c r="U409" s="146"/>
      <c r="V409" s="146"/>
      <c r="W409" s="146"/>
      <c r="X409" s="146"/>
      <c r="Y409" s="146"/>
      <c r="Z409" s="146"/>
    </row>
    <row r="410" spans="1:26" ht="12.75" customHeight="1" x14ac:dyDescent="0.2">
      <c r="A410" s="141">
        <v>406</v>
      </c>
      <c r="B410" s="146">
        <f t="shared" si="5"/>
        <v>1</v>
      </c>
      <c r="C410" s="150" t="s">
        <v>283</v>
      </c>
      <c r="D410" s="150" t="s">
        <v>287</v>
      </c>
      <c r="E410" s="151" t="s">
        <v>3549</v>
      </c>
      <c r="F410" s="161">
        <v>2007</v>
      </c>
      <c r="G410" s="153">
        <v>24071000000</v>
      </c>
      <c r="H410" s="153">
        <v>24071000000</v>
      </c>
      <c r="I410" s="154">
        <f t="shared" si="1"/>
        <v>1</v>
      </c>
      <c r="J410" s="155" t="s">
        <v>71</v>
      </c>
      <c r="K410" s="155" t="s">
        <v>4237</v>
      </c>
      <c r="L410" s="141"/>
      <c r="M410" s="156"/>
      <c r="N410" s="146"/>
      <c r="O410" s="146"/>
      <c r="P410" s="146" t="s">
        <v>3273</v>
      </c>
      <c r="Q410" s="146"/>
      <c r="R410" s="146"/>
      <c r="S410" s="146"/>
      <c r="T410" s="146"/>
      <c r="U410" s="146"/>
      <c r="V410" s="146"/>
      <c r="W410" s="146"/>
      <c r="X410" s="146"/>
      <c r="Y410" s="146"/>
      <c r="Z410" s="146"/>
    </row>
    <row r="411" spans="1:26" ht="12.75" customHeight="1" x14ac:dyDescent="0.2">
      <c r="A411" s="141">
        <v>407</v>
      </c>
      <c r="B411" s="146">
        <f t="shared" si="5"/>
        <v>1</v>
      </c>
      <c r="C411" s="150" t="s">
        <v>1521</v>
      </c>
      <c r="D411" s="150" t="s">
        <v>287</v>
      </c>
      <c r="E411" s="151" t="s">
        <v>1522</v>
      </c>
      <c r="F411" s="161">
        <v>2007</v>
      </c>
      <c r="G411" s="153">
        <v>7042000000</v>
      </c>
      <c r="H411" s="153">
        <v>4775100000</v>
      </c>
      <c r="I411" s="154">
        <f t="shared" si="1"/>
        <v>0.67808861119000285</v>
      </c>
      <c r="J411" s="155"/>
      <c r="K411" s="155"/>
      <c r="L411" s="141" t="s">
        <v>3261</v>
      </c>
      <c r="M411" s="156">
        <v>2009</v>
      </c>
      <c r="N411" s="146"/>
      <c r="O411" s="146"/>
      <c r="P411" s="146"/>
      <c r="Q411" s="146"/>
      <c r="R411" s="146"/>
      <c r="S411" s="146"/>
      <c r="T411" s="146"/>
      <c r="U411" s="146"/>
      <c r="V411" s="146"/>
      <c r="W411" s="146"/>
      <c r="X411" s="146"/>
      <c r="Y411" s="146"/>
      <c r="Z411" s="146"/>
    </row>
    <row r="412" spans="1:26" ht="12.75" customHeight="1" x14ac:dyDescent="0.2">
      <c r="A412" s="141">
        <v>408</v>
      </c>
      <c r="B412" s="146">
        <f t="shared" si="5"/>
        <v>1</v>
      </c>
      <c r="C412" s="150" t="s">
        <v>3180</v>
      </c>
      <c r="D412" s="150" t="s">
        <v>287</v>
      </c>
      <c r="E412" s="151" t="s">
        <v>3550</v>
      </c>
      <c r="F412" s="161">
        <v>2007</v>
      </c>
      <c r="G412" s="153">
        <v>3353350000</v>
      </c>
      <c r="H412" s="153">
        <v>2279100000</v>
      </c>
      <c r="I412" s="154">
        <f t="shared" si="1"/>
        <v>0.67964870949945577</v>
      </c>
      <c r="J412" s="155" t="s">
        <v>71</v>
      </c>
      <c r="K412" s="155" t="s">
        <v>4242</v>
      </c>
      <c r="L412" s="141"/>
      <c r="M412" s="156"/>
      <c r="N412" s="146"/>
      <c r="O412" s="146"/>
      <c r="P412" s="146"/>
      <c r="Q412" s="146"/>
      <c r="R412" s="146"/>
      <c r="S412" s="146"/>
      <c r="T412" s="146"/>
      <c r="U412" s="146"/>
      <c r="V412" s="146"/>
      <c r="W412" s="146"/>
      <c r="X412" s="146"/>
      <c r="Y412" s="146"/>
      <c r="Z412" s="146"/>
    </row>
    <row r="413" spans="1:26" ht="12.75" customHeight="1" x14ac:dyDescent="0.2">
      <c r="A413" s="141">
        <v>409</v>
      </c>
      <c r="B413" s="146">
        <f t="shared" si="5"/>
        <v>1</v>
      </c>
      <c r="C413" s="150" t="s">
        <v>2525</v>
      </c>
      <c r="D413" s="150" t="s">
        <v>4210</v>
      </c>
      <c r="E413" s="151" t="s">
        <v>3551</v>
      </c>
      <c r="F413" s="161">
        <v>2007</v>
      </c>
      <c r="G413" s="153">
        <v>2639400000</v>
      </c>
      <c r="H413" s="153">
        <v>791900000</v>
      </c>
      <c r="I413" s="154">
        <f t="shared" si="1"/>
        <v>0.30003030991892099</v>
      </c>
      <c r="J413" s="155"/>
      <c r="K413" s="155"/>
      <c r="L413" s="141" t="s">
        <v>3261</v>
      </c>
      <c r="M413" s="156">
        <v>2013</v>
      </c>
      <c r="N413" s="146"/>
      <c r="O413" s="146"/>
      <c r="P413" s="146"/>
      <c r="Q413" s="146"/>
      <c r="R413" s="146"/>
      <c r="S413" s="146"/>
      <c r="T413" s="146"/>
      <c r="U413" s="146"/>
      <c r="V413" s="146"/>
      <c r="W413" s="146"/>
      <c r="X413" s="146"/>
      <c r="Y413" s="146"/>
      <c r="Z413" s="146"/>
    </row>
    <row r="414" spans="1:26" ht="12.75" customHeight="1" x14ac:dyDescent="0.2">
      <c r="A414" s="141">
        <v>410</v>
      </c>
      <c r="B414" s="146">
        <f t="shared" si="5"/>
        <v>1</v>
      </c>
      <c r="C414" s="150" t="s">
        <v>1567</v>
      </c>
      <c r="D414" s="150" t="s">
        <v>4210</v>
      </c>
      <c r="E414" s="151" t="s">
        <v>1568</v>
      </c>
      <c r="F414" s="161">
        <v>2007</v>
      </c>
      <c r="G414" s="153">
        <v>571000000</v>
      </c>
      <c r="H414" s="153">
        <v>171000000</v>
      </c>
      <c r="I414" s="154">
        <f t="shared" si="1"/>
        <v>0.29947460595446584</v>
      </c>
      <c r="J414" s="155"/>
      <c r="K414" s="155"/>
      <c r="L414" s="141" t="s">
        <v>3261</v>
      </c>
      <c r="M414" s="156">
        <v>2009</v>
      </c>
      <c r="N414" s="146"/>
      <c r="O414" s="146"/>
      <c r="P414" s="146"/>
      <c r="Q414" s="146"/>
      <c r="R414" s="146"/>
      <c r="S414" s="146"/>
      <c r="T414" s="146"/>
      <c r="U414" s="146"/>
      <c r="V414" s="146"/>
      <c r="W414" s="146"/>
      <c r="X414" s="146"/>
      <c r="Y414" s="146"/>
      <c r="Z414" s="146"/>
    </row>
    <row r="415" spans="1:26" ht="12.75" customHeight="1" x14ac:dyDescent="0.2">
      <c r="A415" s="141">
        <v>411</v>
      </c>
      <c r="B415" s="146">
        <f t="shared" si="5"/>
        <v>1</v>
      </c>
      <c r="C415" s="150" t="s">
        <v>1894</v>
      </c>
      <c r="D415" s="150" t="s">
        <v>4210</v>
      </c>
      <c r="E415" s="151" t="s">
        <v>3552</v>
      </c>
      <c r="F415" s="161">
        <v>2007</v>
      </c>
      <c r="G415" s="153">
        <v>1500000000</v>
      </c>
      <c r="H415" s="153">
        <v>765000000</v>
      </c>
      <c r="I415" s="154">
        <f t="shared" si="1"/>
        <v>0.51</v>
      </c>
      <c r="J415" s="155"/>
      <c r="K415" s="155"/>
      <c r="L415" s="141" t="s">
        <v>3261</v>
      </c>
      <c r="M415" s="156">
        <v>2009</v>
      </c>
      <c r="N415" s="146"/>
      <c r="O415" s="146"/>
      <c r="P415" s="146"/>
      <c r="Q415" s="146"/>
      <c r="R415" s="146"/>
      <c r="S415" s="146"/>
      <c r="T415" s="146"/>
      <c r="U415" s="146"/>
      <c r="V415" s="146"/>
      <c r="W415" s="146"/>
      <c r="X415" s="146"/>
      <c r="Y415" s="146"/>
      <c r="Z415" s="146"/>
    </row>
    <row r="416" spans="1:26" ht="12.75" customHeight="1" x14ac:dyDescent="0.2">
      <c r="A416" s="141">
        <v>412</v>
      </c>
      <c r="B416" s="146">
        <f t="shared" si="5"/>
        <v>1</v>
      </c>
      <c r="C416" s="150" t="s">
        <v>1789</v>
      </c>
      <c r="D416" s="150" t="s">
        <v>389</v>
      </c>
      <c r="E416" s="151" t="s">
        <v>1790</v>
      </c>
      <c r="F416" s="161">
        <v>2007</v>
      </c>
      <c r="G416" s="153">
        <v>4151680409</v>
      </c>
      <c r="H416" s="153">
        <v>2222380409</v>
      </c>
      <c r="I416" s="154">
        <f t="shared" si="1"/>
        <v>0.53529660042770411</v>
      </c>
      <c r="J416" s="155"/>
      <c r="K416" s="155"/>
      <c r="L416" s="141" t="s">
        <v>3261</v>
      </c>
      <c r="M416" s="156">
        <v>2009</v>
      </c>
      <c r="N416" s="146"/>
      <c r="O416" s="146"/>
      <c r="P416" s="146"/>
      <c r="Q416" s="146"/>
      <c r="R416" s="146"/>
      <c r="S416" s="146"/>
      <c r="T416" s="146"/>
      <c r="U416" s="146"/>
      <c r="V416" s="146"/>
      <c r="W416" s="146"/>
      <c r="X416" s="146"/>
      <c r="Y416" s="146"/>
      <c r="Z416" s="146"/>
    </row>
    <row r="417" spans="1:26" ht="12.75" customHeight="1" x14ac:dyDescent="0.2">
      <c r="A417" s="141">
        <v>413</v>
      </c>
      <c r="B417" s="146">
        <f t="shared" si="5"/>
        <v>1</v>
      </c>
      <c r="C417" s="150" t="s">
        <v>2555</v>
      </c>
      <c r="D417" s="150" t="s">
        <v>389</v>
      </c>
      <c r="E417" s="151" t="s">
        <v>3553</v>
      </c>
      <c r="F417" s="161">
        <v>2007</v>
      </c>
      <c r="G417" s="153">
        <v>6476100000</v>
      </c>
      <c r="H417" s="153">
        <v>4508100000</v>
      </c>
      <c r="I417" s="154">
        <f t="shared" si="1"/>
        <v>0.69611340158428681</v>
      </c>
      <c r="J417" s="155"/>
      <c r="K417" s="155"/>
      <c r="L417" s="141" t="s">
        <v>3261</v>
      </c>
      <c r="M417" s="156">
        <v>2013</v>
      </c>
      <c r="N417" s="146"/>
      <c r="O417" s="146"/>
      <c r="P417" s="146"/>
      <c r="Q417" s="146"/>
      <c r="R417" s="146"/>
      <c r="S417" s="146"/>
      <c r="T417" s="146"/>
      <c r="U417" s="146"/>
      <c r="V417" s="146"/>
      <c r="W417" s="146"/>
      <c r="X417" s="146"/>
      <c r="Y417" s="146"/>
      <c r="Z417" s="146"/>
    </row>
    <row r="418" spans="1:26" ht="12.75" customHeight="1" x14ac:dyDescent="0.2">
      <c r="A418" s="141">
        <v>414</v>
      </c>
      <c r="B418" s="146">
        <f t="shared" si="5"/>
        <v>1</v>
      </c>
      <c r="C418" s="150" t="s">
        <v>1791</v>
      </c>
      <c r="D418" s="150" t="s">
        <v>389</v>
      </c>
      <c r="E418" s="151" t="s">
        <v>1792</v>
      </c>
      <c r="F418" s="161">
        <v>2007</v>
      </c>
      <c r="G418" s="153">
        <v>2306400000</v>
      </c>
      <c r="H418" s="153">
        <v>1176300000</v>
      </c>
      <c r="I418" s="154">
        <f t="shared" si="1"/>
        <v>0.51001560874089491</v>
      </c>
      <c r="J418" s="155"/>
      <c r="K418" s="155"/>
      <c r="L418" s="141" t="s">
        <v>3261</v>
      </c>
      <c r="M418" s="156">
        <v>2009</v>
      </c>
      <c r="N418" s="146"/>
      <c r="O418" s="146"/>
      <c r="P418" s="146"/>
      <c r="Q418" s="146"/>
      <c r="R418" s="146"/>
      <c r="S418" s="146"/>
      <c r="T418" s="146"/>
      <c r="U418" s="146"/>
      <c r="V418" s="146"/>
      <c r="W418" s="146"/>
      <c r="X418" s="146"/>
      <c r="Y418" s="146"/>
      <c r="Z418" s="146"/>
    </row>
    <row r="419" spans="1:26" ht="12.75" customHeight="1" x14ac:dyDescent="0.2">
      <c r="A419" s="141">
        <v>415</v>
      </c>
      <c r="B419" s="146">
        <f t="shared" si="5"/>
        <v>1</v>
      </c>
      <c r="C419" s="150" t="s">
        <v>2252</v>
      </c>
      <c r="D419" s="150" t="s">
        <v>389</v>
      </c>
      <c r="E419" s="151" t="s">
        <v>2253</v>
      </c>
      <c r="F419" s="161">
        <v>2007</v>
      </c>
      <c r="G419" s="153">
        <v>1977094994</v>
      </c>
      <c r="H419" s="153">
        <v>1008300000</v>
      </c>
      <c r="I419" s="154">
        <f t="shared" si="1"/>
        <v>0.50999066967441831</v>
      </c>
      <c r="J419" s="155"/>
      <c r="K419" s="155"/>
      <c r="L419" s="141" t="s">
        <v>3261</v>
      </c>
      <c r="M419" s="156">
        <v>2011</v>
      </c>
      <c r="N419" s="146"/>
      <c r="O419" s="146"/>
      <c r="P419" s="146"/>
      <c r="Q419" s="146"/>
      <c r="R419" s="146"/>
      <c r="S419" s="146"/>
      <c r="T419" s="146"/>
      <c r="U419" s="146"/>
      <c r="V419" s="146"/>
      <c r="W419" s="146"/>
      <c r="X419" s="146"/>
      <c r="Y419" s="146"/>
      <c r="Z419" s="146"/>
    </row>
    <row r="420" spans="1:26" ht="12.75" customHeight="1" x14ac:dyDescent="0.2">
      <c r="A420" s="141">
        <v>416</v>
      </c>
      <c r="B420" s="146">
        <f t="shared" si="5"/>
        <v>1</v>
      </c>
      <c r="C420" s="150" t="s">
        <v>1793</v>
      </c>
      <c r="D420" s="150" t="s">
        <v>389</v>
      </c>
      <c r="E420" s="151" t="s">
        <v>1794</v>
      </c>
      <c r="F420" s="161">
        <v>2007</v>
      </c>
      <c r="G420" s="153">
        <v>2151872237</v>
      </c>
      <c r="H420" s="153">
        <v>1097872237</v>
      </c>
      <c r="I420" s="154">
        <f t="shared" si="1"/>
        <v>0.510193968825297</v>
      </c>
      <c r="J420" s="155"/>
      <c r="K420" s="155"/>
      <c r="L420" s="141" t="s">
        <v>3261</v>
      </c>
      <c r="M420" s="156">
        <v>2009</v>
      </c>
      <c r="N420" s="146"/>
      <c r="O420" s="146"/>
      <c r="P420" s="146"/>
      <c r="Q420" s="146"/>
      <c r="R420" s="146"/>
      <c r="S420" s="146"/>
      <c r="T420" s="146"/>
      <c r="U420" s="146"/>
      <c r="V420" s="146"/>
      <c r="W420" s="146"/>
      <c r="X420" s="146"/>
      <c r="Y420" s="146"/>
      <c r="Z420" s="146"/>
    </row>
    <row r="421" spans="1:26" ht="12.75" customHeight="1" x14ac:dyDescent="0.2">
      <c r="A421" s="141">
        <v>417</v>
      </c>
      <c r="B421" s="146">
        <f t="shared" si="5"/>
        <v>1</v>
      </c>
      <c r="C421" s="150" t="s">
        <v>2521</v>
      </c>
      <c r="D421" s="150" t="s">
        <v>389</v>
      </c>
      <c r="E421" s="151" t="s">
        <v>3554</v>
      </c>
      <c r="F421" s="161">
        <v>2007</v>
      </c>
      <c r="G421" s="153">
        <v>6258800000</v>
      </c>
      <c r="H421" s="153">
        <v>3192000000</v>
      </c>
      <c r="I421" s="154">
        <f t="shared" si="1"/>
        <v>0.51000191730044098</v>
      </c>
      <c r="J421" s="155"/>
      <c r="K421" s="155"/>
      <c r="L421" s="141" t="s">
        <v>3261</v>
      </c>
      <c r="M421" s="156">
        <v>2013</v>
      </c>
      <c r="N421" s="146"/>
      <c r="O421" s="146"/>
      <c r="P421" s="146"/>
      <c r="Q421" s="146"/>
      <c r="R421" s="146"/>
      <c r="S421" s="146"/>
      <c r="T421" s="146"/>
      <c r="U421" s="146"/>
      <c r="V421" s="146"/>
      <c r="W421" s="146"/>
      <c r="X421" s="146"/>
      <c r="Y421" s="146"/>
      <c r="Z421" s="146"/>
    </row>
    <row r="422" spans="1:26" ht="12.75" customHeight="1" x14ac:dyDescent="0.2">
      <c r="A422" s="141">
        <v>418</v>
      </c>
      <c r="B422" s="146">
        <f t="shared" si="5"/>
        <v>1</v>
      </c>
      <c r="C422" s="150" t="s">
        <v>2445</v>
      </c>
      <c r="D422" s="150" t="s">
        <v>739</v>
      </c>
      <c r="E422" s="151" t="s">
        <v>2446</v>
      </c>
      <c r="F422" s="161">
        <v>2007</v>
      </c>
      <c r="G422" s="153">
        <v>8000000000</v>
      </c>
      <c r="H422" s="153">
        <v>3600000000</v>
      </c>
      <c r="I422" s="154">
        <f t="shared" si="1"/>
        <v>0.45</v>
      </c>
      <c r="J422" s="155"/>
      <c r="K422" s="155"/>
      <c r="L422" s="141" t="s">
        <v>3261</v>
      </c>
      <c r="M422" s="156">
        <v>2012</v>
      </c>
      <c r="N422" s="146"/>
      <c r="O422" s="146"/>
      <c r="P422" s="146"/>
      <c r="Q422" s="146"/>
      <c r="R422" s="146"/>
      <c r="S422" s="146"/>
      <c r="T422" s="146"/>
      <c r="U422" s="146"/>
      <c r="V422" s="146"/>
      <c r="W422" s="146"/>
      <c r="X422" s="146"/>
      <c r="Y422" s="146"/>
      <c r="Z422" s="146"/>
    </row>
    <row r="423" spans="1:26" ht="12.75" customHeight="1" x14ac:dyDescent="0.2">
      <c r="A423" s="141">
        <v>419</v>
      </c>
      <c r="B423" s="146">
        <f t="shared" si="5"/>
        <v>1</v>
      </c>
      <c r="C423" s="150" t="s">
        <v>2582</v>
      </c>
      <c r="D423" s="150" t="s">
        <v>4211</v>
      </c>
      <c r="E423" s="151" t="s">
        <v>3555</v>
      </c>
      <c r="F423" s="161">
        <v>2007</v>
      </c>
      <c r="G423" s="153">
        <v>2603000000</v>
      </c>
      <c r="H423" s="153">
        <v>1235000000</v>
      </c>
      <c r="I423" s="154">
        <f t="shared" si="1"/>
        <v>0.47445255474452552</v>
      </c>
      <c r="J423" s="155"/>
      <c r="K423" s="155"/>
      <c r="L423" s="141" t="s">
        <v>3261</v>
      </c>
      <c r="M423" s="156">
        <v>2013</v>
      </c>
      <c r="N423" s="146"/>
      <c r="O423" s="146"/>
      <c r="P423" s="146"/>
      <c r="Q423" s="146"/>
      <c r="R423" s="146"/>
      <c r="S423" s="146"/>
      <c r="T423" s="146"/>
      <c r="U423" s="146"/>
      <c r="V423" s="146"/>
      <c r="W423" s="146"/>
      <c r="X423" s="146"/>
      <c r="Y423" s="146"/>
      <c r="Z423" s="146"/>
    </row>
    <row r="424" spans="1:26" ht="12.75" customHeight="1" x14ac:dyDescent="0.2">
      <c r="A424" s="141">
        <v>420</v>
      </c>
      <c r="B424" s="146">
        <f t="shared" si="5"/>
        <v>1</v>
      </c>
      <c r="C424" s="150" t="s">
        <v>1700</v>
      </c>
      <c r="D424" s="150" t="s">
        <v>4211</v>
      </c>
      <c r="E424" s="151" t="s">
        <v>3556</v>
      </c>
      <c r="F424" s="161">
        <v>2007</v>
      </c>
      <c r="G424" s="153">
        <v>2536000000</v>
      </c>
      <c r="H424" s="153">
        <v>887000000</v>
      </c>
      <c r="I424" s="154">
        <f t="shared" si="1"/>
        <v>0.34976340694006308</v>
      </c>
      <c r="J424" s="155"/>
      <c r="K424" s="155"/>
      <c r="L424" s="141" t="s">
        <v>3261</v>
      </c>
      <c r="M424" s="156">
        <v>2009</v>
      </c>
      <c r="N424" s="146"/>
      <c r="O424" s="146"/>
      <c r="P424" s="146"/>
      <c r="Q424" s="146"/>
      <c r="R424" s="146"/>
      <c r="S424" s="146"/>
      <c r="T424" s="146"/>
      <c r="U424" s="146"/>
      <c r="V424" s="146"/>
      <c r="W424" s="146"/>
      <c r="X424" s="146"/>
      <c r="Y424" s="146"/>
      <c r="Z424" s="146"/>
    </row>
    <row r="425" spans="1:26" ht="12.75" customHeight="1" x14ac:dyDescent="0.2">
      <c r="A425" s="141">
        <v>421</v>
      </c>
      <c r="B425" s="146">
        <f t="shared" si="5"/>
        <v>1</v>
      </c>
      <c r="C425" s="150" t="s">
        <v>1702</v>
      </c>
      <c r="D425" s="150" t="s">
        <v>4211</v>
      </c>
      <c r="E425" s="151" t="s">
        <v>1703</v>
      </c>
      <c r="F425" s="161">
        <v>2007</v>
      </c>
      <c r="G425" s="153">
        <v>2555700000</v>
      </c>
      <c r="H425" s="153">
        <v>1066000000</v>
      </c>
      <c r="I425" s="154">
        <f t="shared" si="1"/>
        <v>0.41710685917752477</v>
      </c>
      <c r="J425" s="155"/>
      <c r="K425" s="155"/>
      <c r="L425" s="141" t="s">
        <v>3261</v>
      </c>
      <c r="M425" s="156">
        <v>2009</v>
      </c>
      <c r="N425" s="146"/>
      <c r="O425" s="146"/>
      <c r="P425" s="146"/>
      <c r="Q425" s="146"/>
      <c r="R425" s="146"/>
      <c r="S425" s="146"/>
      <c r="T425" s="146"/>
      <c r="U425" s="146"/>
      <c r="V425" s="146"/>
      <c r="W425" s="146"/>
      <c r="X425" s="146"/>
      <c r="Y425" s="146"/>
      <c r="Z425" s="146"/>
    </row>
    <row r="426" spans="1:26" ht="12.75" customHeight="1" x14ac:dyDescent="0.2">
      <c r="A426" s="141">
        <v>422</v>
      </c>
      <c r="B426" s="146">
        <f t="shared" si="5"/>
        <v>1</v>
      </c>
      <c r="C426" s="150" t="s">
        <v>2410</v>
      </c>
      <c r="D426" s="150" t="s">
        <v>900</v>
      </c>
      <c r="E426" s="151" t="s">
        <v>2411</v>
      </c>
      <c r="F426" s="161">
        <v>2007</v>
      </c>
      <c r="G426" s="153">
        <v>2434000000</v>
      </c>
      <c r="H426" s="153">
        <v>2717033790</v>
      </c>
      <c r="I426" s="154">
        <f t="shared" si="1"/>
        <v>1.1162833976992605</v>
      </c>
      <c r="J426" s="155"/>
      <c r="K426" s="155"/>
      <c r="L426" s="141" t="s">
        <v>3261</v>
      </c>
      <c r="M426" s="156">
        <v>2012</v>
      </c>
      <c r="N426" s="146"/>
      <c r="O426" s="146"/>
      <c r="P426" s="146" t="s">
        <v>3273</v>
      </c>
      <c r="Q426" s="146"/>
      <c r="R426" s="146"/>
      <c r="S426" s="146"/>
      <c r="T426" s="146"/>
      <c r="U426" s="146"/>
      <c r="V426" s="146"/>
      <c r="W426" s="146"/>
      <c r="X426" s="146"/>
      <c r="Y426" s="146"/>
      <c r="Z426" s="146"/>
    </row>
    <row r="427" spans="1:26" ht="12.75" customHeight="1" x14ac:dyDescent="0.2">
      <c r="A427" s="141">
        <v>423</v>
      </c>
      <c r="B427" s="146">
        <f t="shared" si="5"/>
        <v>1</v>
      </c>
      <c r="C427" s="150" t="s">
        <v>3075</v>
      </c>
      <c r="D427" s="150" t="s">
        <v>4212</v>
      </c>
      <c r="E427" s="151" t="s">
        <v>3076</v>
      </c>
      <c r="F427" s="161">
        <v>2007</v>
      </c>
      <c r="G427" s="153">
        <v>3046191629</v>
      </c>
      <c r="H427" s="153">
        <v>1085432029</v>
      </c>
      <c r="I427" s="154">
        <f t="shared" si="1"/>
        <v>0.35632427673511935</v>
      </c>
      <c r="J427" s="155" t="s">
        <v>2601</v>
      </c>
      <c r="K427" s="155" t="s">
        <v>4229</v>
      </c>
      <c r="L427" s="141"/>
      <c r="M427" s="156"/>
      <c r="N427" s="146"/>
      <c r="O427" s="146"/>
      <c r="P427" s="146"/>
      <c r="Q427" s="146"/>
      <c r="R427" s="146"/>
      <c r="S427" s="146"/>
      <c r="T427" s="146"/>
      <c r="U427" s="146"/>
      <c r="V427" s="146"/>
      <c r="W427" s="146"/>
      <c r="X427" s="146"/>
      <c r="Y427" s="146"/>
      <c r="Z427" s="146"/>
    </row>
    <row r="428" spans="1:26" ht="12.75" customHeight="1" x14ac:dyDescent="0.2">
      <c r="A428" s="141">
        <v>424</v>
      </c>
      <c r="B428" s="146">
        <f t="shared" si="5"/>
        <v>1</v>
      </c>
      <c r="C428" s="150" t="s">
        <v>1764</v>
      </c>
      <c r="D428" s="150" t="s">
        <v>4212</v>
      </c>
      <c r="E428" s="151" t="s">
        <v>3557</v>
      </c>
      <c r="F428" s="161">
        <v>2007</v>
      </c>
      <c r="G428" s="153">
        <v>1737000000</v>
      </c>
      <c r="H428" s="153">
        <v>521100000</v>
      </c>
      <c r="I428" s="154">
        <f t="shared" si="1"/>
        <v>0.3</v>
      </c>
      <c r="J428" s="155"/>
      <c r="K428" s="155"/>
      <c r="L428" s="141" t="s">
        <v>3261</v>
      </c>
      <c r="M428" s="156">
        <v>2009</v>
      </c>
      <c r="N428" s="146"/>
      <c r="O428" s="146"/>
      <c r="P428" s="146"/>
      <c r="Q428" s="146"/>
      <c r="R428" s="146"/>
      <c r="S428" s="146"/>
      <c r="T428" s="146"/>
      <c r="U428" s="146"/>
      <c r="V428" s="146"/>
      <c r="W428" s="146"/>
      <c r="X428" s="146"/>
      <c r="Y428" s="146"/>
      <c r="Z428" s="146"/>
    </row>
    <row r="429" spans="1:26" ht="12.75" customHeight="1" x14ac:dyDescent="0.2">
      <c r="A429" s="141">
        <v>425</v>
      </c>
      <c r="B429" s="146">
        <f t="shared" si="5"/>
        <v>1</v>
      </c>
      <c r="C429" s="150" t="s">
        <v>2158</v>
      </c>
      <c r="D429" s="150" t="s">
        <v>4212</v>
      </c>
      <c r="E429" s="151" t="s">
        <v>3558</v>
      </c>
      <c r="F429" s="161">
        <v>2007</v>
      </c>
      <c r="G429" s="153">
        <v>5100000000</v>
      </c>
      <c r="H429" s="153">
        <v>2600000000</v>
      </c>
      <c r="I429" s="154">
        <f t="shared" si="1"/>
        <v>0.50980392156862742</v>
      </c>
      <c r="J429" s="155"/>
      <c r="K429" s="155"/>
      <c r="L429" s="141" t="s">
        <v>3261</v>
      </c>
      <c r="M429" s="156">
        <v>2010</v>
      </c>
      <c r="N429" s="146"/>
      <c r="O429" s="146"/>
      <c r="P429" s="146"/>
      <c r="Q429" s="146"/>
      <c r="R429" s="146"/>
      <c r="S429" s="146"/>
      <c r="T429" s="146"/>
      <c r="U429" s="146"/>
      <c r="V429" s="146"/>
      <c r="W429" s="146"/>
      <c r="X429" s="146"/>
      <c r="Y429" s="146"/>
      <c r="Z429" s="146"/>
    </row>
    <row r="430" spans="1:26" ht="12.75" customHeight="1" x14ac:dyDescent="0.2">
      <c r="A430" s="141">
        <v>426</v>
      </c>
      <c r="B430" s="146">
        <f t="shared" si="5"/>
        <v>1</v>
      </c>
      <c r="C430" s="150" t="s">
        <v>2160</v>
      </c>
      <c r="D430" s="150" t="s">
        <v>4212</v>
      </c>
      <c r="E430" s="151" t="s">
        <v>2161</v>
      </c>
      <c r="F430" s="161">
        <v>2007</v>
      </c>
      <c r="G430" s="153">
        <v>4705000000</v>
      </c>
      <c r="H430" s="153">
        <v>2400000000</v>
      </c>
      <c r="I430" s="154">
        <f t="shared" si="1"/>
        <v>0.51009564293304999</v>
      </c>
      <c r="J430" s="155"/>
      <c r="K430" s="155"/>
      <c r="L430" s="141" t="s">
        <v>3261</v>
      </c>
      <c r="M430" s="156">
        <v>2010</v>
      </c>
      <c r="N430" s="146"/>
      <c r="O430" s="146"/>
      <c r="P430" s="146"/>
      <c r="Q430" s="146"/>
      <c r="R430" s="146"/>
      <c r="S430" s="146"/>
      <c r="T430" s="146"/>
      <c r="U430" s="146"/>
      <c r="V430" s="146"/>
      <c r="W430" s="146"/>
      <c r="X430" s="146"/>
      <c r="Y430" s="146"/>
      <c r="Z430" s="146"/>
    </row>
    <row r="431" spans="1:26" ht="12.75" customHeight="1" x14ac:dyDescent="0.2">
      <c r="A431" s="141">
        <v>427</v>
      </c>
      <c r="B431" s="146">
        <f t="shared" si="5"/>
        <v>1</v>
      </c>
      <c r="C431" s="150" t="s">
        <v>1517</v>
      </c>
      <c r="D431" s="150" t="s">
        <v>4212</v>
      </c>
      <c r="E431" s="151" t="s">
        <v>3559</v>
      </c>
      <c r="F431" s="161">
        <v>2007</v>
      </c>
      <c r="G431" s="153">
        <v>4700000000</v>
      </c>
      <c r="H431" s="153">
        <v>2303000000</v>
      </c>
      <c r="I431" s="154">
        <f t="shared" si="1"/>
        <v>0.49</v>
      </c>
      <c r="J431" s="155"/>
      <c r="K431" s="155"/>
      <c r="L431" s="141" t="s">
        <v>3261</v>
      </c>
      <c r="M431" s="156">
        <v>2009</v>
      </c>
      <c r="N431" s="146"/>
      <c r="O431" s="146"/>
      <c r="P431" s="146"/>
      <c r="Q431" s="146"/>
      <c r="R431" s="146"/>
      <c r="S431" s="146"/>
      <c r="T431" s="146"/>
      <c r="U431" s="146"/>
      <c r="V431" s="146"/>
      <c r="W431" s="146"/>
      <c r="X431" s="146"/>
      <c r="Y431" s="146"/>
      <c r="Z431" s="146"/>
    </row>
    <row r="432" spans="1:26" ht="12.75" customHeight="1" x14ac:dyDescent="0.2">
      <c r="A432" s="141">
        <v>428</v>
      </c>
      <c r="B432" s="146">
        <f t="shared" si="5"/>
        <v>1</v>
      </c>
      <c r="C432" s="150" t="s">
        <v>2162</v>
      </c>
      <c r="D432" s="150" t="s">
        <v>4212</v>
      </c>
      <c r="E432" s="151" t="s">
        <v>3560</v>
      </c>
      <c r="F432" s="161">
        <v>2007</v>
      </c>
      <c r="G432" s="153">
        <v>4000000000</v>
      </c>
      <c r="H432" s="153">
        <v>1800000000</v>
      </c>
      <c r="I432" s="154">
        <f t="shared" si="1"/>
        <v>0.45</v>
      </c>
      <c r="J432" s="155"/>
      <c r="K432" s="155"/>
      <c r="L432" s="141" t="s">
        <v>3261</v>
      </c>
      <c r="M432" s="156">
        <v>2010</v>
      </c>
      <c r="N432" s="146"/>
      <c r="O432" s="146"/>
      <c r="P432" s="146"/>
      <c r="Q432" s="146"/>
      <c r="R432" s="146"/>
      <c r="S432" s="146"/>
      <c r="T432" s="146"/>
      <c r="U432" s="146"/>
      <c r="V432" s="146"/>
      <c r="W432" s="146"/>
      <c r="X432" s="146"/>
      <c r="Y432" s="146"/>
      <c r="Z432" s="146"/>
    </row>
    <row r="433" spans="1:26" ht="12.75" customHeight="1" x14ac:dyDescent="0.2">
      <c r="A433" s="141">
        <v>429</v>
      </c>
      <c r="B433" s="146">
        <f t="shared" si="5"/>
        <v>1</v>
      </c>
      <c r="C433" s="150" t="s">
        <v>2164</v>
      </c>
      <c r="D433" s="150" t="s">
        <v>4212</v>
      </c>
      <c r="E433" s="151" t="s">
        <v>2165</v>
      </c>
      <c r="F433" s="161">
        <v>2007</v>
      </c>
      <c r="G433" s="153">
        <v>2134659029</v>
      </c>
      <c r="H433" s="153">
        <v>1034659029</v>
      </c>
      <c r="I433" s="154">
        <f t="shared" si="1"/>
        <v>0.48469522061548875</v>
      </c>
      <c r="J433" s="155"/>
      <c r="K433" s="155"/>
      <c r="L433" s="141" t="s">
        <v>3261</v>
      </c>
      <c r="M433" s="156">
        <v>2010</v>
      </c>
      <c r="N433" s="146"/>
      <c r="O433" s="146"/>
      <c r="P433" s="146"/>
      <c r="Q433" s="146"/>
      <c r="R433" s="146"/>
      <c r="S433" s="146"/>
      <c r="T433" s="146"/>
      <c r="U433" s="146"/>
      <c r="V433" s="146"/>
      <c r="W433" s="146"/>
      <c r="X433" s="146"/>
      <c r="Y433" s="146"/>
      <c r="Z433" s="146"/>
    </row>
    <row r="434" spans="1:26" ht="12.75" customHeight="1" x14ac:dyDescent="0.2">
      <c r="A434" s="141">
        <v>430</v>
      </c>
      <c r="B434" s="146">
        <f t="shared" si="5"/>
        <v>1</v>
      </c>
      <c r="C434" s="150" t="s">
        <v>1480</v>
      </c>
      <c r="D434" s="150" t="s">
        <v>4212</v>
      </c>
      <c r="E434" s="151" t="s">
        <v>3561</v>
      </c>
      <c r="F434" s="161">
        <v>2007</v>
      </c>
      <c r="G434" s="153">
        <v>1456000000</v>
      </c>
      <c r="H434" s="153">
        <v>713400000</v>
      </c>
      <c r="I434" s="154">
        <f t="shared" si="1"/>
        <v>0.48997252747252745</v>
      </c>
      <c r="J434" s="155"/>
      <c r="K434" s="155"/>
      <c r="L434" s="141" t="s">
        <v>3261</v>
      </c>
      <c r="M434" s="156">
        <v>2008</v>
      </c>
      <c r="N434" s="146"/>
      <c r="O434" s="146"/>
      <c r="P434" s="146"/>
      <c r="Q434" s="146"/>
      <c r="R434" s="146"/>
      <c r="S434" s="146"/>
      <c r="T434" s="146"/>
      <c r="U434" s="146"/>
      <c r="V434" s="146"/>
      <c r="W434" s="146"/>
      <c r="X434" s="146"/>
      <c r="Y434" s="146"/>
      <c r="Z434" s="146"/>
    </row>
    <row r="435" spans="1:26" ht="12.75" customHeight="1" x14ac:dyDescent="0.2">
      <c r="A435" s="141">
        <v>431</v>
      </c>
      <c r="B435" s="146">
        <f t="shared" si="5"/>
        <v>1</v>
      </c>
      <c r="C435" s="150" t="s">
        <v>1916</v>
      </c>
      <c r="D435" s="150" t="s">
        <v>900</v>
      </c>
      <c r="E435" s="151" t="s">
        <v>1917</v>
      </c>
      <c r="F435" s="161">
        <v>2007</v>
      </c>
      <c r="G435" s="153">
        <v>1060260706</v>
      </c>
      <c r="H435" s="153">
        <v>1388582452</v>
      </c>
      <c r="I435" s="154">
        <f t="shared" si="1"/>
        <v>1.3096613353131281</v>
      </c>
      <c r="J435" s="155"/>
      <c r="K435" s="155"/>
      <c r="L435" s="141" t="s">
        <v>3261</v>
      </c>
      <c r="M435" s="156"/>
      <c r="N435" s="146"/>
      <c r="O435" s="146"/>
      <c r="P435" s="146" t="s">
        <v>3273</v>
      </c>
      <c r="Q435" s="146"/>
      <c r="R435" s="146"/>
      <c r="S435" s="146"/>
      <c r="T435" s="146"/>
      <c r="U435" s="146"/>
      <c r="V435" s="146"/>
      <c r="W435" s="146"/>
      <c r="X435" s="146"/>
      <c r="Y435" s="146"/>
      <c r="Z435" s="146"/>
    </row>
    <row r="436" spans="1:26" ht="12.75" customHeight="1" x14ac:dyDescent="0.2">
      <c r="A436" s="141">
        <v>432</v>
      </c>
      <c r="B436" s="146">
        <f t="shared" si="5"/>
        <v>1</v>
      </c>
      <c r="C436" s="150" t="s">
        <v>1617</v>
      </c>
      <c r="D436" s="150" t="s">
        <v>900</v>
      </c>
      <c r="E436" s="151" t="s">
        <v>1917</v>
      </c>
      <c r="F436" s="161">
        <v>2007</v>
      </c>
      <c r="G436" s="153">
        <v>1507680000</v>
      </c>
      <c r="H436" s="153">
        <v>452300000</v>
      </c>
      <c r="I436" s="154">
        <f t="shared" si="1"/>
        <v>0.29999734691711771</v>
      </c>
      <c r="J436" s="155"/>
      <c r="K436" s="155"/>
      <c r="L436" s="141" t="s">
        <v>3261</v>
      </c>
      <c r="M436" s="156">
        <v>2009</v>
      </c>
      <c r="N436" s="146"/>
      <c r="O436" s="146"/>
      <c r="P436" s="146" t="s">
        <v>3273</v>
      </c>
      <c r="Q436" s="146"/>
      <c r="R436" s="146"/>
      <c r="S436" s="146"/>
      <c r="T436" s="146"/>
      <c r="U436" s="146"/>
      <c r="V436" s="146"/>
      <c r="W436" s="146"/>
      <c r="X436" s="146"/>
      <c r="Y436" s="146"/>
      <c r="Z436" s="146"/>
    </row>
    <row r="437" spans="1:26" ht="12.75" customHeight="1" x14ac:dyDescent="0.2">
      <c r="A437" s="141">
        <v>433</v>
      </c>
      <c r="B437" s="146">
        <f t="shared" si="5"/>
        <v>1</v>
      </c>
      <c r="C437" s="150" t="s">
        <v>1858</v>
      </c>
      <c r="D437" s="150" t="s">
        <v>900</v>
      </c>
      <c r="E437" s="151" t="s">
        <v>3562</v>
      </c>
      <c r="F437" s="161">
        <v>2007</v>
      </c>
      <c r="G437" s="153">
        <v>6066000000</v>
      </c>
      <c r="H437" s="153">
        <v>1943400000</v>
      </c>
      <c r="I437" s="154">
        <f t="shared" si="1"/>
        <v>0.32037586547972302</v>
      </c>
      <c r="J437" s="155"/>
      <c r="K437" s="155"/>
      <c r="L437" s="141" t="s">
        <v>3261</v>
      </c>
      <c r="M437" s="156">
        <v>2009</v>
      </c>
      <c r="N437" s="146"/>
      <c r="O437" s="146"/>
      <c r="P437" s="146"/>
      <c r="Q437" s="146"/>
      <c r="R437" s="146"/>
      <c r="S437" s="146"/>
      <c r="T437" s="146"/>
      <c r="U437" s="146"/>
      <c r="V437" s="146"/>
      <c r="W437" s="146"/>
      <c r="X437" s="146"/>
      <c r="Y437" s="146"/>
      <c r="Z437" s="146"/>
    </row>
    <row r="438" spans="1:26" ht="12.75" customHeight="1" x14ac:dyDescent="0.2">
      <c r="A438" s="141">
        <v>434</v>
      </c>
      <c r="B438" s="146">
        <f t="shared" si="5"/>
        <v>1</v>
      </c>
      <c r="C438" s="150" t="s">
        <v>3563</v>
      </c>
      <c r="D438" s="150" t="s">
        <v>900</v>
      </c>
      <c r="E438" s="151" t="s">
        <v>3564</v>
      </c>
      <c r="F438" s="161">
        <v>2007</v>
      </c>
      <c r="G438" s="153">
        <v>6667925000</v>
      </c>
      <c r="H438" s="153">
        <v>19899414000</v>
      </c>
      <c r="I438" s="154">
        <f t="shared" si="1"/>
        <v>2.984348804163214</v>
      </c>
      <c r="J438" s="155"/>
      <c r="K438" s="155"/>
      <c r="L438" s="141" t="s">
        <v>3267</v>
      </c>
      <c r="M438" s="156">
        <v>2011</v>
      </c>
      <c r="N438" s="146"/>
      <c r="O438" s="146"/>
      <c r="P438" s="146" t="s">
        <v>3273</v>
      </c>
      <c r="Q438" s="146"/>
      <c r="R438" s="146"/>
      <c r="S438" s="146"/>
      <c r="T438" s="146"/>
      <c r="U438" s="146"/>
      <c r="V438" s="146"/>
      <c r="W438" s="146"/>
      <c r="X438" s="146"/>
      <c r="Y438" s="146"/>
      <c r="Z438" s="146"/>
    </row>
    <row r="439" spans="1:26" ht="12.75" customHeight="1" x14ac:dyDescent="0.2">
      <c r="A439" s="141">
        <v>435</v>
      </c>
      <c r="B439" s="146">
        <f t="shared" si="5"/>
        <v>1</v>
      </c>
      <c r="C439" s="150" t="s">
        <v>1797</v>
      </c>
      <c r="D439" s="150" t="s">
        <v>1032</v>
      </c>
      <c r="E439" s="151" t="s">
        <v>1798</v>
      </c>
      <c r="F439" s="161">
        <v>2007</v>
      </c>
      <c r="G439" s="153">
        <v>1714216750</v>
      </c>
      <c r="H439" s="153">
        <v>576000000</v>
      </c>
      <c r="I439" s="154">
        <f t="shared" si="1"/>
        <v>0.33601351754379954</v>
      </c>
      <c r="J439" s="155"/>
      <c r="K439" s="155"/>
      <c r="L439" s="141" t="s">
        <v>3261</v>
      </c>
      <c r="M439" s="156">
        <v>2010</v>
      </c>
      <c r="N439" s="146"/>
      <c r="O439" s="146"/>
      <c r="P439" s="146"/>
      <c r="Q439" s="146"/>
      <c r="R439" s="146"/>
      <c r="S439" s="146"/>
      <c r="T439" s="146"/>
      <c r="U439" s="146"/>
      <c r="V439" s="146"/>
      <c r="W439" s="146"/>
      <c r="X439" s="146"/>
      <c r="Y439" s="146"/>
      <c r="Z439" s="146"/>
    </row>
    <row r="440" spans="1:26" ht="12.75" customHeight="1" x14ac:dyDescent="0.2">
      <c r="A440" s="141">
        <v>436</v>
      </c>
      <c r="B440" s="146">
        <f t="shared" si="5"/>
        <v>1</v>
      </c>
      <c r="C440" s="150" t="s">
        <v>1799</v>
      </c>
      <c r="D440" s="150" t="s">
        <v>1032</v>
      </c>
      <c r="E440" s="151" t="s">
        <v>3565</v>
      </c>
      <c r="F440" s="161">
        <v>2007</v>
      </c>
      <c r="G440" s="153">
        <v>818000000</v>
      </c>
      <c r="H440" s="153">
        <v>401000000</v>
      </c>
      <c r="I440" s="154">
        <f t="shared" si="1"/>
        <v>0.49022004889975551</v>
      </c>
      <c r="J440" s="155"/>
      <c r="K440" s="155"/>
      <c r="L440" s="141" t="s">
        <v>3261</v>
      </c>
      <c r="M440" s="156">
        <v>2009</v>
      </c>
      <c r="N440" s="146"/>
      <c r="O440" s="146"/>
      <c r="P440" s="146"/>
      <c r="Q440" s="146"/>
      <c r="R440" s="146"/>
      <c r="S440" s="146"/>
      <c r="T440" s="146"/>
      <c r="U440" s="146"/>
      <c r="V440" s="146"/>
      <c r="W440" s="146"/>
      <c r="X440" s="146"/>
      <c r="Y440" s="146"/>
      <c r="Z440" s="146"/>
    </row>
    <row r="441" spans="1:26" ht="12.75" customHeight="1" x14ac:dyDescent="0.2">
      <c r="A441" s="141">
        <v>437</v>
      </c>
      <c r="B441" s="146">
        <f t="shared" si="5"/>
        <v>1</v>
      </c>
      <c r="C441" s="150" t="s">
        <v>1934</v>
      </c>
      <c r="D441" s="150" t="s">
        <v>1032</v>
      </c>
      <c r="E441" s="151" t="s">
        <v>2329</v>
      </c>
      <c r="F441" s="161">
        <v>2007</v>
      </c>
      <c r="G441" s="153">
        <v>2962230000</v>
      </c>
      <c r="H441" s="153">
        <v>1182900000</v>
      </c>
      <c r="I441" s="154">
        <f t="shared" si="1"/>
        <v>0.39932753364863632</v>
      </c>
      <c r="J441" s="155"/>
      <c r="K441" s="155"/>
      <c r="L441" s="141" t="s">
        <v>3261</v>
      </c>
      <c r="M441" s="156">
        <v>2011</v>
      </c>
      <c r="N441" s="146"/>
      <c r="O441" s="146"/>
      <c r="P441" s="146"/>
      <c r="Q441" s="146"/>
      <c r="R441" s="146"/>
      <c r="S441" s="146"/>
      <c r="T441" s="146"/>
      <c r="U441" s="146"/>
      <c r="V441" s="146"/>
      <c r="W441" s="146"/>
      <c r="X441" s="146"/>
      <c r="Y441" s="146"/>
      <c r="Z441" s="146"/>
    </row>
    <row r="442" spans="1:26" ht="12.75" customHeight="1" x14ac:dyDescent="0.2">
      <c r="A442" s="141">
        <v>438</v>
      </c>
      <c r="B442" s="146">
        <f t="shared" si="5"/>
        <v>1</v>
      </c>
      <c r="C442" s="150" t="s">
        <v>1868</v>
      </c>
      <c r="D442" s="150" t="s">
        <v>1032</v>
      </c>
      <c r="E442" s="151" t="s">
        <v>3566</v>
      </c>
      <c r="F442" s="161">
        <v>2007</v>
      </c>
      <c r="G442" s="153">
        <v>2959400000</v>
      </c>
      <c r="H442" s="153">
        <v>1450100000</v>
      </c>
      <c r="I442" s="154">
        <f t="shared" si="1"/>
        <v>0.48999797256200583</v>
      </c>
      <c r="J442" s="155"/>
      <c r="K442" s="155"/>
      <c r="L442" s="141" t="s">
        <v>3261</v>
      </c>
      <c r="M442" s="156">
        <v>2009</v>
      </c>
      <c r="N442" s="146"/>
      <c r="O442" s="146"/>
      <c r="P442" s="146"/>
      <c r="Q442" s="146"/>
      <c r="R442" s="146"/>
      <c r="S442" s="146"/>
      <c r="T442" s="146"/>
      <c r="U442" s="146"/>
      <c r="V442" s="146"/>
      <c r="W442" s="146"/>
      <c r="X442" s="146"/>
      <c r="Y442" s="146"/>
      <c r="Z442" s="146"/>
    </row>
    <row r="443" spans="1:26" ht="12.75" customHeight="1" x14ac:dyDescent="0.2">
      <c r="A443" s="141">
        <v>439</v>
      </c>
      <c r="B443" s="146">
        <f t="shared" si="5"/>
        <v>1</v>
      </c>
      <c r="C443" s="150" t="s">
        <v>1801</v>
      </c>
      <c r="D443" s="150" t="s">
        <v>1032</v>
      </c>
      <c r="E443" s="151" t="s">
        <v>3567</v>
      </c>
      <c r="F443" s="161">
        <v>2007</v>
      </c>
      <c r="G443" s="153">
        <v>978000000</v>
      </c>
      <c r="H443" s="153">
        <v>474200000</v>
      </c>
      <c r="I443" s="154">
        <f t="shared" si="1"/>
        <v>0.48486707566462167</v>
      </c>
      <c r="J443" s="155"/>
      <c r="K443" s="155"/>
      <c r="L443" s="141" t="s">
        <v>3261</v>
      </c>
      <c r="M443" s="156">
        <v>2009</v>
      </c>
      <c r="N443" s="146"/>
      <c r="O443" s="146"/>
      <c r="P443" s="146"/>
      <c r="Q443" s="146"/>
      <c r="R443" s="146"/>
      <c r="S443" s="146"/>
      <c r="T443" s="146"/>
      <c r="U443" s="146"/>
      <c r="V443" s="146"/>
      <c r="W443" s="146"/>
      <c r="X443" s="146"/>
      <c r="Y443" s="146"/>
      <c r="Z443" s="146"/>
    </row>
    <row r="444" spans="1:26" ht="12.75" customHeight="1" x14ac:dyDescent="0.2">
      <c r="A444" s="141">
        <v>440</v>
      </c>
      <c r="B444" s="146">
        <f t="shared" si="5"/>
        <v>1</v>
      </c>
      <c r="C444" s="150" t="s">
        <v>1803</v>
      </c>
      <c r="D444" s="150" t="s">
        <v>1032</v>
      </c>
      <c r="E444" s="151" t="s">
        <v>3568</v>
      </c>
      <c r="F444" s="161">
        <v>2007</v>
      </c>
      <c r="G444" s="153">
        <v>2561100000</v>
      </c>
      <c r="H444" s="153">
        <v>1254900000</v>
      </c>
      <c r="I444" s="154">
        <f t="shared" si="1"/>
        <v>0.48998477216820896</v>
      </c>
      <c r="J444" s="155"/>
      <c r="K444" s="155"/>
      <c r="L444" s="141" t="s">
        <v>3261</v>
      </c>
      <c r="M444" s="156">
        <v>2009</v>
      </c>
      <c r="N444" s="146"/>
      <c r="O444" s="146"/>
      <c r="P444" s="146"/>
      <c r="Q444" s="146"/>
      <c r="R444" s="146"/>
      <c r="S444" s="146"/>
      <c r="T444" s="146"/>
      <c r="U444" s="146"/>
      <c r="V444" s="146"/>
      <c r="W444" s="146"/>
      <c r="X444" s="146"/>
      <c r="Y444" s="146"/>
      <c r="Z444" s="146"/>
    </row>
    <row r="445" spans="1:26" ht="12.75" customHeight="1" x14ac:dyDescent="0.2">
      <c r="A445" s="141">
        <v>441</v>
      </c>
      <c r="B445" s="146">
        <f t="shared" si="5"/>
        <v>1</v>
      </c>
      <c r="C445" s="150" t="s">
        <v>2189</v>
      </c>
      <c r="D445" s="150" t="s">
        <v>4139</v>
      </c>
      <c r="E445" s="151" t="s">
        <v>2190</v>
      </c>
      <c r="F445" s="161">
        <v>2007</v>
      </c>
      <c r="G445" s="153">
        <v>10497000000</v>
      </c>
      <c r="H445" s="153">
        <v>5155800000</v>
      </c>
      <c r="I445" s="154">
        <f t="shared" si="1"/>
        <v>0.49116890540154329</v>
      </c>
      <c r="J445" s="155"/>
      <c r="K445" s="155"/>
      <c r="L445" s="141" t="s">
        <v>3261</v>
      </c>
      <c r="M445" s="156">
        <v>2010</v>
      </c>
      <c r="N445" s="146"/>
      <c r="O445" s="146"/>
      <c r="P445" s="146"/>
      <c r="Q445" s="146"/>
      <c r="R445" s="146"/>
      <c r="S445" s="146"/>
      <c r="T445" s="146"/>
      <c r="U445" s="146"/>
      <c r="V445" s="146"/>
      <c r="W445" s="146"/>
      <c r="X445" s="146"/>
      <c r="Y445" s="146"/>
      <c r="Z445" s="146"/>
    </row>
    <row r="446" spans="1:26" ht="12.75" customHeight="1" x14ac:dyDescent="0.2">
      <c r="A446" s="141">
        <v>442</v>
      </c>
      <c r="B446" s="146">
        <f t="shared" si="5"/>
        <v>1</v>
      </c>
      <c r="C446" s="150" t="s">
        <v>1807</v>
      </c>
      <c r="D446" s="150" t="s">
        <v>4139</v>
      </c>
      <c r="E446" s="151" t="s">
        <v>3569</v>
      </c>
      <c r="F446" s="161">
        <v>2007</v>
      </c>
      <c r="G446" s="153">
        <v>3169470000</v>
      </c>
      <c r="H446" s="153">
        <v>1503900000</v>
      </c>
      <c r="I446" s="154">
        <f t="shared" si="1"/>
        <v>0.47449573588013139</v>
      </c>
      <c r="J446" s="155"/>
      <c r="K446" s="155"/>
      <c r="L446" s="141" t="s">
        <v>3261</v>
      </c>
      <c r="M446" s="156">
        <v>2009</v>
      </c>
      <c r="N446" s="146"/>
      <c r="O446" s="146"/>
      <c r="P446" s="146"/>
      <c r="Q446" s="146"/>
      <c r="R446" s="146"/>
      <c r="S446" s="146"/>
      <c r="T446" s="146"/>
      <c r="U446" s="146"/>
      <c r="V446" s="146"/>
      <c r="W446" s="146"/>
      <c r="X446" s="146"/>
      <c r="Y446" s="146"/>
      <c r="Z446" s="146"/>
    </row>
    <row r="447" spans="1:26" ht="12.75" customHeight="1" x14ac:dyDescent="0.2">
      <c r="A447" s="141">
        <v>443</v>
      </c>
      <c r="B447" s="146">
        <f t="shared" si="5"/>
        <v>1</v>
      </c>
      <c r="C447" s="150" t="s">
        <v>1809</v>
      </c>
      <c r="D447" s="150" t="s">
        <v>4139</v>
      </c>
      <c r="E447" s="151" t="s">
        <v>3570</v>
      </c>
      <c r="F447" s="161">
        <v>2007</v>
      </c>
      <c r="G447" s="153">
        <v>5033800000</v>
      </c>
      <c r="H447" s="153">
        <v>1529400000</v>
      </c>
      <c r="I447" s="154">
        <f t="shared" si="1"/>
        <v>0.30382613532520164</v>
      </c>
      <c r="J447" s="155"/>
      <c r="K447" s="155"/>
      <c r="L447" s="141" t="s">
        <v>3261</v>
      </c>
      <c r="M447" s="156">
        <v>2009</v>
      </c>
      <c r="N447" s="146"/>
      <c r="O447" s="146"/>
      <c r="P447" s="146"/>
      <c r="Q447" s="146"/>
      <c r="R447" s="146"/>
      <c r="S447" s="146"/>
      <c r="T447" s="146"/>
      <c r="U447" s="146"/>
      <c r="V447" s="146"/>
      <c r="W447" s="146"/>
      <c r="X447" s="146"/>
      <c r="Y447" s="146"/>
      <c r="Z447" s="146"/>
    </row>
    <row r="448" spans="1:26" ht="12.75" customHeight="1" x14ac:dyDescent="0.2">
      <c r="A448" s="141">
        <v>444</v>
      </c>
      <c r="B448" s="146">
        <f t="shared" si="5"/>
        <v>1</v>
      </c>
      <c r="C448" s="150" t="s">
        <v>1811</v>
      </c>
      <c r="D448" s="150" t="s">
        <v>4139</v>
      </c>
      <c r="E448" s="151" t="s">
        <v>3571</v>
      </c>
      <c r="F448" s="161">
        <v>2007</v>
      </c>
      <c r="G448" s="153">
        <v>900000000</v>
      </c>
      <c r="H448" s="153">
        <v>440000000</v>
      </c>
      <c r="I448" s="154">
        <f t="shared" si="1"/>
        <v>0.48888888888888887</v>
      </c>
      <c r="J448" s="155"/>
      <c r="K448" s="155"/>
      <c r="L448" s="141" t="s">
        <v>3261</v>
      </c>
      <c r="M448" s="156">
        <v>2009</v>
      </c>
      <c r="N448" s="146"/>
      <c r="O448" s="146"/>
      <c r="P448" s="146"/>
      <c r="Q448" s="146"/>
      <c r="R448" s="146"/>
      <c r="S448" s="146"/>
      <c r="T448" s="146"/>
      <c r="U448" s="146"/>
      <c r="V448" s="146"/>
      <c r="W448" s="146"/>
      <c r="X448" s="146"/>
      <c r="Y448" s="146"/>
      <c r="Z448" s="146"/>
    </row>
    <row r="449" spans="1:26" ht="12.75" customHeight="1" x14ac:dyDescent="0.2">
      <c r="A449" s="141">
        <v>445</v>
      </c>
      <c r="B449" s="146">
        <f t="shared" si="5"/>
        <v>1</v>
      </c>
      <c r="C449" s="150" t="s">
        <v>1813</v>
      </c>
      <c r="D449" s="150" t="s">
        <v>4139</v>
      </c>
      <c r="E449" s="151" t="s">
        <v>1814</v>
      </c>
      <c r="F449" s="161">
        <v>2007</v>
      </c>
      <c r="G449" s="153">
        <v>1976400000</v>
      </c>
      <c r="H449" s="153">
        <v>780000000</v>
      </c>
      <c r="I449" s="154">
        <f t="shared" si="1"/>
        <v>0.3946569520340012</v>
      </c>
      <c r="J449" s="155"/>
      <c r="K449" s="155"/>
      <c r="L449" s="141" t="s">
        <v>3261</v>
      </c>
      <c r="M449" s="156">
        <v>2009</v>
      </c>
      <c r="N449" s="146"/>
      <c r="O449" s="146"/>
      <c r="P449" s="146"/>
      <c r="Q449" s="146"/>
      <c r="R449" s="146"/>
      <c r="S449" s="146"/>
      <c r="T449" s="146"/>
      <c r="U449" s="146"/>
      <c r="V449" s="146"/>
      <c r="W449" s="146"/>
      <c r="X449" s="146"/>
      <c r="Y449" s="146"/>
      <c r="Z449" s="146"/>
    </row>
    <row r="450" spans="1:26" ht="12.75" customHeight="1" x14ac:dyDescent="0.2">
      <c r="A450" s="141">
        <v>446</v>
      </c>
      <c r="B450" s="146">
        <f t="shared" si="5"/>
        <v>1</v>
      </c>
      <c r="C450" s="150" t="s">
        <v>1815</v>
      </c>
      <c r="D450" s="150" t="s">
        <v>4139</v>
      </c>
      <c r="E450" s="151" t="s">
        <v>3572</v>
      </c>
      <c r="F450" s="161">
        <v>2007</v>
      </c>
      <c r="G450" s="153">
        <v>7212960000</v>
      </c>
      <c r="H450" s="153">
        <v>2475760000</v>
      </c>
      <c r="I450" s="154">
        <f t="shared" si="1"/>
        <v>0.34323772764579313</v>
      </c>
      <c r="J450" s="155"/>
      <c r="K450" s="155"/>
      <c r="L450" s="141" t="s">
        <v>3261</v>
      </c>
      <c r="M450" s="156">
        <v>2009</v>
      </c>
      <c r="N450" s="146"/>
      <c r="O450" s="146"/>
      <c r="P450" s="146"/>
      <c r="Q450" s="146"/>
      <c r="R450" s="146"/>
      <c r="S450" s="146"/>
      <c r="T450" s="146"/>
      <c r="U450" s="146"/>
      <c r="V450" s="146"/>
      <c r="W450" s="146"/>
      <c r="X450" s="146"/>
      <c r="Y450" s="146"/>
      <c r="Z450" s="146"/>
    </row>
    <row r="451" spans="1:26" ht="12.75" customHeight="1" x14ac:dyDescent="0.2">
      <c r="A451" s="141">
        <v>447</v>
      </c>
      <c r="B451" s="146">
        <f t="shared" si="5"/>
        <v>1</v>
      </c>
      <c r="C451" s="150" t="s">
        <v>2665</v>
      </c>
      <c r="D451" s="150" t="s">
        <v>4139</v>
      </c>
      <c r="E451" s="151" t="s">
        <v>3573</v>
      </c>
      <c r="F451" s="161">
        <v>2007</v>
      </c>
      <c r="G451" s="153">
        <v>22104458701</v>
      </c>
      <c r="H451" s="153">
        <v>12851735853</v>
      </c>
      <c r="I451" s="154">
        <f t="shared" si="1"/>
        <v>0.58140920919355477</v>
      </c>
      <c r="J451" s="155" t="s">
        <v>2207</v>
      </c>
      <c r="K451" s="155" t="s">
        <v>4246</v>
      </c>
      <c r="L451" s="141"/>
      <c r="M451" s="156"/>
      <c r="N451" s="146"/>
      <c r="O451" s="146"/>
      <c r="P451" s="146"/>
      <c r="Q451" s="146"/>
      <c r="R451" s="146"/>
      <c r="S451" s="146"/>
      <c r="T451" s="146"/>
      <c r="U451" s="146"/>
      <c r="V451" s="146"/>
      <c r="W451" s="146"/>
      <c r="X451" s="146"/>
      <c r="Y451" s="146"/>
      <c r="Z451" s="146"/>
    </row>
    <row r="452" spans="1:26" ht="12.75" customHeight="1" x14ac:dyDescent="0.2">
      <c r="A452" s="141">
        <v>448</v>
      </c>
      <c r="B452" s="146">
        <f t="shared" si="5"/>
        <v>1</v>
      </c>
      <c r="C452" s="150" t="s">
        <v>1490</v>
      </c>
      <c r="D452" s="150" t="s">
        <v>4139</v>
      </c>
      <c r="E452" s="151" t="s">
        <v>3574</v>
      </c>
      <c r="F452" s="161">
        <v>2007</v>
      </c>
      <c r="G452" s="153">
        <v>1158400000</v>
      </c>
      <c r="H452" s="153">
        <v>400000000</v>
      </c>
      <c r="I452" s="154">
        <f t="shared" si="1"/>
        <v>0.34530386740331492</v>
      </c>
      <c r="J452" s="155"/>
      <c r="K452" s="155"/>
      <c r="L452" s="141" t="s">
        <v>3261</v>
      </c>
      <c r="M452" s="156">
        <v>2008</v>
      </c>
      <c r="N452" s="146"/>
      <c r="O452" s="146"/>
      <c r="P452" s="146"/>
      <c r="Q452" s="146"/>
      <c r="R452" s="146"/>
      <c r="S452" s="146"/>
      <c r="T452" s="146"/>
      <c r="U452" s="146"/>
      <c r="V452" s="146"/>
      <c r="W452" s="146"/>
      <c r="X452" s="146"/>
      <c r="Y452" s="146"/>
      <c r="Z452" s="146"/>
    </row>
    <row r="453" spans="1:26" ht="12.75" customHeight="1" x14ac:dyDescent="0.2">
      <c r="A453" s="141">
        <v>449</v>
      </c>
      <c r="B453" s="146">
        <f t="shared" si="5"/>
        <v>1</v>
      </c>
      <c r="C453" s="150" t="s">
        <v>2091</v>
      </c>
      <c r="D453" s="150" t="s">
        <v>312</v>
      </c>
      <c r="E453" s="151" t="s">
        <v>3575</v>
      </c>
      <c r="F453" s="161">
        <v>2007</v>
      </c>
      <c r="G453" s="153">
        <v>5812300000</v>
      </c>
      <c r="H453" s="153">
        <v>4449900000</v>
      </c>
      <c r="I453" s="154">
        <f t="shared" si="1"/>
        <v>0.76560053679266382</v>
      </c>
      <c r="J453" s="155"/>
      <c r="K453" s="155"/>
      <c r="L453" s="141" t="s">
        <v>3261</v>
      </c>
      <c r="M453" s="156">
        <v>2010</v>
      </c>
      <c r="N453" s="146"/>
      <c r="O453" s="146"/>
      <c r="P453" s="146"/>
      <c r="Q453" s="146"/>
      <c r="R453" s="146"/>
      <c r="S453" s="146"/>
      <c r="T453" s="146"/>
      <c r="U453" s="146"/>
      <c r="V453" s="146"/>
      <c r="W453" s="146"/>
      <c r="X453" s="146"/>
      <c r="Y453" s="146"/>
      <c r="Z453" s="146"/>
    </row>
    <row r="454" spans="1:26" ht="12.75" customHeight="1" x14ac:dyDescent="0.2">
      <c r="A454" s="141">
        <v>450</v>
      </c>
      <c r="B454" s="146">
        <f t="shared" si="5"/>
        <v>1</v>
      </c>
      <c r="C454" s="150" t="s">
        <v>1452</v>
      </c>
      <c r="D454" s="150" t="s">
        <v>312</v>
      </c>
      <c r="E454" s="151" t="s">
        <v>3576</v>
      </c>
      <c r="F454" s="161">
        <v>2007</v>
      </c>
      <c r="G454" s="153">
        <v>5138470000</v>
      </c>
      <c r="H454" s="153">
        <v>1541541000</v>
      </c>
      <c r="I454" s="154">
        <f t="shared" si="1"/>
        <v>0.3</v>
      </c>
      <c r="J454" s="155"/>
      <c r="K454" s="155"/>
      <c r="L454" s="141" t="s">
        <v>3261</v>
      </c>
      <c r="M454" s="156">
        <v>2008</v>
      </c>
      <c r="N454" s="146"/>
      <c r="O454" s="146"/>
      <c r="P454" s="146"/>
      <c r="Q454" s="146"/>
      <c r="R454" s="146"/>
      <c r="S454" s="146"/>
      <c r="T454" s="146"/>
      <c r="U454" s="146"/>
      <c r="V454" s="146"/>
      <c r="W454" s="146"/>
      <c r="X454" s="146"/>
      <c r="Y454" s="146"/>
      <c r="Z454" s="146"/>
    </row>
    <row r="455" spans="1:26" ht="12.75" customHeight="1" x14ac:dyDescent="0.2">
      <c r="A455" s="141">
        <v>451</v>
      </c>
      <c r="B455" s="146">
        <f t="shared" si="5"/>
        <v>1</v>
      </c>
      <c r="C455" s="150" t="s">
        <v>309</v>
      </c>
      <c r="D455" s="150" t="s">
        <v>312</v>
      </c>
      <c r="E455" s="151" t="s">
        <v>3577</v>
      </c>
      <c r="F455" s="161">
        <v>2007</v>
      </c>
      <c r="G455" s="153">
        <v>17000000000</v>
      </c>
      <c r="H455" s="153">
        <v>8675000000</v>
      </c>
      <c r="I455" s="154">
        <f t="shared" si="1"/>
        <v>0.51029411764705879</v>
      </c>
      <c r="J455" s="155" t="s">
        <v>71</v>
      </c>
      <c r="K455" s="155" t="s">
        <v>311</v>
      </c>
      <c r="L455" s="141"/>
      <c r="M455" s="156"/>
      <c r="N455" s="146"/>
      <c r="O455" s="146"/>
      <c r="P455" s="146"/>
      <c r="Q455" s="146"/>
      <c r="R455" s="146"/>
      <c r="S455" s="146"/>
      <c r="T455" s="146"/>
      <c r="U455" s="146"/>
      <c r="V455" s="146"/>
      <c r="W455" s="146"/>
      <c r="X455" s="146"/>
      <c r="Y455" s="146"/>
      <c r="Z455" s="146"/>
    </row>
    <row r="456" spans="1:26" ht="12.75" customHeight="1" x14ac:dyDescent="0.2">
      <c r="A456" s="141">
        <v>452</v>
      </c>
      <c r="B456" s="146">
        <f t="shared" si="5"/>
        <v>1</v>
      </c>
      <c r="C456" s="150" t="s">
        <v>3025</v>
      </c>
      <c r="D456" s="150" t="s">
        <v>312</v>
      </c>
      <c r="E456" s="151" t="s">
        <v>3578</v>
      </c>
      <c r="F456" s="161">
        <v>2007</v>
      </c>
      <c r="G456" s="153">
        <v>6000000000</v>
      </c>
      <c r="H456" s="153">
        <v>1800000000</v>
      </c>
      <c r="I456" s="154">
        <f t="shared" si="1"/>
        <v>0.3</v>
      </c>
      <c r="J456" s="155" t="s">
        <v>71</v>
      </c>
      <c r="K456" s="155" t="s">
        <v>311</v>
      </c>
      <c r="L456" s="141"/>
      <c r="M456" s="156"/>
      <c r="N456" s="146"/>
      <c r="O456" s="146"/>
      <c r="P456" s="146"/>
      <c r="Q456" s="146"/>
      <c r="R456" s="146"/>
      <c r="S456" s="146"/>
      <c r="T456" s="146"/>
      <c r="U456" s="146"/>
      <c r="V456" s="146"/>
      <c r="W456" s="146"/>
      <c r="X456" s="146"/>
      <c r="Y456" s="146"/>
      <c r="Z456" s="146"/>
    </row>
    <row r="457" spans="1:26" ht="12.75" customHeight="1" x14ac:dyDescent="0.2">
      <c r="A457" s="141">
        <v>453</v>
      </c>
      <c r="B457" s="146">
        <f t="shared" si="5"/>
        <v>1</v>
      </c>
      <c r="C457" s="150" t="s">
        <v>316</v>
      </c>
      <c r="D457" s="150" t="s">
        <v>312</v>
      </c>
      <c r="E457" s="151" t="s">
        <v>3579</v>
      </c>
      <c r="F457" s="161">
        <v>2007</v>
      </c>
      <c r="G457" s="153">
        <v>15000000000</v>
      </c>
      <c r="H457" s="153">
        <v>4500000000</v>
      </c>
      <c r="I457" s="154">
        <f t="shared" si="1"/>
        <v>0.3</v>
      </c>
      <c r="J457" s="155" t="s">
        <v>71</v>
      </c>
      <c r="K457" s="155" t="s">
        <v>311</v>
      </c>
      <c r="L457" s="141"/>
      <c r="M457" s="156"/>
      <c r="N457" s="146"/>
      <c r="O457" s="146"/>
      <c r="P457" s="146"/>
      <c r="Q457" s="146"/>
      <c r="R457" s="146"/>
      <c r="S457" s="146"/>
      <c r="T457" s="146"/>
      <c r="U457" s="146"/>
      <c r="V457" s="146"/>
      <c r="W457" s="146"/>
      <c r="X457" s="146"/>
      <c r="Y457" s="146"/>
      <c r="Z457" s="146"/>
    </row>
    <row r="458" spans="1:26" ht="12.75" customHeight="1" x14ac:dyDescent="0.2">
      <c r="A458" s="141">
        <v>454</v>
      </c>
      <c r="B458" s="146">
        <f t="shared" si="5"/>
        <v>1</v>
      </c>
      <c r="C458" s="150" t="s">
        <v>2897</v>
      </c>
      <c r="D458" s="150" t="s">
        <v>4217</v>
      </c>
      <c r="E458" s="151" t="s">
        <v>3580</v>
      </c>
      <c r="F458" s="161">
        <v>2007</v>
      </c>
      <c r="G458" s="153">
        <v>14200000000</v>
      </c>
      <c r="H458" s="153">
        <v>6110000000</v>
      </c>
      <c r="I458" s="154">
        <f t="shared" si="1"/>
        <v>0.43028169014084505</v>
      </c>
      <c r="J458" s="155" t="s">
        <v>2588</v>
      </c>
      <c r="K458" s="155" t="s">
        <v>4266</v>
      </c>
      <c r="L458" s="141"/>
      <c r="M458" s="156"/>
      <c r="N458" s="146"/>
      <c r="O458" s="146"/>
      <c r="P458" s="146"/>
      <c r="Q458" s="146"/>
      <c r="R458" s="146"/>
      <c r="S458" s="146"/>
      <c r="T458" s="146"/>
      <c r="U458" s="146"/>
      <c r="V458" s="146"/>
      <c r="W458" s="146"/>
      <c r="X458" s="146"/>
      <c r="Y458" s="146"/>
      <c r="Z458" s="146"/>
    </row>
    <row r="459" spans="1:26" ht="12.75" customHeight="1" x14ac:dyDescent="0.2">
      <c r="A459" s="141">
        <v>455</v>
      </c>
      <c r="B459" s="146">
        <f t="shared" si="5"/>
        <v>1</v>
      </c>
      <c r="C459" s="150" t="s">
        <v>1330</v>
      </c>
      <c r="D459" s="150" t="s">
        <v>4216</v>
      </c>
      <c r="E459" s="151" t="s">
        <v>3581</v>
      </c>
      <c r="F459" s="161">
        <v>2007</v>
      </c>
      <c r="G459" s="153">
        <v>5045000000</v>
      </c>
      <c r="H459" s="153">
        <v>2573000000</v>
      </c>
      <c r="I459" s="154">
        <f t="shared" si="1"/>
        <v>0.51000991080277502</v>
      </c>
      <c r="J459" s="155"/>
      <c r="K459" s="155"/>
      <c r="L459" s="141" t="s">
        <v>3261</v>
      </c>
      <c r="M459" s="156">
        <v>2006</v>
      </c>
      <c r="N459" s="146"/>
      <c r="O459" s="146"/>
      <c r="P459" s="146"/>
      <c r="Q459" s="146"/>
      <c r="R459" s="146"/>
      <c r="S459" s="146"/>
      <c r="T459" s="146"/>
      <c r="U459" s="146"/>
      <c r="V459" s="146"/>
      <c r="W459" s="146"/>
      <c r="X459" s="146"/>
      <c r="Y459" s="146"/>
      <c r="Z459" s="146"/>
    </row>
    <row r="460" spans="1:26" ht="12.75" customHeight="1" x14ac:dyDescent="0.2">
      <c r="A460" s="141">
        <v>456</v>
      </c>
      <c r="B460" s="146">
        <f t="shared" si="5"/>
        <v>1</v>
      </c>
      <c r="C460" s="150" t="s">
        <v>1334</v>
      </c>
      <c r="D460" s="150" t="s">
        <v>4216</v>
      </c>
      <c r="E460" s="151" t="s">
        <v>3582</v>
      </c>
      <c r="F460" s="161">
        <v>2007</v>
      </c>
      <c r="G460" s="171">
        <v>4850000000</v>
      </c>
      <c r="H460" s="171">
        <v>1455000000</v>
      </c>
      <c r="I460" s="154">
        <f t="shared" si="1"/>
        <v>0.3</v>
      </c>
      <c r="J460" s="155"/>
      <c r="K460" s="155"/>
      <c r="L460" s="141" t="s">
        <v>3261</v>
      </c>
      <c r="M460" s="156">
        <v>2007</v>
      </c>
      <c r="N460" s="146"/>
      <c r="O460" s="146"/>
      <c r="P460" s="146"/>
      <c r="Q460" s="146"/>
      <c r="R460" s="146"/>
      <c r="S460" s="146"/>
      <c r="T460" s="146"/>
      <c r="U460" s="146"/>
      <c r="V460" s="146"/>
      <c r="W460" s="146"/>
      <c r="X460" s="146"/>
      <c r="Y460" s="146"/>
      <c r="Z460" s="146"/>
    </row>
    <row r="461" spans="1:26" ht="12.75" customHeight="1" x14ac:dyDescent="0.2">
      <c r="A461" s="141">
        <v>457</v>
      </c>
      <c r="B461" s="146">
        <f t="shared" si="5"/>
        <v>1</v>
      </c>
      <c r="C461" s="150" t="s">
        <v>3086</v>
      </c>
      <c r="D461" s="150" t="s">
        <v>4216</v>
      </c>
      <c r="E461" s="151" t="s">
        <v>3583</v>
      </c>
      <c r="F461" s="161">
        <v>2007</v>
      </c>
      <c r="G461" s="171">
        <v>3000000000</v>
      </c>
      <c r="H461" s="171">
        <v>900000000</v>
      </c>
      <c r="I461" s="154">
        <f t="shared" si="1"/>
        <v>0.3</v>
      </c>
      <c r="J461" s="155" t="s">
        <v>2588</v>
      </c>
      <c r="K461" s="155" t="s">
        <v>4240</v>
      </c>
      <c r="L461" s="141"/>
      <c r="M461" s="156"/>
      <c r="N461" s="146"/>
      <c r="O461" s="146"/>
      <c r="P461" s="146"/>
      <c r="Q461" s="146"/>
      <c r="R461" s="146"/>
      <c r="S461" s="146"/>
      <c r="T461" s="146"/>
      <c r="U461" s="146"/>
      <c r="V461" s="146"/>
      <c r="W461" s="146"/>
      <c r="X461" s="146"/>
      <c r="Y461" s="146"/>
      <c r="Z461" s="146"/>
    </row>
    <row r="462" spans="1:26" ht="12.75" customHeight="1" x14ac:dyDescent="0.2">
      <c r="A462" s="141">
        <v>458</v>
      </c>
      <c r="B462" s="146">
        <f t="shared" si="5"/>
        <v>1</v>
      </c>
      <c r="C462" s="150" t="s">
        <v>348</v>
      </c>
      <c r="D462" s="150" t="s">
        <v>351</v>
      </c>
      <c r="E462" s="151" t="s">
        <v>349</v>
      </c>
      <c r="F462" s="161">
        <v>2007</v>
      </c>
      <c r="G462" s="153">
        <v>15000000000</v>
      </c>
      <c r="H462" s="153">
        <v>7650000000</v>
      </c>
      <c r="I462" s="154">
        <f t="shared" si="1"/>
        <v>0.51</v>
      </c>
      <c r="J462" s="155" t="s">
        <v>71</v>
      </c>
      <c r="K462" s="155" t="s">
        <v>4230</v>
      </c>
      <c r="L462" s="141"/>
      <c r="M462" s="156"/>
      <c r="N462" s="146"/>
      <c r="O462" s="146"/>
      <c r="P462" s="146"/>
      <c r="Q462" s="146"/>
      <c r="R462" s="146"/>
      <c r="S462" s="146"/>
      <c r="T462" s="146"/>
      <c r="U462" s="146"/>
      <c r="V462" s="146"/>
      <c r="W462" s="146"/>
      <c r="X462" s="146"/>
      <c r="Y462" s="146"/>
      <c r="Z462" s="146"/>
    </row>
    <row r="463" spans="1:26" ht="12.75" customHeight="1" x14ac:dyDescent="0.2">
      <c r="A463" s="141">
        <v>459</v>
      </c>
      <c r="B463" s="146">
        <f t="shared" si="5"/>
        <v>1</v>
      </c>
      <c r="C463" s="150" t="s">
        <v>1886</v>
      </c>
      <c r="D463" s="150" t="s">
        <v>4219</v>
      </c>
      <c r="E463" s="151" t="s">
        <v>3584</v>
      </c>
      <c r="F463" s="161">
        <v>2007</v>
      </c>
      <c r="G463" s="153">
        <v>1786890000</v>
      </c>
      <c r="H463" s="153">
        <v>911310000</v>
      </c>
      <c r="I463" s="154">
        <f t="shared" si="1"/>
        <v>0.50999781743699946</v>
      </c>
      <c r="J463" s="155"/>
      <c r="K463" s="155"/>
      <c r="L463" s="141" t="s">
        <v>3261</v>
      </c>
      <c r="M463" s="156">
        <v>2009</v>
      </c>
      <c r="N463" s="146"/>
      <c r="O463" s="146"/>
      <c r="P463" s="146"/>
      <c r="Q463" s="146"/>
      <c r="R463" s="146"/>
      <c r="S463" s="146"/>
      <c r="T463" s="146"/>
      <c r="U463" s="146"/>
      <c r="V463" s="146"/>
      <c r="W463" s="146"/>
      <c r="X463" s="146"/>
      <c r="Y463" s="146"/>
      <c r="Z463" s="146"/>
    </row>
    <row r="464" spans="1:26" ht="12.75" customHeight="1" x14ac:dyDescent="0.2">
      <c r="A464" s="141">
        <v>460</v>
      </c>
      <c r="B464" s="146">
        <f t="shared" si="5"/>
        <v>1</v>
      </c>
      <c r="C464" s="150" t="s">
        <v>1844</v>
      </c>
      <c r="D464" s="150" t="s">
        <v>480</v>
      </c>
      <c r="E464" s="151" t="s">
        <v>3585</v>
      </c>
      <c r="F464" s="161">
        <v>2007</v>
      </c>
      <c r="G464" s="153">
        <v>575000000</v>
      </c>
      <c r="H464" s="153">
        <v>325000000</v>
      </c>
      <c r="I464" s="154">
        <f t="shared" si="1"/>
        <v>0.56521739130434778</v>
      </c>
      <c r="J464" s="155"/>
      <c r="K464" s="155"/>
      <c r="L464" s="141" t="s">
        <v>3261</v>
      </c>
      <c r="M464" s="156">
        <v>2009</v>
      </c>
      <c r="N464" s="146"/>
      <c r="O464" s="146"/>
      <c r="P464" s="146"/>
      <c r="Q464" s="146"/>
      <c r="R464" s="146"/>
      <c r="S464" s="146"/>
      <c r="T464" s="146"/>
      <c r="U464" s="146"/>
      <c r="V464" s="146"/>
      <c r="W464" s="146"/>
      <c r="X464" s="146"/>
      <c r="Y464" s="146"/>
      <c r="Z464" s="146"/>
    </row>
    <row r="465" spans="1:26" ht="12.75" customHeight="1" x14ac:dyDescent="0.2">
      <c r="A465" s="141">
        <v>461</v>
      </c>
      <c r="B465" s="146">
        <f t="shared" si="5"/>
        <v>1</v>
      </c>
      <c r="C465" s="150" t="s">
        <v>2047</v>
      </c>
      <c r="D465" s="150" t="s">
        <v>4213</v>
      </c>
      <c r="E465" s="151" t="s">
        <v>3586</v>
      </c>
      <c r="F465" s="161">
        <v>2007</v>
      </c>
      <c r="G465" s="153">
        <v>1700000000</v>
      </c>
      <c r="H465" s="153">
        <v>867000000</v>
      </c>
      <c r="I465" s="154">
        <f t="shared" si="1"/>
        <v>0.51</v>
      </c>
      <c r="J465" s="155"/>
      <c r="K465" s="155"/>
      <c r="L465" s="141" t="s">
        <v>3261</v>
      </c>
      <c r="M465" s="156">
        <v>2010</v>
      </c>
      <c r="N465" s="146"/>
      <c r="O465" s="146"/>
      <c r="P465" s="146"/>
      <c r="Q465" s="146"/>
      <c r="R465" s="146"/>
      <c r="S465" s="146"/>
      <c r="T465" s="146"/>
      <c r="U465" s="146"/>
      <c r="V465" s="146"/>
      <c r="W465" s="146"/>
      <c r="X465" s="146"/>
      <c r="Y465" s="146"/>
      <c r="Z465" s="146"/>
    </row>
    <row r="466" spans="1:26" ht="12.75" customHeight="1" x14ac:dyDescent="0.2">
      <c r="A466" s="141">
        <v>462</v>
      </c>
      <c r="B466" s="146">
        <f t="shared" si="5"/>
        <v>1</v>
      </c>
      <c r="C466" s="150" t="s">
        <v>1856</v>
      </c>
      <c r="D466" s="150" t="s">
        <v>733</v>
      </c>
      <c r="E466" s="151" t="s">
        <v>3587</v>
      </c>
      <c r="F466" s="161">
        <v>2007</v>
      </c>
      <c r="G466" s="153">
        <v>3950000000</v>
      </c>
      <c r="H466" s="153">
        <v>2172500000</v>
      </c>
      <c r="I466" s="154">
        <f t="shared" si="1"/>
        <v>0.55000000000000004</v>
      </c>
      <c r="J466" s="155"/>
      <c r="K466" s="155"/>
      <c r="L466" s="141" t="s">
        <v>3261</v>
      </c>
      <c r="M466" s="156">
        <v>2009</v>
      </c>
      <c r="N466" s="146"/>
      <c r="O466" s="146"/>
      <c r="P466" s="146"/>
      <c r="Q466" s="146"/>
      <c r="R466" s="146"/>
      <c r="S466" s="146"/>
      <c r="T466" s="146"/>
      <c r="U466" s="146"/>
      <c r="V466" s="146"/>
      <c r="W466" s="146"/>
      <c r="X466" s="146"/>
      <c r="Y466" s="146"/>
      <c r="Z466" s="146"/>
    </row>
    <row r="467" spans="1:26" ht="12.75" customHeight="1" x14ac:dyDescent="0.2">
      <c r="A467" s="141">
        <v>463</v>
      </c>
      <c r="B467" s="146">
        <f t="shared" si="5"/>
        <v>1</v>
      </c>
      <c r="C467" s="150" t="s">
        <v>2480</v>
      </c>
      <c r="D467" s="150" t="s">
        <v>269</v>
      </c>
      <c r="E467" s="151" t="s">
        <v>3588</v>
      </c>
      <c r="F467" s="161">
        <v>2007</v>
      </c>
      <c r="G467" s="153">
        <v>4000000000</v>
      </c>
      <c r="H467" s="153">
        <v>2040000000</v>
      </c>
      <c r="I467" s="154">
        <f t="shared" si="1"/>
        <v>0.51</v>
      </c>
      <c r="J467" s="155"/>
      <c r="K467" s="155"/>
      <c r="L467" s="141" t="s">
        <v>3261</v>
      </c>
      <c r="M467" s="156">
        <v>2013</v>
      </c>
      <c r="N467" s="146"/>
      <c r="O467" s="146"/>
      <c r="P467" s="146"/>
      <c r="Q467" s="146"/>
      <c r="R467" s="146"/>
      <c r="S467" s="146"/>
      <c r="T467" s="146"/>
      <c r="U467" s="146"/>
      <c r="V467" s="146"/>
      <c r="W467" s="146"/>
      <c r="X467" s="146"/>
      <c r="Y467" s="146"/>
      <c r="Z467" s="146"/>
    </row>
    <row r="468" spans="1:26" ht="12.75" customHeight="1" x14ac:dyDescent="0.2">
      <c r="A468" s="141">
        <v>464</v>
      </c>
      <c r="B468" s="146">
        <f t="shared" si="5"/>
        <v>1</v>
      </c>
      <c r="C468" s="150" t="s">
        <v>1852</v>
      </c>
      <c r="D468" s="150" t="s">
        <v>4204</v>
      </c>
      <c r="E468" s="151" t="s">
        <v>3589</v>
      </c>
      <c r="F468" s="161">
        <v>2007</v>
      </c>
      <c r="G468" s="153">
        <v>600000000</v>
      </c>
      <c r="H468" s="153">
        <v>288000000</v>
      </c>
      <c r="I468" s="154">
        <f t="shared" si="1"/>
        <v>0.48</v>
      </c>
      <c r="J468" s="155"/>
      <c r="K468" s="155"/>
      <c r="L468" s="141" t="s">
        <v>3261</v>
      </c>
      <c r="M468" s="156">
        <v>2009</v>
      </c>
      <c r="N468" s="146"/>
      <c r="O468" s="146"/>
      <c r="P468" s="146"/>
      <c r="Q468" s="146"/>
      <c r="R468" s="146"/>
      <c r="S468" s="146"/>
      <c r="T468" s="146"/>
      <c r="U468" s="146"/>
      <c r="V468" s="146"/>
      <c r="W468" s="146"/>
      <c r="X468" s="146"/>
      <c r="Y468" s="146"/>
      <c r="Z468" s="146"/>
    </row>
    <row r="469" spans="1:26" ht="12.75" customHeight="1" x14ac:dyDescent="0.2">
      <c r="A469" s="141">
        <v>465</v>
      </c>
      <c r="B469" s="146">
        <f t="shared" si="5"/>
        <v>1</v>
      </c>
      <c r="C469" s="150" t="s">
        <v>2056</v>
      </c>
      <c r="D469" s="150" t="s">
        <v>4204</v>
      </c>
      <c r="E469" s="151" t="s">
        <v>3590</v>
      </c>
      <c r="F469" s="161">
        <v>2007</v>
      </c>
      <c r="G469" s="153">
        <v>3000000000</v>
      </c>
      <c r="H469" s="153">
        <v>400000000</v>
      </c>
      <c r="I469" s="154">
        <f t="shared" si="1"/>
        <v>0.13333333333333333</v>
      </c>
      <c r="J469" s="155"/>
      <c r="K469" s="155"/>
      <c r="L469" s="141" t="s">
        <v>3261</v>
      </c>
      <c r="M469" s="156">
        <v>2010</v>
      </c>
      <c r="N469" s="146"/>
      <c r="O469" s="146"/>
      <c r="P469" s="146"/>
      <c r="Q469" s="146"/>
      <c r="R469" s="146"/>
      <c r="S469" s="146"/>
      <c r="T469" s="146"/>
      <c r="U469" s="146"/>
      <c r="V469" s="146"/>
      <c r="W469" s="146"/>
      <c r="X469" s="146"/>
      <c r="Y469" s="146"/>
      <c r="Z469" s="146"/>
    </row>
    <row r="470" spans="1:26" ht="12.75" customHeight="1" x14ac:dyDescent="0.2">
      <c r="A470" s="141">
        <v>466</v>
      </c>
      <c r="B470" s="146">
        <f t="shared" si="5"/>
        <v>1</v>
      </c>
      <c r="C470" s="150" t="s">
        <v>2137</v>
      </c>
      <c r="D470" s="150" t="s">
        <v>269</v>
      </c>
      <c r="E470" s="151" t="s">
        <v>2138</v>
      </c>
      <c r="F470" s="161">
        <v>2007</v>
      </c>
      <c r="G470" s="153">
        <v>4000000000</v>
      </c>
      <c r="H470" s="153">
        <v>1200000000</v>
      </c>
      <c r="I470" s="154">
        <f t="shared" si="1"/>
        <v>0.3</v>
      </c>
      <c r="J470" s="155" t="s">
        <v>69</v>
      </c>
      <c r="K470" s="155" t="s">
        <v>4167</v>
      </c>
      <c r="L470" s="141"/>
      <c r="M470" s="156"/>
      <c r="N470" s="146"/>
      <c r="O470" s="146"/>
      <c r="P470" s="146"/>
      <c r="Q470" s="146"/>
      <c r="R470" s="146"/>
      <c r="S470" s="146"/>
      <c r="T470" s="146"/>
      <c r="U470" s="146"/>
      <c r="V470" s="146"/>
      <c r="W470" s="146"/>
      <c r="X470" s="146"/>
      <c r="Y470" s="146"/>
      <c r="Z470" s="146"/>
    </row>
    <row r="471" spans="1:26" ht="12.75" customHeight="1" x14ac:dyDescent="0.2">
      <c r="A471" s="141">
        <v>467</v>
      </c>
      <c r="B471" s="146">
        <f t="shared" si="5"/>
        <v>1</v>
      </c>
      <c r="C471" s="150" t="s">
        <v>2244</v>
      </c>
      <c r="D471" s="150" t="s">
        <v>733</v>
      </c>
      <c r="E471" s="151" t="s">
        <v>3591</v>
      </c>
      <c r="F471" s="161">
        <v>2007</v>
      </c>
      <c r="G471" s="153">
        <v>18000000000</v>
      </c>
      <c r="H471" s="153">
        <v>7772000000</v>
      </c>
      <c r="I471" s="154">
        <f t="shared" si="1"/>
        <v>0.43177777777777776</v>
      </c>
      <c r="J471" s="155"/>
      <c r="K471" s="155"/>
      <c r="L471" s="141" t="s">
        <v>3261</v>
      </c>
      <c r="M471" s="156">
        <v>2011</v>
      </c>
      <c r="N471" s="146"/>
      <c r="O471" s="146"/>
      <c r="P471" s="146"/>
      <c r="Q471" s="146"/>
      <c r="R471" s="146"/>
      <c r="S471" s="146"/>
      <c r="T471" s="146"/>
      <c r="U471" s="146"/>
      <c r="V471" s="146"/>
      <c r="W471" s="146"/>
      <c r="X471" s="146"/>
      <c r="Y471" s="146"/>
      <c r="Z471" s="146"/>
    </row>
    <row r="472" spans="1:26" ht="12.75" customHeight="1" x14ac:dyDescent="0.2">
      <c r="A472" s="141">
        <v>468</v>
      </c>
      <c r="B472" s="146">
        <f t="shared" si="5"/>
        <v>1</v>
      </c>
      <c r="C472" s="150" t="s">
        <v>2872</v>
      </c>
      <c r="D472" s="150" t="s">
        <v>4208</v>
      </c>
      <c r="E472" s="151" t="s">
        <v>2873</v>
      </c>
      <c r="F472" s="161">
        <v>2007</v>
      </c>
      <c r="G472" s="153">
        <v>2000000000</v>
      </c>
      <c r="H472" s="153">
        <v>539250000</v>
      </c>
      <c r="I472" s="154">
        <f t="shared" si="1"/>
        <v>0.269625</v>
      </c>
      <c r="J472" s="155" t="s">
        <v>2611</v>
      </c>
      <c r="K472" s="155" t="s">
        <v>4258</v>
      </c>
      <c r="L472" s="141"/>
      <c r="M472" s="156"/>
      <c r="N472" s="146"/>
      <c r="O472" s="146"/>
      <c r="P472" s="146"/>
      <c r="Q472" s="146"/>
      <c r="R472" s="146"/>
      <c r="S472" s="146"/>
      <c r="T472" s="146"/>
      <c r="U472" s="146"/>
      <c r="V472" s="146"/>
      <c r="W472" s="146"/>
      <c r="X472" s="146"/>
      <c r="Y472" s="146"/>
      <c r="Z472" s="146"/>
    </row>
    <row r="473" spans="1:26" ht="12.75" customHeight="1" x14ac:dyDescent="0.2">
      <c r="A473" s="141">
        <v>469</v>
      </c>
      <c r="B473" s="146">
        <f t="shared" si="5"/>
        <v>1</v>
      </c>
      <c r="C473" s="150" t="s">
        <v>2576</v>
      </c>
      <c r="D473" s="150" t="s">
        <v>4208</v>
      </c>
      <c r="E473" s="151" t="s">
        <v>3592</v>
      </c>
      <c r="F473" s="161">
        <v>2007</v>
      </c>
      <c r="G473" s="153">
        <v>11000000000</v>
      </c>
      <c r="H473" s="153">
        <v>2750000000</v>
      </c>
      <c r="I473" s="154">
        <f t="shared" si="1"/>
        <v>0.25</v>
      </c>
      <c r="J473" s="155"/>
      <c r="K473" s="155"/>
      <c r="L473" s="141" t="s">
        <v>3261</v>
      </c>
      <c r="M473" s="156">
        <v>2013</v>
      </c>
      <c r="N473" s="146"/>
      <c r="O473" s="146"/>
      <c r="P473" s="146"/>
      <c r="Q473" s="146"/>
      <c r="R473" s="146"/>
      <c r="S473" s="146"/>
      <c r="T473" s="146"/>
      <c r="U473" s="146"/>
      <c r="V473" s="146"/>
      <c r="W473" s="146"/>
      <c r="X473" s="146"/>
      <c r="Y473" s="146"/>
      <c r="Z473" s="146"/>
    </row>
    <row r="474" spans="1:26" ht="12.75" customHeight="1" x14ac:dyDescent="0.2">
      <c r="A474" s="141">
        <v>470</v>
      </c>
      <c r="B474" s="146">
        <f t="shared" si="5"/>
        <v>1</v>
      </c>
      <c r="C474" s="150" t="s">
        <v>1536</v>
      </c>
      <c r="D474" s="150" t="s">
        <v>480</v>
      </c>
      <c r="E474" s="151" t="s">
        <v>3593</v>
      </c>
      <c r="F474" s="161">
        <v>2007</v>
      </c>
      <c r="G474" s="153">
        <v>2157000000</v>
      </c>
      <c r="H474" s="153">
        <v>1559000000</v>
      </c>
      <c r="I474" s="154">
        <f t="shared" si="1"/>
        <v>0.722763096893834</v>
      </c>
      <c r="J474" s="155"/>
      <c r="K474" s="155"/>
      <c r="L474" s="141" t="s">
        <v>3261</v>
      </c>
      <c r="M474" s="156">
        <v>2009</v>
      </c>
      <c r="N474" s="146"/>
      <c r="O474" s="146"/>
      <c r="P474" s="146"/>
      <c r="Q474" s="146"/>
      <c r="R474" s="146"/>
      <c r="S474" s="146"/>
      <c r="T474" s="146"/>
      <c r="U474" s="146"/>
      <c r="V474" s="146"/>
      <c r="W474" s="146"/>
      <c r="X474" s="146"/>
      <c r="Y474" s="146"/>
      <c r="Z474" s="146"/>
    </row>
    <row r="475" spans="1:26" ht="12.75" customHeight="1" x14ac:dyDescent="0.2">
      <c r="A475" s="141">
        <v>471</v>
      </c>
      <c r="B475" s="146">
        <f t="shared" si="5"/>
        <v>1</v>
      </c>
      <c r="C475" s="150" t="s">
        <v>192</v>
      </c>
      <c r="D475" s="150" t="s">
        <v>4204</v>
      </c>
      <c r="E475" s="151" t="s">
        <v>193</v>
      </c>
      <c r="F475" s="161">
        <v>2007</v>
      </c>
      <c r="G475" s="153">
        <v>4550000000</v>
      </c>
      <c r="H475" s="153">
        <v>3009500000</v>
      </c>
      <c r="I475" s="154">
        <f t="shared" si="1"/>
        <v>0.66142857142857148</v>
      </c>
      <c r="J475" s="155" t="s">
        <v>69</v>
      </c>
      <c r="K475" s="155" t="s">
        <v>4238</v>
      </c>
      <c r="L475" s="141"/>
      <c r="M475" s="156"/>
      <c r="N475" s="146"/>
      <c r="O475" s="146"/>
      <c r="P475" s="146"/>
      <c r="Q475" s="146"/>
      <c r="R475" s="146"/>
      <c r="S475" s="146"/>
      <c r="T475" s="146"/>
      <c r="U475" s="146"/>
      <c r="V475" s="146"/>
      <c r="W475" s="146"/>
      <c r="X475" s="146"/>
      <c r="Y475" s="146"/>
      <c r="Z475" s="146"/>
    </row>
    <row r="476" spans="1:26" ht="12.75" customHeight="1" x14ac:dyDescent="0.2">
      <c r="A476" s="141">
        <v>472</v>
      </c>
      <c r="B476" s="146">
        <f t="shared" si="5"/>
        <v>1</v>
      </c>
      <c r="C476" s="150" t="s">
        <v>1538</v>
      </c>
      <c r="D476" s="150" t="s">
        <v>480</v>
      </c>
      <c r="E476" s="151" t="s">
        <v>3594</v>
      </c>
      <c r="F476" s="161">
        <v>2007</v>
      </c>
      <c r="G476" s="153">
        <v>7500000000</v>
      </c>
      <c r="H476" s="153">
        <v>1439700000</v>
      </c>
      <c r="I476" s="154">
        <f t="shared" si="1"/>
        <v>0.19195999999999999</v>
      </c>
      <c r="J476" s="155"/>
      <c r="K476" s="155"/>
      <c r="L476" s="141" t="s">
        <v>3261</v>
      </c>
      <c r="M476" s="156">
        <v>2009</v>
      </c>
      <c r="N476" s="146"/>
      <c r="O476" s="146"/>
      <c r="P476" s="146"/>
      <c r="Q476" s="146"/>
      <c r="R476" s="146"/>
      <c r="S476" s="146"/>
      <c r="T476" s="146"/>
      <c r="U476" s="146"/>
      <c r="V476" s="146"/>
      <c r="W476" s="146"/>
      <c r="X476" s="146"/>
      <c r="Y476" s="146"/>
      <c r="Z476" s="146"/>
    </row>
    <row r="477" spans="1:26" ht="12.75" customHeight="1" x14ac:dyDescent="0.2">
      <c r="A477" s="141">
        <v>473</v>
      </c>
      <c r="B477" s="146">
        <f t="shared" si="5"/>
        <v>1</v>
      </c>
      <c r="C477" s="150" t="s">
        <v>1540</v>
      </c>
      <c r="D477" s="150" t="s">
        <v>480</v>
      </c>
      <c r="E477" s="151" t="s">
        <v>3595</v>
      </c>
      <c r="F477" s="161">
        <v>2007</v>
      </c>
      <c r="G477" s="153">
        <v>650000000</v>
      </c>
      <c r="H477" s="153">
        <v>195700000</v>
      </c>
      <c r="I477" s="154">
        <f t="shared" si="1"/>
        <v>0.30107692307692308</v>
      </c>
      <c r="J477" s="155"/>
      <c r="K477" s="155"/>
      <c r="L477" s="141" t="s">
        <v>3261</v>
      </c>
      <c r="M477" s="156">
        <v>2009</v>
      </c>
      <c r="N477" s="146"/>
      <c r="O477" s="146"/>
      <c r="P477" s="146"/>
      <c r="Q477" s="146"/>
      <c r="R477" s="146"/>
      <c r="S477" s="146"/>
      <c r="T477" s="146"/>
      <c r="U477" s="146"/>
      <c r="V477" s="146"/>
      <c r="W477" s="146"/>
      <c r="X477" s="146"/>
      <c r="Y477" s="146"/>
      <c r="Z477" s="146"/>
    </row>
    <row r="478" spans="1:26" ht="12.75" customHeight="1" x14ac:dyDescent="0.2">
      <c r="A478" s="141">
        <v>474</v>
      </c>
      <c r="B478" s="146">
        <f t="shared" si="5"/>
        <v>1</v>
      </c>
      <c r="C478" s="150" t="s">
        <v>2049</v>
      </c>
      <c r="D478" s="150" t="s">
        <v>480</v>
      </c>
      <c r="E478" s="151" t="s">
        <v>3596</v>
      </c>
      <c r="F478" s="161">
        <v>2007</v>
      </c>
      <c r="G478" s="153">
        <v>2475742355</v>
      </c>
      <c r="H478" s="153">
        <v>880400000</v>
      </c>
      <c r="I478" s="154">
        <f t="shared" si="1"/>
        <v>0.35561050939809929</v>
      </c>
      <c r="J478" s="155"/>
      <c r="K478" s="155"/>
      <c r="L478" s="141" t="s">
        <v>3261</v>
      </c>
      <c r="M478" s="156">
        <v>2010</v>
      </c>
      <c r="N478" s="146"/>
      <c r="O478" s="146"/>
      <c r="P478" s="146"/>
      <c r="Q478" s="146"/>
      <c r="R478" s="146"/>
      <c r="S478" s="146"/>
      <c r="T478" s="146"/>
      <c r="U478" s="146"/>
      <c r="V478" s="146"/>
      <c r="W478" s="146"/>
      <c r="X478" s="146"/>
      <c r="Y478" s="146"/>
      <c r="Z478" s="146"/>
    </row>
    <row r="479" spans="1:26" ht="12.75" customHeight="1" x14ac:dyDescent="0.2">
      <c r="A479" s="141">
        <v>475</v>
      </c>
      <c r="B479" s="146">
        <f t="shared" si="5"/>
        <v>1</v>
      </c>
      <c r="C479" s="150" t="s">
        <v>2741</v>
      </c>
      <c r="D479" s="150" t="s">
        <v>4204</v>
      </c>
      <c r="E479" s="151" t="s">
        <v>3597</v>
      </c>
      <c r="F479" s="161">
        <v>2007</v>
      </c>
      <c r="G479" s="153">
        <v>2600000000</v>
      </c>
      <c r="H479" s="153">
        <v>872200000</v>
      </c>
      <c r="I479" s="154">
        <f t="shared" si="1"/>
        <v>0.33546153846153848</v>
      </c>
      <c r="J479" s="155" t="s">
        <v>69</v>
      </c>
      <c r="K479" s="155" t="s">
        <v>4238</v>
      </c>
      <c r="L479" s="141"/>
      <c r="M479" s="156"/>
      <c r="N479" s="146"/>
      <c r="O479" s="146"/>
      <c r="P479" s="146"/>
      <c r="Q479" s="146"/>
      <c r="R479" s="146"/>
      <c r="S479" s="146"/>
      <c r="T479" s="146"/>
      <c r="U479" s="146"/>
      <c r="V479" s="146"/>
      <c r="W479" s="146"/>
      <c r="X479" s="146"/>
      <c r="Y479" s="146"/>
      <c r="Z479" s="146"/>
    </row>
    <row r="480" spans="1:26" ht="12.75" customHeight="1" x14ac:dyDescent="0.2">
      <c r="A480" s="141">
        <v>476</v>
      </c>
      <c r="B480" s="146">
        <f t="shared" si="5"/>
        <v>1</v>
      </c>
      <c r="C480" s="150" t="s">
        <v>1665</v>
      </c>
      <c r="D480" s="150" t="s">
        <v>4204</v>
      </c>
      <c r="E480" s="151" t="s">
        <v>1666</v>
      </c>
      <c r="F480" s="161">
        <v>2007</v>
      </c>
      <c r="G480" s="153">
        <v>2200000000</v>
      </c>
      <c r="H480" s="153">
        <v>440000000</v>
      </c>
      <c r="I480" s="154">
        <f t="shared" si="1"/>
        <v>0.2</v>
      </c>
      <c r="J480" s="155"/>
      <c r="K480" s="155"/>
      <c r="L480" s="141" t="s">
        <v>3261</v>
      </c>
      <c r="M480" s="156">
        <v>2009</v>
      </c>
      <c r="N480" s="146"/>
      <c r="O480" s="146"/>
      <c r="P480" s="146"/>
      <c r="Q480" s="146"/>
      <c r="R480" s="146"/>
      <c r="S480" s="146"/>
      <c r="T480" s="146"/>
      <c r="U480" s="146"/>
      <c r="V480" s="146"/>
      <c r="W480" s="146"/>
      <c r="X480" s="146"/>
      <c r="Y480" s="146"/>
      <c r="Z480" s="146"/>
    </row>
    <row r="481" spans="1:26" ht="12.75" customHeight="1" x14ac:dyDescent="0.2">
      <c r="A481" s="141">
        <v>477</v>
      </c>
      <c r="B481" s="146">
        <f t="shared" si="5"/>
        <v>1</v>
      </c>
      <c r="C481" s="150" t="s">
        <v>478</v>
      </c>
      <c r="D481" s="150" t="s">
        <v>480</v>
      </c>
      <c r="E481" s="151" t="s">
        <v>479</v>
      </c>
      <c r="F481" s="161">
        <v>2007</v>
      </c>
      <c r="G481" s="153">
        <v>4000000000</v>
      </c>
      <c r="H481" s="153">
        <v>1150000000</v>
      </c>
      <c r="I481" s="154">
        <f t="shared" si="1"/>
        <v>0.28749999999999998</v>
      </c>
      <c r="J481" s="155" t="s">
        <v>2611</v>
      </c>
      <c r="K481" s="155" t="s">
        <v>4267</v>
      </c>
      <c r="L481" s="141"/>
      <c r="M481" s="156"/>
      <c r="N481" s="146"/>
      <c r="O481" s="146"/>
      <c r="P481" s="146"/>
      <c r="Q481" s="146"/>
      <c r="R481" s="146"/>
      <c r="S481" s="146"/>
      <c r="T481" s="146"/>
      <c r="U481" s="146"/>
      <c r="V481" s="146"/>
      <c r="W481" s="146"/>
      <c r="X481" s="146"/>
      <c r="Y481" s="146"/>
      <c r="Z481" s="146"/>
    </row>
    <row r="482" spans="1:26" ht="12.75" customHeight="1" x14ac:dyDescent="0.2">
      <c r="A482" s="141">
        <v>478</v>
      </c>
      <c r="B482" s="146">
        <f t="shared" si="5"/>
        <v>1</v>
      </c>
      <c r="C482" s="150" t="s">
        <v>2180</v>
      </c>
      <c r="D482" s="150" t="s">
        <v>4219</v>
      </c>
      <c r="E482" s="151" t="s">
        <v>2181</v>
      </c>
      <c r="F482" s="161">
        <v>2007</v>
      </c>
      <c r="G482" s="153">
        <v>2688290000</v>
      </c>
      <c r="H482" s="153">
        <v>1530790000</v>
      </c>
      <c r="I482" s="154">
        <f t="shared" si="1"/>
        <v>0.56942889346015502</v>
      </c>
      <c r="J482" s="155"/>
      <c r="K482" s="155"/>
      <c r="L482" s="141" t="s">
        <v>3261</v>
      </c>
      <c r="M482" s="156">
        <v>2010</v>
      </c>
      <c r="N482" s="146"/>
      <c r="O482" s="146"/>
      <c r="P482" s="146"/>
      <c r="Q482" s="146"/>
      <c r="R482" s="146"/>
      <c r="S482" s="146"/>
      <c r="T482" s="146"/>
      <c r="U482" s="146"/>
      <c r="V482" s="146"/>
      <c r="W482" s="146"/>
      <c r="X482" s="146"/>
      <c r="Y482" s="146"/>
      <c r="Z482" s="146"/>
    </row>
    <row r="483" spans="1:26" ht="12.75" customHeight="1" x14ac:dyDescent="0.2">
      <c r="A483" s="141">
        <v>479</v>
      </c>
      <c r="B483" s="146">
        <f t="shared" si="5"/>
        <v>1</v>
      </c>
      <c r="C483" s="150" t="s">
        <v>2182</v>
      </c>
      <c r="D483" s="150" t="s">
        <v>4219</v>
      </c>
      <c r="E483" s="151" t="s">
        <v>2183</v>
      </c>
      <c r="F483" s="161">
        <v>2007</v>
      </c>
      <c r="G483" s="153">
        <v>3347000000</v>
      </c>
      <c r="H483" s="153">
        <v>1559000000</v>
      </c>
      <c r="I483" s="154">
        <f t="shared" si="1"/>
        <v>0.46579025993426948</v>
      </c>
      <c r="J483" s="155"/>
      <c r="K483" s="155"/>
      <c r="L483" s="141" t="s">
        <v>3261</v>
      </c>
      <c r="M483" s="156">
        <v>2010</v>
      </c>
      <c r="N483" s="146"/>
      <c r="O483" s="146"/>
      <c r="P483" s="146"/>
      <c r="Q483" s="146"/>
      <c r="R483" s="146"/>
      <c r="S483" s="146"/>
      <c r="T483" s="146"/>
      <c r="U483" s="146"/>
      <c r="V483" s="146"/>
      <c r="W483" s="146"/>
      <c r="X483" s="146"/>
      <c r="Y483" s="146"/>
      <c r="Z483" s="146"/>
    </row>
    <row r="484" spans="1:26" ht="12.75" customHeight="1" x14ac:dyDescent="0.2">
      <c r="A484" s="141">
        <v>480</v>
      </c>
      <c r="B484" s="146">
        <f t="shared" si="5"/>
        <v>1</v>
      </c>
      <c r="C484" s="150" t="s">
        <v>1823</v>
      </c>
      <c r="D484" s="150" t="s">
        <v>707</v>
      </c>
      <c r="E484" s="151" t="s">
        <v>1824</v>
      </c>
      <c r="F484" s="161">
        <v>2007</v>
      </c>
      <c r="G484" s="153">
        <v>2871000000</v>
      </c>
      <c r="H484" s="153">
        <v>599300000</v>
      </c>
      <c r="I484" s="154">
        <f t="shared" si="1"/>
        <v>0.20874259839777082</v>
      </c>
      <c r="J484" s="155"/>
      <c r="K484" s="155"/>
      <c r="L484" s="141" t="s">
        <v>3261</v>
      </c>
      <c r="M484" s="156">
        <v>2009</v>
      </c>
      <c r="N484" s="146"/>
      <c r="O484" s="146"/>
      <c r="P484" s="146"/>
      <c r="Q484" s="146"/>
      <c r="R484" s="146"/>
      <c r="S484" s="146"/>
      <c r="T484" s="146"/>
      <c r="U484" s="146"/>
      <c r="V484" s="146"/>
      <c r="W484" s="146"/>
      <c r="X484" s="146"/>
      <c r="Y484" s="146"/>
      <c r="Z484" s="146"/>
    </row>
    <row r="485" spans="1:26" ht="12.75" customHeight="1" x14ac:dyDescent="0.2">
      <c r="A485" s="141">
        <v>481</v>
      </c>
      <c r="B485" s="146">
        <f t="shared" si="5"/>
        <v>1</v>
      </c>
      <c r="C485" s="150" t="s">
        <v>3598</v>
      </c>
      <c r="D485" s="150" t="s">
        <v>707</v>
      </c>
      <c r="E485" s="151" t="s">
        <v>3599</v>
      </c>
      <c r="F485" s="161">
        <v>2007</v>
      </c>
      <c r="G485" s="153">
        <v>6092400000</v>
      </c>
      <c r="H485" s="153">
        <v>2641400000</v>
      </c>
      <c r="I485" s="154">
        <f t="shared" si="1"/>
        <v>0.433556562274309</v>
      </c>
      <c r="J485" s="155"/>
      <c r="K485" s="155"/>
      <c r="L485" s="141" t="s">
        <v>3267</v>
      </c>
      <c r="M485" s="156">
        <v>2011</v>
      </c>
      <c r="N485" s="146"/>
      <c r="O485" s="146"/>
      <c r="P485" s="146"/>
      <c r="Q485" s="146"/>
      <c r="R485" s="146"/>
      <c r="S485" s="146"/>
      <c r="T485" s="146"/>
      <c r="U485" s="146"/>
      <c r="V485" s="146"/>
      <c r="W485" s="146"/>
      <c r="X485" s="146"/>
      <c r="Y485" s="146"/>
      <c r="Z485" s="146"/>
    </row>
    <row r="486" spans="1:26" ht="12.75" customHeight="1" x14ac:dyDescent="0.2">
      <c r="A486" s="141">
        <v>482</v>
      </c>
      <c r="B486" s="146">
        <f t="shared" si="5"/>
        <v>1</v>
      </c>
      <c r="C486" s="150" t="s">
        <v>2964</v>
      </c>
      <c r="D486" s="150" t="s">
        <v>3405</v>
      </c>
      <c r="E486" s="151" t="s">
        <v>3600</v>
      </c>
      <c r="F486" s="161">
        <v>2007</v>
      </c>
      <c r="G486" s="153">
        <v>6884060000</v>
      </c>
      <c r="H486" s="153">
        <v>3749890000</v>
      </c>
      <c r="I486" s="154">
        <f t="shared" si="1"/>
        <v>0.54472070260863503</v>
      </c>
      <c r="J486" s="155" t="s">
        <v>2588</v>
      </c>
      <c r="K486" s="155" t="s">
        <v>1190</v>
      </c>
      <c r="L486" s="141"/>
      <c r="M486" s="156"/>
      <c r="N486" s="146"/>
      <c r="O486" s="146"/>
      <c r="P486" s="146"/>
      <c r="Q486" s="146"/>
      <c r="R486" s="146"/>
      <c r="S486" s="146"/>
      <c r="T486" s="146"/>
      <c r="U486" s="146"/>
      <c r="V486" s="146"/>
      <c r="W486" s="146"/>
      <c r="X486" s="146"/>
      <c r="Y486" s="146"/>
      <c r="Z486" s="146"/>
    </row>
    <row r="487" spans="1:26" ht="12.75" customHeight="1" x14ac:dyDescent="0.2">
      <c r="A487" s="141">
        <v>483</v>
      </c>
      <c r="B487" s="146">
        <f t="shared" si="5"/>
        <v>1</v>
      </c>
      <c r="C487" s="150" t="s">
        <v>2968</v>
      </c>
      <c r="D487" s="150" t="s">
        <v>3405</v>
      </c>
      <c r="E487" s="151" t="s">
        <v>3601</v>
      </c>
      <c r="F487" s="161">
        <v>2007</v>
      </c>
      <c r="G487" s="153">
        <v>18344450000</v>
      </c>
      <c r="H487" s="153">
        <v>14464000000</v>
      </c>
      <c r="I487" s="154">
        <f t="shared" si="1"/>
        <v>0.78846735661194534</v>
      </c>
      <c r="J487" s="155" t="s">
        <v>2207</v>
      </c>
      <c r="K487" s="155" t="s">
        <v>4257</v>
      </c>
      <c r="L487" s="141"/>
      <c r="M487" s="156"/>
      <c r="N487" s="146"/>
      <c r="O487" s="146"/>
      <c r="P487" s="146"/>
      <c r="Q487" s="146"/>
      <c r="R487" s="146"/>
      <c r="S487" s="146"/>
      <c r="T487" s="146"/>
      <c r="U487" s="146"/>
      <c r="V487" s="146"/>
      <c r="W487" s="146"/>
      <c r="X487" s="146"/>
      <c r="Y487" s="146"/>
      <c r="Z487" s="146"/>
    </row>
    <row r="488" spans="1:26" ht="12.75" customHeight="1" x14ac:dyDescent="0.2">
      <c r="A488" s="141">
        <v>484</v>
      </c>
      <c r="B488" s="146">
        <f t="shared" si="5"/>
        <v>1</v>
      </c>
      <c r="C488" s="150" t="s">
        <v>1834</v>
      </c>
      <c r="D488" s="150" t="s">
        <v>389</v>
      </c>
      <c r="E488" s="151" t="s">
        <v>1835</v>
      </c>
      <c r="F488" s="161">
        <v>2007</v>
      </c>
      <c r="G488" s="153">
        <v>12532500000</v>
      </c>
      <c r="H488" s="153">
        <v>6921600000</v>
      </c>
      <c r="I488" s="154">
        <f t="shared" si="1"/>
        <v>0.55229204069419513</v>
      </c>
      <c r="J488" s="155" t="s">
        <v>71</v>
      </c>
      <c r="K488" s="155" t="s">
        <v>4260</v>
      </c>
      <c r="L488" s="141"/>
      <c r="M488" s="156"/>
      <c r="N488" s="146"/>
      <c r="O488" s="146"/>
      <c r="P488" s="146"/>
      <c r="Q488" s="146"/>
      <c r="R488" s="146"/>
      <c r="S488" s="146"/>
      <c r="T488" s="146"/>
      <c r="U488" s="146"/>
      <c r="V488" s="146"/>
      <c r="W488" s="146"/>
      <c r="X488" s="146"/>
      <c r="Y488" s="146"/>
      <c r="Z488" s="146"/>
    </row>
    <row r="489" spans="1:26" ht="12.75" customHeight="1" x14ac:dyDescent="0.2">
      <c r="A489" s="141">
        <v>485</v>
      </c>
      <c r="B489" s="146">
        <f t="shared" si="5"/>
        <v>1</v>
      </c>
      <c r="C489" s="150" t="s">
        <v>2238</v>
      </c>
      <c r="D489" s="150" t="s">
        <v>543</v>
      </c>
      <c r="E489" s="151" t="s">
        <v>3602</v>
      </c>
      <c r="F489" s="161">
        <v>2007</v>
      </c>
      <c r="G489" s="153">
        <v>2300000000</v>
      </c>
      <c r="H489" s="153">
        <v>230000000</v>
      </c>
      <c r="I489" s="154">
        <f t="shared" si="1"/>
        <v>0.1</v>
      </c>
      <c r="J489" s="155"/>
      <c r="K489" s="155"/>
      <c r="L489" s="141" t="s">
        <v>3261</v>
      </c>
      <c r="M489" s="156">
        <v>2011</v>
      </c>
      <c r="N489" s="146"/>
      <c r="O489" s="146"/>
      <c r="P489" s="146"/>
      <c r="Q489" s="146"/>
      <c r="R489" s="146"/>
      <c r="S489" s="146"/>
      <c r="T489" s="146"/>
      <c r="U489" s="146"/>
      <c r="V489" s="146"/>
      <c r="W489" s="146"/>
      <c r="X489" s="146"/>
      <c r="Y489" s="146"/>
      <c r="Z489" s="146"/>
    </row>
    <row r="490" spans="1:26" ht="12.75" customHeight="1" x14ac:dyDescent="0.2">
      <c r="A490" s="141">
        <v>486</v>
      </c>
      <c r="B490" s="146">
        <f t="shared" si="5"/>
        <v>1</v>
      </c>
      <c r="C490" s="150" t="s">
        <v>3175</v>
      </c>
      <c r="D490" s="150" t="s">
        <v>480</v>
      </c>
      <c r="E490" s="151" t="s">
        <v>3603</v>
      </c>
      <c r="F490" s="161">
        <v>2007</v>
      </c>
      <c r="G490" s="153">
        <v>1884745818</v>
      </c>
      <c r="H490" s="153">
        <v>634745818</v>
      </c>
      <c r="I490" s="154">
        <f t="shared" si="1"/>
        <v>0.33678059499479945</v>
      </c>
      <c r="J490" s="155" t="s">
        <v>2611</v>
      </c>
      <c r="K490" s="155" t="s">
        <v>4267</v>
      </c>
      <c r="L490" s="141"/>
      <c r="M490" s="156"/>
      <c r="N490" s="146"/>
      <c r="O490" s="146"/>
      <c r="P490" s="146"/>
      <c r="Q490" s="146"/>
      <c r="R490" s="146"/>
      <c r="S490" s="146"/>
      <c r="T490" s="146"/>
      <c r="U490" s="146"/>
      <c r="V490" s="146"/>
      <c r="W490" s="146"/>
      <c r="X490" s="146"/>
      <c r="Y490" s="146"/>
      <c r="Z490" s="146"/>
    </row>
    <row r="491" spans="1:26" ht="12.75" customHeight="1" x14ac:dyDescent="0.2">
      <c r="A491" s="141">
        <v>487</v>
      </c>
      <c r="B491" s="146">
        <f t="shared" si="5"/>
        <v>1</v>
      </c>
      <c r="C491" s="150" t="s">
        <v>2950</v>
      </c>
      <c r="D491" s="150" t="s">
        <v>543</v>
      </c>
      <c r="E491" s="151" t="s">
        <v>2951</v>
      </c>
      <c r="F491" s="161">
        <v>2007</v>
      </c>
      <c r="G491" s="153">
        <v>9900000000</v>
      </c>
      <c r="H491" s="153">
        <v>5100000000</v>
      </c>
      <c r="I491" s="154">
        <f t="shared" si="1"/>
        <v>0.51515151515151514</v>
      </c>
      <c r="J491" s="155" t="s">
        <v>2611</v>
      </c>
      <c r="K491" s="155" t="s">
        <v>4239</v>
      </c>
      <c r="L491" s="141"/>
      <c r="M491" s="156"/>
      <c r="N491" s="146"/>
      <c r="O491" s="146"/>
      <c r="P491" s="146"/>
      <c r="Q491" s="146"/>
      <c r="R491" s="146"/>
      <c r="S491" s="146"/>
      <c r="T491" s="146"/>
      <c r="U491" s="146"/>
      <c r="V491" s="146"/>
      <c r="W491" s="146"/>
      <c r="X491" s="146"/>
      <c r="Y491" s="146"/>
      <c r="Z491" s="146"/>
    </row>
    <row r="492" spans="1:26" ht="12.75" customHeight="1" x14ac:dyDescent="0.2">
      <c r="A492" s="141">
        <v>488</v>
      </c>
      <c r="B492" s="146">
        <f t="shared" si="5"/>
        <v>1</v>
      </c>
      <c r="C492" s="150" t="s">
        <v>1633</v>
      </c>
      <c r="D492" s="150" t="s">
        <v>733</v>
      </c>
      <c r="E492" s="151" t="s">
        <v>3604</v>
      </c>
      <c r="F492" s="161">
        <v>2007</v>
      </c>
      <c r="G492" s="153">
        <v>4391000000</v>
      </c>
      <c r="H492" s="153">
        <v>2238300000</v>
      </c>
      <c r="I492" s="154">
        <f t="shared" si="1"/>
        <v>0.50974721020268732</v>
      </c>
      <c r="J492" s="155"/>
      <c r="K492" s="155"/>
      <c r="L492" s="141" t="s">
        <v>3261</v>
      </c>
      <c r="M492" s="156">
        <v>2009</v>
      </c>
      <c r="N492" s="146"/>
      <c r="O492" s="146"/>
      <c r="P492" s="146"/>
      <c r="Q492" s="146"/>
      <c r="R492" s="146"/>
      <c r="S492" s="146"/>
      <c r="T492" s="146"/>
      <c r="U492" s="146"/>
      <c r="V492" s="146"/>
      <c r="W492" s="146"/>
      <c r="X492" s="146"/>
      <c r="Y492" s="146"/>
      <c r="Z492" s="146"/>
    </row>
    <row r="493" spans="1:26" ht="12.75" customHeight="1" x14ac:dyDescent="0.2">
      <c r="A493" s="141">
        <v>489</v>
      </c>
      <c r="B493" s="146">
        <f t="shared" si="5"/>
        <v>1</v>
      </c>
      <c r="C493" s="150" t="s">
        <v>2014</v>
      </c>
      <c r="D493" s="150" t="s">
        <v>733</v>
      </c>
      <c r="E493" s="151" t="s">
        <v>3605</v>
      </c>
      <c r="F493" s="161">
        <v>2007</v>
      </c>
      <c r="G493" s="153">
        <v>2300000000</v>
      </c>
      <c r="H493" s="153">
        <v>1173000000</v>
      </c>
      <c r="I493" s="154">
        <f t="shared" si="1"/>
        <v>0.51</v>
      </c>
      <c r="J493" s="155"/>
      <c r="K493" s="155"/>
      <c r="L493" s="141" t="s">
        <v>3261</v>
      </c>
      <c r="M493" s="156">
        <v>2010</v>
      </c>
      <c r="N493" s="146"/>
      <c r="O493" s="146"/>
      <c r="P493" s="146"/>
      <c r="Q493" s="146"/>
      <c r="R493" s="146"/>
      <c r="S493" s="146"/>
      <c r="T493" s="146"/>
      <c r="U493" s="146"/>
      <c r="V493" s="146"/>
      <c r="W493" s="146"/>
      <c r="X493" s="146"/>
      <c r="Y493" s="146"/>
      <c r="Z493" s="146"/>
    </row>
    <row r="494" spans="1:26" ht="12.75" customHeight="1" x14ac:dyDescent="0.2">
      <c r="A494" s="141">
        <v>490</v>
      </c>
      <c r="B494" s="146">
        <f t="shared" si="5"/>
        <v>1</v>
      </c>
      <c r="C494" s="150" t="s">
        <v>1952</v>
      </c>
      <c r="D494" s="150" t="s">
        <v>543</v>
      </c>
      <c r="E494" s="151" t="s">
        <v>3606</v>
      </c>
      <c r="F494" s="161">
        <v>2007</v>
      </c>
      <c r="G494" s="153">
        <v>7886872717</v>
      </c>
      <c r="H494" s="153">
        <v>676017661</v>
      </c>
      <c r="I494" s="154">
        <f t="shared" si="1"/>
        <v>8.5714285656323219E-2</v>
      </c>
      <c r="J494" s="155"/>
      <c r="K494" s="155"/>
      <c r="L494" s="141" t="s">
        <v>3261</v>
      </c>
      <c r="M494" s="156">
        <v>2009</v>
      </c>
      <c r="N494" s="146"/>
      <c r="O494" s="146"/>
      <c r="P494" s="146"/>
      <c r="Q494" s="146"/>
      <c r="R494" s="146"/>
      <c r="S494" s="146"/>
      <c r="T494" s="146"/>
      <c r="U494" s="146"/>
      <c r="V494" s="146"/>
      <c r="W494" s="146"/>
      <c r="X494" s="146"/>
      <c r="Y494" s="146"/>
      <c r="Z494" s="146"/>
    </row>
    <row r="495" spans="1:26" ht="12.75" customHeight="1" x14ac:dyDescent="0.2">
      <c r="A495" s="141">
        <v>491</v>
      </c>
      <c r="B495" s="146">
        <f t="shared" si="5"/>
        <v>1</v>
      </c>
      <c r="C495" s="150" t="s">
        <v>1971</v>
      </c>
      <c r="D495" s="150" t="s">
        <v>4213</v>
      </c>
      <c r="E495" s="151" t="s">
        <v>3607</v>
      </c>
      <c r="F495" s="161">
        <v>2007</v>
      </c>
      <c r="G495" s="153">
        <v>2100000000</v>
      </c>
      <c r="H495" s="153">
        <v>945000000</v>
      </c>
      <c r="I495" s="154">
        <f t="shared" si="1"/>
        <v>0.45</v>
      </c>
      <c r="J495" s="155"/>
      <c r="K495" s="155"/>
      <c r="L495" s="141" t="s">
        <v>3261</v>
      </c>
      <c r="M495" s="156">
        <v>2009</v>
      </c>
      <c r="N495" s="146"/>
      <c r="O495" s="146"/>
      <c r="P495" s="146"/>
      <c r="Q495" s="146"/>
      <c r="R495" s="146"/>
      <c r="S495" s="146"/>
      <c r="T495" s="146"/>
      <c r="U495" s="146"/>
      <c r="V495" s="146"/>
      <c r="W495" s="146"/>
      <c r="X495" s="146"/>
      <c r="Y495" s="146"/>
      <c r="Z495" s="146"/>
    </row>
    <row r="496" spans="1:26" ht="12.75" customHeight="1" x14ac:dyDescent="0.2">
      <c r="A496" s="141">
        <v>492</v>
      </c>
      <c r="B496" s="146">
        <f t="shared" si="5"/>
        <v>1</v>
      </c>
      <c r="C496" s="150" t="s">
        <v>1414</v>
      </c>
      <c r="D496" s="150" t="s">
        <v>4137</v>
      </c>
      <c r="E496" s="151" t="s">
        <v>3608</v>
      </c>
      <c r="F496" s="161">
        <v>2007</v>
      </c>
      <c r="G496" s="153">
        <v>1582000000</v>
      </c>
      <c r="H496" s="153">
        <v>359100000</v>
      </c>
      <c r="I496" s="154">
        <f t="shared" si="1"/>
        <v>0.22699115044247786</v>
      </c>
      <c r="J496" s="155"/>
      <c r="K496" s="155"/>
      <c r="L496" s="141" t="s">
        <v>3261</v>
      </c>
      <c r="M496" s="156">
        <v>2008</v>
      </c>
      <c r="N496" s="146"/>
      <c r="O496" s="146"/>
      <c r="P496" s="146"/>
      <c r="Q496" s="146"/>
      <c r="R496" s="146"/>
      <c r="S496" s="146"/>
      <c r="T496" s="146"/>
      <c r="U496" s="146"/>
      <c r="V496" s="146"/>
      <c r="W496" s="146"/>
      <c r="X496" s="146"/>
      <c r="Y496" s="146"/>
      <c r="Z496" s="146"/>
    </row>
    <row r="497" spans="1:26" ht="12.75" customHeight="1" x14ac:dyDescent="0.2">
      <c r="A497" s="141">
        <v>493</v>
      </c>
      <c r="B497" s="146">
        <f t="shared" si="5"/>
        <v>1</v>
      </c>
      <c r="C497" s="150" t="s">
        <v>3242</v>
      </c>
      <c r="D497" s="150" t="s">
        <v>4195</v>
      </c>
      <c r="E497" s="151" t="s">
        <v>3609</v>
      </c>
      <c r="F497" s="161">
        <v>2007</v>
      </c>
      <c r="G497" s="153">
        <v>40887000000</v>
      </c>
      <c r="H497" s="153">
        <v>20852000000</v>
      </c>
      <c r="I497" s="154">
        <f t="shared" si="1"/>
        <v>0.50999095066891675</v>
      </c>
      <c r="J497" s="155" t="s">
        <v>71</v>
      </c>
      <c r="K497" s="155" t="s">
        <v>4230</v>
      </c>
      <c r="L497" s="141"/>
      <c r="M497" s="156"/>
      <c r="N497" s="146"/>
      <c r="O497" s="146"/>
      <c r="P497" s="146"/>
      <c r="Q497" s="146"/>
      <c r="R497" s="146"/>
      <c r="S497" s="146"/>
      <c r="T497" s="146"/>
      <c r="U497" s="146"/>
      <c r="V497" s="146"/>
      <c r="W497" s="146"/>
      <c r="X497" s="146"/>
      <c r="Y497" s="146"/>
      <c r="Z497" s="146"/>
    </row>
    <row r="498" spans="1:26" ht="12.75" customHeight="1" x14ac:dyDescent="0.2">
      <c r="A498" s="141">
        <v>494</v>
      </c>
      <c r="B498" s="146">
        <f t="shared" si="5"/>
        <v>1</v>
      </c>
      <c r="C498" s="150" t="s">
        <v>1420</v>
      </c>
      <c r="D498" s="150" t="s">
        <v>351</v>
      </c>
      <c r="E498" s="151" t="s">
        <v>3610</v>
      </c>
      <c r="F498" s="161">
        <v>2007</v>
      </c>
      <c r="G498" s="153">
        <v>10609693544</v>
      </c>
      <c r="H498" s="153">
        <v>4373393544</v>
      </c>
      <c r="I498" s="154">
        <f t="shared" si="1"/>
        <v>0.41220733905865209</v>
      </c>
      <c r="J498" s="155"/>
      <c r="K498" s="155"/>
      <c r="L498" s="141" t="s">
        <v>3261</v>
      </c>
      <c r="M498" s="156">
        <v>2008</v>
      </c>
      <c r="N498" s="146"/>
      <c r="O498" s="146"/>
      <c r="P498" s="146"/>
      <c r="Q498" s="146"/>
      <c r="R498" s="146"/>
      <c r="S498" s="146"/>
      <c r="T498" s="146"/>
      <c r="U498" s="146"/>
      <c r="V498" s="146"/>
      <c r="W498" s="146"/>
      <c r="X498" s="146"/>
      <c r="Y498" s="146"/>
      <c r="Z498" s="146"/>
    </row>
    <row r="499" spans="1:26" ht="12.75" customHeight="1" x14ac:dyDescent="0.2">
      <c r="A499" s="141">
        <v>495</v>
      </c>
      <c r="B499" s="146">
        <f t="shared" si="5"/>
        <v>1</v>
      </c>
      <c r="C499" s="150" t="s">
        <v>1981</v>
      </c>
      <c r="D499" s="150" t="s">
        <v>351</v>
      </c>
      <c r="E499" s="151" t="s">
        <v>3611</v>
      </c>
      <c r="F499" s="161">
        <v>2007</v>
      </c>
      <c r="G499" s="153">
        <v>6876700000</v>
      </c>
      <c r="H499" s="153">
        <v>445000000</v>
      </c>
      <c r="I499" s="154">
        <f t="shared" si="1"/>
        <v>6.4711271394709668E-2</v>
      </c>
      <c r="J499" s="155"/>
      <c r="K499" s="155"/>
      <c r="L499" s="141" t="s">
        <v>3261</v>
      </c>
      <c r="M499" s="156">
        <v>2009</v>
      </c>
      <c r="N499" s="146"/>
      <c r="O499" s="146"/>
      <c r="P499" s="146"/>
      <c r="Q499" s="146"/>
      <c r="R499" s="146"/>
      <c r="S499" s="146"/>
      <c r="T499" s="146"/>
      <c r="U499" s="146"/>
      <c r="V499" s="146"/>
      <c r="W499" s="146"/>
      <c r="X499" s="146"/>
      <c r="Y499" s="146"/>
      <c r="Z499" s="146"/>
    </row>
    <row r="500" spans="1:26" ht="12.75" customHeight="1" x14ac:dyDescent="0.2">
      <c r="A500" s="141">
        <v>496</v>
      </c>
      <c r="B500" s="146">
        <f t="shared" si="5"/>
        <v>1</v>
      </c>
      <c r="C500" s="150" t="s">
        <v>2970</v>
      </c>
      <c r="D500" s="150" t="s">
        <v>395</v>
      </c>
      <c r="E500" s="151" t="s">
        <v>3612</v>
      </c>
      <c r="F500" s="161">
        <v>2007</v>
      </c>
      <c r="G500" s="153">
        <v>20000000000</v>
      </c>
      <c r="H500" s="153">
        <v>9288000000</v>
      </c>
      <c r="I500" s="154">
        <f t="shared" si="1"/>
        <v>0.46439999999999998</v>
      </c>
      <c r="J500" s="155" t="s">
        <v>71</v>
      </c>
      <c r="K500" s="155" t="s">
        <v>4231</v>
      </c>
      <c r="L500" s="141"/>
      <c r="M500" s="156"/>
      <c r="N500" s="146"/>
      <c r="O500" s="146"/>
      <c r="P500" s="146"/>
      <c r="Q500" s="146"/>
      <c r="R500" s="146"/>
      <c r="S500" s="146"/>
      <c r="T500" s="146"/>
      <c r="U500" s="146"/>
      <c r="V500" s="146"/>
      <c r="W500" s="146"/>
      <c r="X500" s="146"/>
      <c r="Y500" s="146"/>
      <c r="Z500" s="146"/>
    </row>
    <row r="501" spans="1:26" ht="12.75" customHeight="1" x14ac:dyDescent="0.2">
      <c r="A501" s="141">
        <v>497</v>
      </c>
      <c r="B501" s="146">
        <f t="shared" si="5"/>
        <v>1</v>
      </c>
      <c r="C501" s="150" t="s">
        <v>1615</v>
      </c>
      <c r="D501" s="150" t="s">
        <v>4198</v>
      </c>
      <c r="E501" s="151" t="s">
        <v>1616</v>
      </c>
      <c r="F501" s="161">
        <v>2007</v>
      </c>
      <c r="G501" s="153">
        <v>6534000000</v>
      </c>
      <c r="H501" s="153">
        <v>1306800000</v>
      </c>
      <c r="I501" s="154">
        <f t="shared" si="1"/>
        <v>0.2</v>
      </c>
      <c r="J501" s="155"/>
      <c r="K501" s="155"/>
      <c r="L501" s="141" t="s">
        <v>3261</v>
      </c>
      <c r="M501" s="156">
        <v>2009</v>
      </c>
      <c r="N501" s="146"/>
      <c r="O501" s="146"/>
      <c r="P501" s="146"/>
      <c r="Q501" s="146"/>
      <c r="R501" s="146"/>
      <c r="S501" s="146"/>
      <c r="T501" s="146"/>
      <c r="U501" s="146"/>
      <c r="V501" s="146"/>
      <c r="W501" s="146"/>
      <c r="X501" s="146"/>
      <c r="Y501" s="146"/>
      <c r="Z501" s="146"/>
    </row>
    <row r="502" spans="1:26" ht="12.75" customHeight="1" x14ac:dyDescent="0.2">
      <c r="A502" s="141">
        <v>498</v>
      </c>
      <c r="B502" s="146">
        <f t="shared" si="5"/>
        <v>1</v>
      </c>
      <c r="C502" s="150" t="s">
        <v>3057</v>
      </c>
      <c r="D502" s="150" t="s">
        <v>4198</v>
      </c>
      <c r="E502" s="151" t="s">
        <v>3058</v>
      </c>
      <c r="F502" s="161">
        <v>2007</v>
      </c>
      <c r="G502" s="153">
        <v>23900000000</v>
      </c>
      <c r="H502" s="153">
        <v>19039000000</v>
      </c>
      <c r="I502" s="154">
        <f t="shared" si="1"/>
        <v>0.79661087866108782</v>
      </c>
      <c r="J502" s="155" t="s">
        <v>71</v>
      </c>
      <c r="K502" s="155" t="s">
        <v>4261</v>
      </c>
      <c r="L502" s="141"/>
      <c r="M502" s="156"/>
      <c r="N502" s="146"/>
      <c r="O502" s="146"/>
      <c r="P502" s="146"/>
      <c r="Q502" s="146"/>
      <c r="R502" s="146"/>
      <c r="S502" s="146"/>
      <c r="T502" s="146"/>
      <c r="U502" s="146"/>
      <c r="V502" s="146"/>
      <c r="W502" s="146"/>
      <c r="X502" s="146"/>
      <c r="Y502" s="146"/>
      <c r="Z502" s="146"/>
    </row>
    <row r="503" spans="1:26" ht="12.75" customHeight="1" x14ac:dyDescent="0.2">
      <c r="A503" s="141">
        <v>499</v>
      </c>
      <c r="B503" s="146">
        <f t="shared" si="5"/>
        <v>1</v>
      </c>
      <c r="C503" s="150" t="s">
        <v>2655</v>
      </c>
      <c r="D503" s="150" t="s">
        <v>213</v>
      </c>
      <c r="E503" s="151" t="s">
        <v>2656</v>
      </c>
      <c r="F503" s="161">
        <v>2007</v>
      </c>
      <c r="G503" s="153">
        <v>15667000000</v>
      </c>
      <c r="H503" s="153">
        <v>6316920000</v>
      </c>
      <c r="I503" s="154">
        <f t="shared" si="1"/>
        <v>0.40319908087061979</v>
      </c>
      <c r="J503" s="155" t="s">
        <v>2601</v>
      </c>
      <c r="K503" s="155" t="s">
        <v>4228</v>
      </c>
      <c r="L503" s="141"/>
      <c r="M503" s="156"/>
      <c r="N503" s="146"/>
      <c r="O503" s="146"/>
      <c r="P503" s="146"/>
      <c r="Q503" s="146"/>
      <c r="R503" s="146"/>
      <c r="S503" s="146"/>
      <c r="T503" s="146"/>
      <c r="U503" s="146"/>
      <c r="V503" s="146"/>
      <c r="W503" s="146"/>
      <c r="X503" s="146"/>
      <c r="Y503" s="146"/>
      <c r="Z503" s="146"/>
    </row>
    <row r="504" spans="1:26" ht="12.75" customHeight="1" x14ac:dyDescent="0.2">
      <c r="A504" s="141">
        <v>500</v>
      </c>
      <c r="B504" s="146">
        <f t="shared" si="5"/>
        <v>1</v>
      </c>
      <c r="C504" s="150" t="s">
        <v>3096</v>
      </c>
      <c r="D504" s="150" t="s">
        <v>4215</v>
      </c>
      <c r="E504" s="151" t="s">
        <v>3097</v>
      </c>
      <c r="F504" s="161">
        <v>2007</v>
      </c>
      <c r="G504" s="153">
        <v>49405000000</v>
      </c>
      <c r="H504" s="153">
        <v>14327400000</v>
      </c>
      <c r="I504" s="154">
        <f t="shared" si="1"/>
        <v>0.28999898795668455</v>
      </c>
      <c r="J504" s="155" t="s">
        <v>71</v>
      </c>
      <c r="K504" s="155" t="s">
        <v>4242</v>
      </c>
      <c r="L504" s="141"/>
      <c r="M504" s="156"/>
      <c r="N504" s="146"/>
      <c r="O504" s="146"/>
      <c r="P504" s="146"/>
      <c r="Q504" s="146"/>
      <c r="R504" s="146"/>
      <c r="S504" s="146"/>
      <c r="T504" s="146"/>
      <c r="U504" s="146"/>
      <c r="V504" s="146"/>
      <c r="W504" s="146"/>
      <c r="X504" s="146"/>
      <c r="Y504" s="146"/>
      <c r="Z504" s="146"/>
    </row>
    <row r="505" spans="1:26" ht="12.75" customHeight="1" x14ac:dyDescent="0.2">
      <c r="A505" s="141">
        <v>501</v>
      </c>
      <c r="B505" s="146">
        <f t="shared" si="5"/>
        <v>1</v>
      </c>
      <c r="C505" s="150" t="s">
        <v>3059</v>
      </c>
      <c r="D505" s="150" t="s">
        <v>4215</v>
      </c>
      <c r="E505" s="151" t="s">
        <v>3060</v>
      </c>
      <c r="F505" s="161">
        <v>2007</v>
      </c>
      <c r="G505" s="153">
        <v>19253000000</v>
      </c>
      <c r="H505" s="153">
        <v>5626000000</v>
      </c>
      <c r="I505" s="154">
        <f t="shared" si="1"/>
        <v>0.29221420038435569</v>
      </c>
      <c r="J505" s="155" t="s">
        <v>71</v>
      </c>
      <c r="K505" s="155" t="s">
        <v>4242</v>
      </c>
      <c r="L505" s="141"/>
      <c r="M505" s="156"/>
      <c r="N505" s="146"/>
      <c r="O505" s="146"/>
      <c r="P505" s="146"/>
      <c r="Q505" s="146"/>
      <c r="R505" s="146"/>
      <c r="S505" s="146"/>
      <c r="T505" s="146"/>
      <c r="U505" s="146"/>
      <c r="V505" s="146"/>
      <c r="W505" s="146"/>
      <c r="X505" s="146"/>
      <c r="Y505" s="146"/>
      <c r="Z505" s="146"/>
    </row>
    <row r="506" spans="1:26" ht="12.75" customHeight="1" x14ac:dyDescent="0.2">
      <c r="A506" s="141">
        <v>502</v>
      </c>
      <c r="B506" s="146">
        <f t="shared" si="5"/>
        <v>1</v>
      </c>
      <c r="C506" s="150" t="s">
        <v>1778</v>
      </c>
      <c r="D506" s="150" t="s">
        <v>4199</v>
      </c>
      <c r="E506" s="151" t="s">
        <v>1779</v>
      </c>
      <c r="F506" s="161">
        <v>2007</v>
      </c>
      <c r="G506" s="153">
        <v>5000000000</v>
      </c>
      <c r="H506" s="153">
        <v>877000000</v>
      </c>
      <c r="I506" s="154">
        <f t="shared" si="1"/>
        <v>0.1754</v>
      </c>
      <c r="J506" s="155"/>
      <c r="K506" s="155"/>
      <c r="L506" s="141" t="s">
        <v>3261</v>
      </c>
      <c r="M506" s="156">
        <v>2009</v>
      </c>
      <c r="N506" s="146"/>
      <c r="O506" s="146"/>
      <c r="P506" s="146"/>
      <c r="Q506" s="146"/>
      <c r="R506" s="146"/>
      <c r="S506" s="146"/>
      <c r="T506" s="146"/>
      <c r="U506" s="146"/>
      <c r="V506" s="146"/>
      <c r="W506" s="146"/>
      <c r="X506" s="146"/>
      <c r="Y506" s="146"/>
      <c r="Z506" s="146"/>
    </row>
    <row r="507" spans="1:26" ht="12.75" customHeight="1" x14ac:dyDescent="0.2">
      <c r="A507" s="141">
        <v>503</v>
      </c>
      <c r="B507" s="146">
        <f t="shared" si="5"/>
        <v>1</v>
      </c>
      <c r="C507" s="150" t="s">
        <v>2743</v>
      </c>
      <c r="D507" s="150" t="s">
        <v>4199</v>
      </c>
      <c r="E507" s="151" t="s">
        <v>2744</v>
      </c>
      <c r="F507" s="161">
        <v>2007</v>
      </c>
      <c r="G507" s="153">
        <v>20000000000</v>
      </c>
      <c r="H507" s="153">
        <v>9075000000</v>
      </c>
      <c r="I507" s="154">
        <f t="shared" si="1"/>
        <v>0.45374999999999999</v>
      </c>
      <c r="J507" s="155" t="s">
        <v>71</v>
      </c>
      <c r="K507" s="155" t="s">
        <v>372</v>
      </c>
      <c r="L507" s="141"/>
      <c r="M507" s="156"/>
      <c r="N507" s="146"/>
      <c r="O507" s="146"/>
      <c r="P507" s="146"/>
      <c r="Q507" s="146"/>
      <c r="R507" s="146"/>
      <c r="S507" s="146"/>
      <c r="T507" s="146"/>
      <c r="U507" s="146"/>
      <c r="V507" s="146"/>
      <c r="W507" s="146"/>
      <c r="X507" s="146"/>
      <c r="Y507" s="146"/>
      <c r="Z507" s="146"/>
    </row>
    <row r="508" spans="1:26" ht="12.75" customHeight="1" x14ac:dyDescent="0.2">
      <c r="A508" s="141">
        <v>504</v>
      </c>
      <c r="B508" s="146">
        <f t="shared" si="5"/>
        <v>1</v>
      </c>
      <c r="C508" s="150" t="s">
        <v>1973</v>
      </c>
      <c r="D508" s="150" t="s">
        <v>4199</v>
      </c>
      <c r="E508" s="151" t="s">
        <v>3613</v>
      </c>
      <c r="F508" s="161">
        <v>2007</v>
      </c>
      <c r="G508" s="153">
        <v>3000000000</v>
      </c>
      <c r="H508" s="153">
        <v>893000000</v>
      </c>
      <c r="I508" s="154">
        <f t="shared" si="1"/>
        <v>0.29766666666666669</v>
      </c>
      <c r="J508" s="155"/>
      <c r="K508" s="155"/>
      <c r="L508" s="141" t="s">
        <v>3261</v>
      </c>
      <c r="M508" s="156">
        <v>2009</v>
      </c>
      <c r="N508" s="146"/>
      <c r="O508" s="146"/>
      <c r="P508" s="146"/>
      <c r="Q508" s="146"/>
      <c r="R508" s="146"/>
      <c r="S508" s="146"/>
      <c r="T508" s="146"/>
      <c r="U508" s="146"/>
      <c r="V508" s="146"/>
      <c r="W508" s="146"/>
      <c r="X508" s="146"/>
      <c r="Y508" s="146"/>
      <c r="Z508" s="146"/>
    </row>
    <row r="509" spans="1:26" ht="12.75" customHeight="1" x14ac:dyDescent="0.2">
      <c r="A509" s="141">
        <v>505</v>
      </c>
      <c r="B509" s="146">
        <f t="shared" si="5"/>
        <v>1</v>
      </c>
      <c r="C509" s="150" t="s">
        <v>2737</v>
      </c>
      <c r="D509" s="150" t="s">
        <v>4200</v>
      </c>
      <c r="E509" s="151" t="s">
        <v>3614</v>
      </c>
      <c r="F509" s="161">
        <v>2007</v>
      </c>
      <c r="G509" s="153">
        <v>26400000000</v>
      </c>
      <c r="H509" s="153">
        <v>4400000000</v>
      </c>
      <c r="I509" s="154">
        <f t="shared" si="1"/>
        <v>0.16666666666666666</v>
      </c>
      <c r="J509" s="155" t="s">
        <v>71</v>
      </c>
      <c r="K509" s="155" t="s">
        <v>4233</v>
      </c>
      <c r="L509" s="141"/>
      <c r="M509" s="156"/>
      <c r="N509" s="146"/>
      <c r="O509" s="146"/>
      <c r="P509" s="146"/>
      <c r="Q509" s="146"/>
      <c r="R509" s="146"/>
      <c r="S509" s="146"/>
      <c r="T509" s="146"/>
      <c r="U509" s="146"/>
      <c r="V509" s="146"/>
      <c r="W509" s="146"/>
      <c r="X509" s="146"/>
      <c r="Y509" s="146"/>
      <c r="Z509" s="146"/>
    </row>
    <row r="510" spans="1:26" ht="12.75" customHeight="1" x14ac:dyDescent="0.2">
      <c r="A510" s="141">
        <v>506</v>
      </c>
      <c r="B510" s="146">
        <f t="shared" si="5"/>
        <v>1</v>
      </c>
      <c r="C510" s="150" t="s">
        <v>2332</v>
      </c>
      <c r="D510" s="150" t="s">
        <v>4200</v>
      </c>
      <c r="E510" s="151" t="s">
        <v>3615</v>
      </c>
      <c r="F510" s="161">
        <v>2007</v>
      </c>
      <c r="G510" s="153">
        <v>65000000000</v>
      </c>
      <c r="H510" s="153">
        <v>36554000000</v>
      </c>
      <c r="I510" s="154">
        <f t="shared" si="1"/>
        <v>0.56236923076923073</v>
      </c>
      <c r="J510" s="155"/>
      <c r="K510" s="155"/>
      <c r="L510" s="141" t="s">
        <v>3261</v>
      </c>
      <c r="M510" s="156">
        <v>2011</v>
      </c>
      <c r="N510" s="146"/>
      <c r="O510" s="146"/>
      <c r="P510" s="146"/>
      <c r="Q510" s="146"/>
      <c r="R510" s="146"/>
      <c r="S510" s="146"/>
      <c r="T510" s="146"/>
      <c r="U510" s="146"/>
      <c r="V510" s="146"/>
      <c r="W510" s="146"/>
      <c r="X510" s="146"/>
      <c r="Y510" s="146"/>
      <c r="Z510" s="146"/>
    </row>
    <row r="511" spans="1:26" ht="12.75" customHeight="1" x14ac:dyDescent="0.2">
      <c r="A511" s="141">
        <v>507</v>
      </c>
      <c r="B511" s="146">
        <f t="shared" si="5"/>
        <v>1</v>
      </c>
      <c r="C511" s="150" t="s">
        <v>2340</v>
      </c>
      <c r="D511" s="150" t="s">
        <v>4197</v>
      </c>
      <c r="E511" s="151" t="s">
        <v>2341</v>
      </c>
      <c r="F511" s="161">
        <v>2007</v>
      </c>
      <c r="G511" s="153">
        <v>17000000000</v>
      </c>
      <c r="H511" s="153">
        <v>15397175847</v>
      </c>
      <c r="I511" s="154">
        <f t="shared" si="1"/>
        <v>0.90571622629411763</v>
      </c>
      <c r="J511" s="155"/>
      <c r="K511" s="155"/>
      <c r="L511" s="141" t="s">
        <v>3261</v>
      </c>
      <c r="M511" s="156">
        <v>2011</v>
      </c>
      <c r="N511" s="146"/>
      <c r="O511" s="146"/>
      <c r="P511" s="146"/>
      <c r="Q511" s="146"/>
      <c r="R511" s="146"/>
      <c r="S511" s="146"/>
      <c r="T511" s="146"/>
      <c r="U511" s="146"/>
      <c r="V511" s="146"/>
      <c r="W511" s="146"/>
      <c r="X511" s="146"/>
      <c r="Y511" s="146"/>
      <c r="Z511" s="146"/>
    </row>
    <row r="512" spans="1:26" ht="12.75" customHeight="1" x14ac:dyDescent="0.2">
      <c r="A512" s="141">
        <v>508</v>
      </c>
      <c r="B512" s="146">
        <f t="shared" si="5"/>
        <v>1</v>
      </c>
      <c r="C512" s="150" t="s">
        <v>393</v>
      </c>
      <c r="D512" s="150" t="s">
        <v>395</v>
      </c>
      <c r="E512" s="151" t="s">
        <v>394</v>
      </c>
      <c r="F512" s="161">
        <v>2007</v>
      </c>
      <c r="G512" s="153">
        <v>32849880000</v>
      </c>
      <c r="H512" s="153">
        <v>18909280000</v>
      </c>
      <c r="I512" s="154">
        <f t="shared" si="1"/>
        <v>0.57562706469551794</v>
      </c>
      <c r="J512" s="155" t="s">
        <v>71</v>
      </c>
      <c r="K512" s="155" t="s">
        <v>4231</v>
      </c>
      <c r="L512" s="141"/>
      <c r="M512" s="156"/>
      <c r="N512" s="146"/>
      <c r="O512" s="146"/>
      <c r="P512" s="146"/>
      <c r="Q512" s="146"/>
      <c r="R512" s="146"/>
      <c r="S512" s="146"/>
      <c r="T512" s="146"/>
      <c r="U512" s="146"/>
      <c r="V512" s="146"/>
      <c r="W512" s="146"/>
      <c r="X512" s="146"/>
      <c r="Y512" s="146"/>
      <c r="Z512" s="146"/>
    </row>
    <row r="513" spans="1:26" ht="12.75" customHeight="1" x14ac:dyDescent="0.2">
      <c r="A513" s="141">
        <v>509</v>
      </c>
      <c r="B513" s="146">
        <f t="shared" si="5"/>
        <v>1</v>
      </c>
      <c r="C513" s="150" t="s">
        <v>2972</v>
      </c>
      <c r="D513" s="150" t="s">
        <v>118</v>
      </c>
      <c r="E513" s="151" t="s">
        <v>2973</v>
      </c>
      <c r="F513" s="161">
        <v>2007</v>
      </c>
      <c r="G513" s="153">
        <v>81000000000</v>
      </c>
      <c r="H513" s="153">
        <v>16326400000</v>
      </c>
      <c r="I513" s="154">
        <f t="shared" si="1"/>
        <v>0.20156049382716049</v>
      </c>
      <c r="J513" s="155" t="s">
        <v>2601</v>
      </c>
      <c r="K513" s="155" t="s">
        <v>4228</v>
      </c>
      <c r="L513" s="141"/>
      <c r="M513" s="156"/>
      <c r="N513" s="146"/>
      <c r="O513" s="146"/>
      <c r="P513" s="146"/>
      <c r="Q513" s="146"/>
      <c r="R513" s="146"/>
      <c r="S513" s="146"/>
      <c r="T513" s="146"/>
      <c r="U513" s="146"/>
      <c r="V513" s="146"/>
      <c r="W513" s="146"/>
      <c r="X513" s="146"/>
      <c r="Y513" s="146"/>
      <c r="Z513" s="146"/>
    </row>
    <row r="514" spans="1:26" ht="12.75" customHeight="1" x14ac:dyDescent="0.2">
      <c r="A514" s="141">
        <v>510</v>
      </c>
      <c r="B514" s="146">
        <f t="shared" si="5"/>
        <v>1</v>
      </c>
      <c r="C514" s="150" t="s">
        <v>1575</v>
      </c>
      <c r="D514" s="150" t="s">
        <v>118</v>
      </c>
      <c r="E514" s="151" t="s">
        <v>1576</v>
      </c>
      <c r="F514" s="161">
        <v>2007</v>
      </c>
      <c r="G514" s="153">
        <v>7500000000</v>
      </c>
      <c r="H514" s="153">
        <v>1607100000</v>
      </c>
      <c r="I514" s="154">
        <f t="shared" si="1"/>
        <v>0.21428</v>
      </c>
      <c r="J514" s="155"/>
      <c r="K514" s="155"/>
      <c r="L514" s="141" t="s">
        <v>3261</v>
      </c>
      <c r="M514" s="156">
        <v>2009</v>
      </c>
      <c r="N514" s="146"/>
      <c r="O514" s="146"/>
      <c r="P514" s="146"/>
      <c r="Q514" s="146"/>
      <c r="R514" s="146"/>
      <c r="S514" s="146"/>
      <c r="T514" s="146"/>
      <c r="U514" s="146"/>
      <c r="V514" s="146"/>
      <c r="W514" s="146"/>
      <c r="X514" s="146"/>
      <c r="Y514" s="146"/>
      <c r="Z514" s="146"/>
    </row>
    <row r="515" spans="1:26" ht="12.75" customHeight="1" x14ac:dyDescent="0.2">
      <c r="A515" s="141">
        <v>511</v>
      </c>
      <c r="B515" s="146">
        <f t="shared" si="5"/>
        <v>1</v>
      </c>
      <c r="C515" s="150" t="s">
        <v>2093</v>
      </c>
      <c r="D515" s="150" t="s">
        <v>118</v>
      </c>
      <c r="E515" s="151" t="s">
        <v>2094</v>
      </c>
      <c r="F515" s="161">
        <v>2007</v>
      </c>
      <c r="G515" s="153">
        <v>19065000000</v>
      </c>
      <c r="H515" s="153">
        <v>9547000000</v>
      </c>
      <c r="I515" s="154">
        <f t="shared" si="1"/>
        <v>0.50076055599265668</v>
      </c>
      <c r="J515" s="155"/>
      <c r="K515" s="155"/>
      <c r="L515" s="141" t="s">
        <v>3261</v>
      </c>
      <c r="M515" s="156">
        <v>2010</v>
      </c>
      <c r="N515" s="146"/>
      <c r="O515" s="146"/>
      <c r="P515" s="146"/>
      <c r="Q515" s="146"/>
      <c r="R515" s="146"/>
      <c r="S515" s="146"/>
      <c r="T515" s="146"/>
      <c r="U515" s="146"/>
      <c r="V515" s="146"/>
      <c r="W515" s="146"/>
      <c r="X515" s="146"/>
      <c r="Y515" s="146"/>
      <c r="Z515" s="146"/>
    </row>
    <row r="516" spans="1:26" ht="12.75" customHeight="1" x14ac:dyDescent="0.2">
      <c r="A516" s="141">
        <v>512</v>
      </c>
      <c r="B516" s="146">
        <f t="shared" si="5"/>
        <v>1</v>
      </c>
      <c r="C516" s="150" t="s">
        <v>2215</v>
      </c>
      <c r="D516" s="150" t="s">
        <v>351</v>
      </c>
      <c r="E516" s="151" t="s">
        <v>3616</v>
      </c>
      <c r="F516" s="161">
        <v>2007</v>
      </c>
      <c r="G516" s="153">
        <v>15300000000</v>
      </c>
      <c r="H516" s="153">
        <v>7803000000</v>
      </c>
      <c r="I516" s="154">
        <f t="shared" si="1"/>
        <v>0.51</v>
      </c>
      <c r="J516" s="155"/>
      <c r="K516" s="155"/>
      <c r="L516" s="141" t="s">
        <v>3261</v>
      </c>
      <c r="M516" s="156">
        <v>2011</v>
      </c>
      <c r="N516" s="146"/>
      <c r="O516" s="146"/>
      <c r="P516" s="146"/>
      <c r="Q516" s="146"/>
      <c r="R516" s="146"/>
      <c r="S516" s="146"/>
      <c r="T516" s="146"/>
      <c r="U516" s="146"/>
      <c r="V516" s="146"/>
      <c r="W516" s="146"/>
      <c r="X516" s="146"/>
      <c r="Y516" s="146"/>
      <c r="Z516" s="146"/>
    </row>
    <row r="517" spans="1:26" ht="12.75" customHeight="1" x14ac:dyDescent="0.2">
      <c r="A517" s="141">
        <v>513</v>
      </c>
      <c r="B517" s="146">
        <f t="shared" si="5"/>
        <v>1</v>
      </c>
      <c r="C517" s="150" t="s">
        <v>2762</v>
      </c>
      <c r="D517" s="150" t="s">
        <v>4137</v>
      </c>
      <c r="E517" s="151" t="s">
        <v>2763</v>
      </c>
      <c r="F517" s="161">
        <v>2007</v>
      </c>
      <c r="G517" s="153">
        <v>18000000000</v>
      </c>
      <c r="H517" s="153">
        <v>9278000000</v>
      </c>
      <c r="I517" s="154">
        <f t="shared" si="1"/>
        <v>0.51544444444444448</v>
      </c>
      <c r="J517" s="155" t="s">
        <v>2601</v>
      </c>
      <c r="K517" s="155" t="s">
        <v>4247</v>
      </c>
      <c r="L517" s="141"/>
      <c r="M517" s="156"/>
      <c r="N517" s="146"/>
      <c r="O517" s="146"/>
      <c r="P517" s="146"/>
      <c r="Q517" s="146"/>
      <c r="R517" s="146"/>
      <c r="S517" s="146"/>
      <c r="T517" s="146"/>
      <c r="U517" s="146"/>
      <c r="V517" s="146"/>
      <c r="W517" s="146"/>
      <c r="X517" s="146"/>
      <c r="Y517" s="146"/>
      <c r="Z517" s="146"/>
    </row>
    <row r="518" spans="1:26" ht="12.75" customHeight="1" x14ac:dyDescent="0.2">
      <c r="A518" s="141">
        <v>514</v>
      </c>
      <c r="B518" s="146">
        <f t="shared" si="5"/>
        <v>1</v>
      </c>
      <c r="C518" s="150" t="s">
        <v>2841</v>
      </c>
      <c r="D518" s="150" t="s">
        <v>4200</v>
      </c>
      <c r="E518" s="151" t="s">
        <v>3617</v>
      </c>
      <c r="F518" s="161">
        <v>2007</v>
      </c>
      <c r="G518" s="153">
        <v>30000000000</v>
      </c>
      <c r="H518" s="153">
        <v>6900000000</v>
      </c>
      <c r="I518" s="154">
        <f t="shared" si="1"/>
        <v>0.23</v>
      </c>
      <c r="J518" s="155" t="s">
        <v>71</v>
      </c>
      <c r="K518" s="155" t="s">
        <v>4233</v>
      </c>
      <c r="L518" s="141"/>
      <c r="M518" s="156"/>
      <c r="N518" s="146"/>
      <c r="O518" s="146"/>
      <c r="P518" s="146"/>
      <c r="Q518" s="146"/>
      <c r="R518" s="146"/>
      <c r="S518" s="146"/>
      <c r="T518" s="146"/>
      <c r="U518" s="146"/>
      <c r="V518" s="146"/>
      <c r="W518" s="146"/>
      <c r="X518" s="146"/>
      <c r="Y518" s="146"/>
      <c r="Z518" s="146"/>
    </row>
    <row r="519" spans="1:26" ht="12.75" customHeight="1" x14ac:dyDescent="0.2">
      <c r="A519" s="141">
        <v>515</v>
      </c>
      <c r="B519" s="146">
        <f t="shared" si="5"/>
        <v>1</v>
      </c>
      <c r="C519" s="150" t="s">
        <v>2659</v>
      </c>
      <c r="D519" s="150" t="s">
        <v>4196</v>
      </c>
      <c r="E519" s="151" t="s">
        <v>2660</v>
      </c>
      <c r="F519" s="161">
        <v>2007</v>
      </c>
      <c r="G519" s="153">
        <v>55000000000</v>
      </c>
      <c r="H519" s="153">
        <v>26950000000</v>
      </c>
      <c r="I519" s="154">
        <f t="shared" si="1"/>
        <v>0.49</v>
      </c>
      <c r="J519" s="155" t="s">
        <v>71</v>
      </c>
      <c r="K519" s="155" t="s">
        <v>311</v>
      </c>
      <c r="L519" s="141"/>
      <c r="M519" s="156"/>
      <c r="N519" s="146"/>
      <c r="O519" s="146"/>
      <c r="P519" s="146"/>
      <c r="Q519" s="146"/>
      <c r="R519" s="146"/>
      <c r="S519" s="146"/>
      <c r="T519" s="146"/>
      <c r="U519" s="146"/>
      <c r="V519" s="146"/>
      <c r="W519" s="146"/>
      <c r="X519" s="146"/>
      <c r="Y519" s="146"/>
      <c r="Z519" s="146"/>
    </row>
    <row r="520" spans="1:26" ht="12.75" customHeight="1" x14ac:dyDescent="0.2">
      <c r="A520" s="141">
        <v>516</v>
      </c>
      <c r="B520" s="146">
        <f t="shared" si="5"/>
        <v>1</v>
      </c>
      <c r="C520" s="150" t="s">
        <v>2225</v>
      </c>
      <c r="D520" s="150" t="s">
        <v>4202</v>
      </c>
      <c r="E520" s="151" t="s">
        <v>3618</v>
      </c>
      <c r="F520" s="161">
        <v>2007</v>
      </c>
      <c r="G520" s="153">
        <v>11000000000</v>
      </c>
      <c r="H520" s="153">
        <v>8191400000</v>
      </c>
      <c r="I520" s="154">
        <f t="shared" si="1"/>
        <v>0.74467272727272726</v>
      </c>
      <c r="J520" s="155" t="s">
        <v>69</v>
      </c>
      <c r="K520" s="155" t="s">
        <v>4257</v>
      </c>
      <c r="L520" s="141"/>
      <c r="M520" s="156">
        <v>2011</v>
      </c>
      <c r="N520" s="146"/>
      <c r="O520" s="146"/>
      <c r="P520" s="146"/>
      <c r="Q520" s="146"/>
      <c r="R520" s="146"/>
      <c r="S520" s="146"/>
      <c r="T520" s="146"/>
      <c r="U520" s="146"/>
      <c r="V520" s="146"/>
      <c r="W520" s="146"/>
      <c r="X520" s="146"/>
      <c r="Y520" s="146"/>
      <c r="Z520" s="146"/>
    </row>
    <row r="521" spans="1:26" ht="12.75" customHeight="1" x14ac:dyDescent="0.2">
      <c r="A521" s="141">
        <v>517</v>
      </c>
      <c r="B521" s="146">
        <f t="shared" si="5"/>
        <v>1</v>
      </c>
      <c r="C521" s="150" t="s">
        <v>2362</v>
      </c>
      <c r="D521" s="150" t="s">
        <v>3956</v>
      </c>
      <c r="E521" s="151" t="s">
        <v>3619</v>
      </c>
      <c r="F521" s="161">
        <v>2007</v>
      </c>
      <c r="G521" s="153">
        <v>4702000000</v>
      </c>
      <c r="H521" s="153">
        <v>1056000000</v>
      </c>
      <c r="I521" s="154">
        <f t="shared" si="1"/>
        <v>0.22458528285835813</v>
      </c>
      <c r="J521" s="155"/>
      <c r="K521" s="155"/>
      <c r="L521" s="141" t="s">
        <v>3261</v>
      </c>
      <c r="M521" s="156">
        <v>2011</v>
      </c>
      <c r="N521" s="146"/>
      <c r="O521" s="146"/>
      <c r="P521" s="146"/>
      <c r="Q521" s="146"/>
      <c r="R521" s="146"/>
      <c r="S521" s="146"/>
      <c r="T521" s="146"/>
      <c r="U521" s="146"/>
      <c r="V521" s="146"/>
      <c r="W521" s="146"/>
      <c r="X521" s="146"/>
      <c r="Y521" s="146"/>
      <c r="Z521" s="146"/>
    </row>
    <row r="522" spans="1:26" ht="12.75" customHeight="1" x14ac:dyDescent="0.2">
      <c r="A522" s="141">
        <v>518</v>
      </c>
      <c r="B522" s="146">
        <f t="shared" si="5"/>
        <v>1</v>
      </c>
      <c r="C522" s="150" t="s">
        <v>3198</v>
      </c>
      <c r="D522" s="150" t="s">
        <v>3405</v>
      </c>
      <c r="E522" s="151" t="s">
        <v>3199</v>
      </c>
      <c r="F522" s="161">
        <v>2007</v>
      </c>
      <c r="G522" s="153">
        <v>200000000000</v>
      </c>
      <c r="H522" s="153">
        <v>1716000000</v>
      </c>
      <c r="I522" s="154">
        <f t="shared" si="1"/>
        <v>8.5800000000000008E-3</v>
      </c>
      <c r="J522" s="155" t="s">
        <v>2611</v>
      </c>
      <c r="K522" s="155" t="s">
        <v>4240</v>
      </c>
      <c r="L522" s="141"/>
      <c r="M522" s="156"/>
      <c r="N522" s="146"/>
      <c r="O522" s="146"/>
      <c r="P522" s="146"/>
      <c r="Q522" s="146"/>
      <c r="R522" s="146"/>
      <c r="S522" s="146"/>
      <c r="T522" s="146"/>
      <c r="U522" s="146"/>
      <c r="V522" s="146"/>
      <c r="W522" s="146"/>
      <c r="X522" s="146"/>
      <c r="Y522" s="146"/>
      <c r="Z522" s="146"/>
    </row>
    <row r="523" spans="1:26" ht="12.75" customHeight="1" x14ac:dyDescent="0.2">
      <c r="A523" s="141">
        <v>519</v>
      </c>
      <c r="B523" s="146">
        <f t="shared" si="5"/>
        <v>1</v>
      </c>
      <c r="C523" s="150" t="s">
        <v>1561</v>
      </c>
      <c r="D523" s="150" t="s">
        <v>726</v>
      </c>
      <c r="E523" s="151" t="s">
        <v>3620</v>
      </c>
      <c r="F523" s="161">
        <v>2007</v>
      </c>
      <c r="G523" s="153">
        <v>500000000</v>
      </c>
      <c r="H523" s="153">
        <v>29493345</v>
      </c>
      <c r="I523" s="154">
        <f t="shared" si="1"/>
        <v>5.8986690000000001E-2</v>
      </c>
      <c r="J523" s="155"/>
      <c r="K523" s="155"/>
      <c r="L523" s="141" t="s">
        <v>3261</v>
      </c>
      <c r="M523" s="156">
        <v>2009</v>
      </c>
      <c r="N523" s="146"/>
      <c r="O523" s="146"/>
      <c r="P523" s="146"/>
      <c r="Q523" s="146"/>
      <c r="R523" s="146"/>
      <c r="S523" s="146"/>
      <c r="T523" s="146"/>
      <c r="U523" s="146"/>
      <c r="V523" s="146"/>
      <c r="W523" s="146"/>
      <c r="X523" s="146"/>
      <c r="Y523" s="146"/>
      <c r="Z523" s="146"/>
    </row>
    <row r="524" spans="1:26" ht="12.75" customHeight="1" x14ac:dyDescent="0.2">
      <c r="A524" s="141">
        <v>520</v>
      </c>
      <c r="B524" s="146">
        <f t="shared" si="5"/>
        <v>1</v>
      </c>
      <c r="C524" s="150" t="s">
        <v>2473</v>
      </c>
      <c r="D524" s="150" t="s">
        <v>726</v>
      </c>
      <c r="E524" s="151" t="s">
        <v>3621</v>
      </c>
      <c r="F524" s="161">
        <v>2007</v>
      </c>
      <c r="G524" s="153">
        <v>70000000000</v>
      </c>
      <c r="H524" s="153">
        <v>30000000000</v>
      </c>
      <c r="I524" s="154">
        <f t="shared" si="1"/>
        <v>0.42857142857142855</v>
      </c>
      <c r="J524" s="155" t="s">
        <v>2601</v>
      </c>
      <c r="K524" s="155" t="s">
        <v>4232</v>
      </c>
      <c r="L524" s="141"/>
      <c r="M524" s="156"/>
      <c r="N524" s="146"/>
      <c r="O524" s="146"/>
      <c r="P524" s="146"/>
      <c r="Q524" s="146"/>
      <c r="R524" s="146"/>
      <c r="S524" s="146"/>
      <c r="T524" s="146"/>
      <c r="U524" s="146"/>
      <c r="V524" s="146"/>
      <c r="W524" s="146"/>
      <c r="X524" s="146"/>
      <c r="Y524" s="146"/>
      <c r="Z524" s="146"/>
    </row>
    <row r="525" spans="1:26" ht="12.75" customHeight="1" x14ac:dyDescent="0.2">
      <c r="A525" s="141">
        <v>521</v>
      </c>
      <c r="B525" s="146">
        <f t="shared" si="5"/>
        <v>1</v>
      </c>
      <c r="C525" s="150" t="s">
        <v>2254</v>
      </c>
      <c r="D525" s="150" t="s">
        <v>4141</v>
      </c>
      <c r="E525" s="151" t="s">
        <v>2255</v>
      </c>
      <c r="F525" s="161">
        <v>2007</v>
      </c>
      <c r="G525" s="153">
        <v>1400000000</v>
      </c>
      <c r="H525" s="153">
        <v>253700000</v>
      </c>
      <c r="I525" s="154">
        <f t="shared" si="1"/>
        <v>0.18121428571428572</v>
      </c>
      <c r="J525" s="155"/>
      <c r="K525" s="155"/>
      <c r="L525" s="141" t="s">
        <v>3261</v>
      </c>
      <c r="M525" s="156">
        <v>2011</v>
      </c>
      <c r="N525" s="146"/>
      <c r="O525" s="146"/>
      <c r="P525" s="146"/>
      <c r="Q525" s="146"/>
      <c r="R525" s="146"/>
      <c r="S525" s="146"/>
      <c r="T525" s="146"/>
      <c r="U525" s="146"/>
      <c r="V525" s="146"/>
      <c r="W525" s="146"/>
      <c r="X525" s="146"/>
      <c r="Y525" s="146"/>
      <c r="Z525" s="146"/>
    </row>
    <row r="526" spans="1:26" ht="12.75" customHeight="1" x14ac:dyDescent="0.2">
      <c r="A526" s="141">
        <v>522</v>
      </c>
      <c r="B526" s="146">
        <f t="shared" si="5"/>
        <v>1</v>
      </c>
      <c r="C526" s="150" t="s">
        <v>2330</v>
      </c>
      <c r="D526" s="150" t="s">
        <v>558</v>
      </c>
      <c r="E526" s="151" t="s">
        <v>2331</v>
      </c>
      <c r="F526" s="161">
        <v>2007</v>
      </c>
      <c r="G526" s="153">
        <v>2600000000</v>
      </c>
      <c r="H526" s="153">
        <v>2336715376</v>
      </c>
      <c r="I526" s="154">
        <f t="shared" si="1"/>
        <v>0.89873668307692312</v>
      </c>
      <c r="J526" s="155"/>
      <c r="K526" s="155"/>
      <c r="L526" s="141" t="s">
        <v>3261</v>
      </c>
      <c r="M526" s="156">
        <v>2011</v>
      </c>
      <c r="N526" s="146"/>
      <c r="O526" s="146"/>
      <c r="P526" s="146"/>
      <c r="Q526" s="146"/>
      <c r="R526" s="146"/>
      <c r="S526" s="146"/>
      <c r="T526" s="146"/>
      <c r="U526" s="146"/>
      <c r="V526" s="146"/>
      <c r="W526" s="146"/>
      <c r="X526" s="146"/>
      <c r="Y526" s="146"/>
      <c r="Z526" s="146"/>
    </row>
    <row r="527" spans="1:26" ht="12.75" customHeight="1" x14ac:dyDescent="0.2">
      <c r="A527" s="141">
        <v>523</v>
      </c>
      <c r="B527" s="146">
        <f t="shared" si="5"/>
        <v>1</v>
      </c>
      <c r="C527" s="150" t="s">
        <v>2476</v>
      </c>
      <c r="D527" s="150" t="s">
        <v>558</v>
      </c>
      <c r="E527" s="151" t="s">
        <v>3622</v>
      </c>
      <c r="F527" s="161">
        <v>2007</v>
      </c>
      <c r="G527" s="153">
        <v>1600000000</v>
      </c>
      <c r="H527" s="153">
        <v>687000000</v>
      </c>
      <c r="I527" s="154">
        <f t="shared" si="1"/>
        <v>0.42937500000000001</v>
      </c>
      <c r="J527" s="155"/>
      <c r="K527" s="155"/>
      <c r="L527" s="141" t="s">
        <v>3261</v>
      </c>
      <c r="M527" s="156">
        <v>2013</v>
      </c>
      <c r="N527" s="146"/>
      <c r="O527" s="146"/>
      <c r="P527" s="146"/>
      <c r="Q527" s="146"/>
      <c r="R527" s="146"/>
      <c r="S527" s="146"/>
      <c r="T527" s="146"/>
      <c r="U527" s="146"/>
      <c r="V527" s="146"/>
      <c r="W527" s="146"/>
      <c r="X527" s="146"/>
      <c r="Y527" s="146"/>
      <c r="Z527" s="146"/>
    </row>
    <row r="528" spans="1:26" ht="12.75" customHeight="1" x14ac:dyDescent="0.2">
      <c r="A528" s="141">
        <v>524</v>
      </c>
      <c r="B528" s="146">
        <f t="shared" si="5"/>
        <v>1</v>
      </c>
      <c r="C528" s="150" t="s">
        <v>2083</v>
      </c>
      <c r="D528" s="150" t="s">
        <v>558</v>
      </c>
      <c r="E528" s="151" t="s">
        <v>3623</v>
      </c>
      <c r="F528" s="161">
        <v>2007</v>
      </c>
      <c r="G528" s="153">
        <v>3000000000</v>
      </c>
      <c r="H528" s="153">
        <v>1511833000</v>
      </c>
      <c r="I528" s="154">
        <f t="shared" si="1"/>
        <v>0.50394433333333333</v>
      </c>
      <c r="J528" s="155"/>
      <c r="K528" s="155"/>
      <c r="L528" s="141" t="s">
        <v>3261</v>
      </c>
      <c r="M528" s="156">
        <v>2010</v>
      </c>
      <c r="N528" s="146"/>
      <c r="O528" s="146"/>
      <c r="P528" s="146"/>
      <c r="Q528" s="146"/>
      <c r="R528" s="146"/>
      <c r="S528" s="146"/>
      <c r="T528" s="146"/>
      <c r="U528" s="146"/>
      <c r="V528" s="146"/>
      <c r="W528" s="146"/>
      <c r="X528" s="146"/>
      <c r="Y528" s="146"/>
      <c r="Z528" s="146"/>
    </row>
    <row r="529" spans="1:26" ht="12.75" customHeight="1" x14ac:dyDescent="0.2">
      <c r="A529" s="141">
        <v>525</v>
      </c>
      <c r="B529" s="146">
        <f t="shared" si="5"/>
        <v>1</v>
      </c>
      <c r="C529" s="150" t="s">
        <v>556</v>
      </c>
      <c r="D529" s="150" t="s">
        <v>558</v>
      </c>
      <c r="E529" s="151" t="s">
        <v>3624</v>
      </c>
      <c r="F529" s="161">
        <v>2007</v>
      </c>
      <c r="G529" s="153">
        <v>1803100000</v>
      </c>
      <c r="H529" s="153">
        <v>500000000</v>
      </c>
      <c r="I529" s="154">
        <f t="shared" si="1"/>
        <v>0.27730020520215187</v>
      </c>
      <c r="J529" s="155" t="s">
        <v>2611</v>
      </c>
      <c r="K529" s="155" t="s">
        <v>4236</v>
      </c>
      <c r="L529" s="141"/>
      <c r="M529" s="156"/>
      <c r="N529" s="146"/>
      <c r="O529" s="146"/>
      <c r="P529" s="146"/>
      <c r="Q529" s="146"/>
      <c r="R529" s="146"/>
      <c r="S529" s="146"/>
      <c r="T529" s="146"/>
      <c r="U529" s="146"/>
      <c r="V529" s="146"/>
      <c r="W529" s="146"/>
      <c r="X529" s="146"/>
      <c r="Y529" s="146"/>
      <c r="Z529" s="146"/>
    </row>
    <row r="530" spans="1:26" ht="12.75" customHeight="1" x14ac:dyDescent="0.2">
      <c r="A530" s="141">
        <v>526</v>
      </c>
      <c r="B530" s="146">
        <f t="shared" si="5"/>
        <v>1</v>
      </c>
      <c r="C530" s="150" t="s">
        <v>3625</v>
      </c>
      <c r="D530" s="150" t="s">
        <v>707</v>
      </c>
      <c r="E530" s="151" t="s">
        <v>3626</v>
      </c>
      <c r="F530" s="161">
        <v>2007</v>
      </c>
      <c r="G530" s="153">
        <v>2341437158</v>
      </c>
      <c r="H530" s="153">
        <v>1194132951</v>
      </c>
      <c r="I530" s="154">
        <f t="shared" si="1"/>
        <v>0.51000000017937697</v>
      </c>
      <c r="J530" s="155"/>
      <c r="K530" s="155"/>
      <c r="L530" s="141" t="s">
        <v>3267</v>
      </c>
      <c r="M530" s="156">
        <v>2010</v>
      </c>
      <c r="N530" s="146"/>
      <c r="O530" s="146"/>
      <c r="P530" s="146"/>
      <c r="Q530" s="146"/>
      <c r="R530" s="146"/>
      <c r="S530" s="146"/>
      <c r="T530" s="146"/>
      <c r="U530" s="146"/>
      <c r="V530" s="146"/>
      <c r="W530" s="146"/>
      <c r="X530" s="146"/>
      <c r="Y530" s="146"/>
      <c r="Z530" s="146"/>
    </row>
    <row r="531" spans="1:26" ht="12.75" customHeight="1" x14ac:dyDescent="0.2">
      <c r="A531" s="141">
        <v>527</v>
      </c>
      <c r="B531" s="146">
        <f t="shared" si="5"/>
        <v>1</v>
      </c>
      <c r="C531" s="150" t="s">
        <v>1716</v>
      </c>
      <c r="D531" s="150" t="s">
        <v>707</v>
      </c>
      <c r="E531" s="151" t="s">
        <v>3627</v>
      </c>
      <c r="F531" s="161">
        <v>2007</v>
      </c>
      <c r="G531" s="153">
        <v>3560800000</v>
      </c>
      <c r="H531" s="153">
        <v>987640000</v>
      </c>
      <c r="I531" s="154">
        <f t="shared" si="1"/>
        <v>0.27736463716018872</v>
      </c>
      <c r="J531" s="155"/>
      <c r="K531" s="155"/>
      <c r="L531" s="141" t="s">
        <v>3261</v>
      </c>
      <c r="M531" s="156">
        <v>2009</v>
      </c>
      <c r="N531" s="146"/>
      <c r="O531" s="146"/>
      <c r="P531" s="146"/>
      <c r="Q531" s="146"/>
      <c r="R531" s="146"/>
      <c r="S531" s="146"/>
      <c r="T531" s="146"/>
      <c r="U531" s="146"/>
      <c r="V531" s="146"/>
      <c r="W531" s="146"/>
      <c r="X531" s="146"/>
      <c r="Y531" s="146"/>
      <c r="Z531" s="146"/>
    </row>
    <row r="532" spans="1:26" ht="12.75" customHeight="1" x14ac:dyDescent="0.2">
      <c r="A532" s="141">
        <v>528</v>
      </c>
      <c r="B532" s="146">
        <f t="shared" si="5"/>
        <v>1</v>
      </c>
      <c r="C532" s="150" t="s">
        <v>1874</v>
      </c>
      <c r="D532" s="150" t="s">
        <v>590</v>
      </c>
      <c r="E532" s="151" t="s">
        <v>1875</v>
      </c>
      <c r="F532" s="161">
        <v>2007</v>
      </c>
      <c r="G532" s="153">
        <v>2000000000</v>
      </c>
      <c r="H532" s="153">
        <v>800000000</v>
      </c>
      <c r="I532" s="154">
        <f t="shared" si="1"/>
        <v>0.4</v>
      </c>
      <c r="J532" s="155"/>
      <c r="K532" s="155"/>
      <c r="L532" s="141" t="s">
        <v>3261</v>
      </c>
      <c r="M532" s="156">
        <v>2009</v>
      </c>
      <c r="N532" s="146"/>
      <c r="O532" s="146"/>
      <c r="P532" s="146"/>
      <c r="Q532" s="146"/>
      <c r="R532" s="146"/>
      <c r="S532" s="146"/>
      <c r="T532" s="146"/>
      <c r="U532" s="146"/>
      <c r="V532" s="146"/>
      <c r="W532" s="146"/>
      <c r="X532" s="146"/>
      <c r="Y532" s="146"/>
      <c r="Z532" s="146"/>
    </row>
    <row r="533" spans="1:26" ht="12.75" customHeight="1" x14ac:dyDescent="0.2">
      <c r="A533" s="141">
        <v>529</v>
      </c>
      <c r="B533" s="146">
        <f t="shared" si="5"/>
        <v>1</v>
      </c>
      <c r="C533" s="150" t="s">
        <v>2705</v>
      </c>
      <c r="D533" s="150" t="s">
        <v>590</v>
      </c>
      <c r="E533" s="151" t="s">
        <v>3628</v>
      </c>
      <c r="F533" s="161">
        <v>2007</v>
      </c>
      <c r="G533" s="153">
        <v>20000000000</v>
      </c>
      <c r="H533" s="153">
        <v>11678000000</v>
      </c>
      <c r="I533" s="154">
        <f t="shared" si="1"/>
        <v>0.58389999999999997</v>
      </c>
      <c r="J533" s="155" t="s">
        <v>2207</v>
      </c>
      <c r="K533" s="155" t="s">
        <v>4259</v>
      </c>
      <c r="L533" s="141" t="s">
        <v>3261</v>
      </c>
      <c r="M533" s="156" t="s">
        <v>3334</v>
      </c>
      <c r="N533" s="146" t="str">
        <f>VLOOKUP(C533,'[8]BAN VON 2014'!A$2:D$36,4,0)</f>
        <v>T10</v>
      </c>
      <c r="O533" s="146"/>
      <c r="P533" s="146"/>
      <c r="Q533" s="146"/>
      <c r="R533" s="146"/>
      <c r="S533" s="146"/>
      <c r="T533" s="146"/>
      <c r="U533" s="146"/>
      <c r="V533" s="146"/>
      <c r="W533" s="146"/>
      <c r="X533" s="146"/>
      <c r="Y533" s="146"/>
      <c r="Z533" s="146"/>
    </row>
    <row r="534" spans="1:26" ht="12.75" customHeight="1" x14ac:dyDescent="0.2">
      <c r="A534" s="141">
        <v>530</v>
      </c>
      <c r="B534" s="146">
        <f t="shared" si="5"/>
        <v>1</v>
      </c>
      <c r="C534" s="150" t="s">
        <v>1754</v>
      </c>
      <c r="D534" s="150" t="s">
        <v>590</v>
      </c>
      <c r="E534" s="151" t="s">
        <v>1755</v>
      </c>
      <c r="F534" s="161">
        <v>2007</v>
      </c>
      <c r="G534" s="153">
        <v>5000000000</v>
      </c>
      <c r="H534" s="153">
        <v>1100000000</v>
      </c>
      <c r="I534" s="154">
        <f t="shared" si="1"/>
        <v>0.22</v>
      </c>
      <c r="J534" s="155"/>
      <c r="K534" s="155"/>
      <c r="L534" s="141" t="s">
        <v>3261</v>
      </c>
      <c r="M534" s="156">
        <v>2009</v>
      </c>
      <c r="N534" s="146"/>
      <c r="O534" s="146"/>
      <c r="P534" s="146"/>
      <c r="Q534" s="146"/>
      <c r="R534" s="146"/>
      <c r="S534" s="146"/>
      <c r="T534" s="146"/>
      <c r="U534" s="146"/>
      <c r="V534" s="146"/>
      <c r="W534" s="146"/>
      <c r="X534" s="146"/>
      <c r="Y534" s="146"/>
      <c r="Z534" s="146"/>
    </row>
    <row r="535" spans="1:26" ht="12.75" customHeight="1" x14ac:dyDescent="0.2">
      <c r="A535" s="141">
        <v>531</v>
      </c>
      <c r="B535" s="146">
        <f t="shared" si="5"/>
        <v>1</v>
      </c>
      <c r="C535" s="150" t="s">
        <v>1890</v>
      </c>
      <c r="D535" s="150" t="s">
        <v>872</v>
      </c>
      <c r="E535" s="151" t="s">
        <v>1891</v>
      </c>
      <c r="F535" s="161">
        <v>2007</v>
      </c>
      <c r="G535" s="153">
        <v>3523460000</v>
      </c>
      <c r="H535" s="153">
        <v>612460000</v>
      </c>
      <c r="I535" s="154">
        <f t="shared" si="1"/>
        <v>0.17382345762404</v>
      </c>
      <c r="J535" s="155"/>
      <c r="K535" s="155"/>
      <c r="L535" s="141" t="s">
        <v>3261</v>
      </c>
      <c r="M535" s="156">
        <v>2009</v>
      </c>
      <c r="N535" s="146"/>
      <c r="O535" s="146"/>
      <c r="P535" s="146"/>
      <c r="Q535" s="146"/>
      <c r="R535" s="146"/>
      <c r="S535" s="146"/>
      <c r="T535" s="146"/>
      <c r="U535" s="146"/>
      <c r="V535" s="146"/>
      <c r="W535" s="146"/>
      <c r="X535" s="146"/>
      <c r="Y535" s="146"/>
      <c r="Z535" s="146"/>
    </row>
    <row r="536" spans="1:26" ht="12.75" customHeight="1" x14ac:dyDescent="0.2">
      <c r="A536" s="141">
        <v>532</v>
      </c>
      <c r="B536" s="146">
        <f t="shared" si="5"/>
        <v>1</v>
      </c>
      <c r="C536" s="150" t="s">
        <v>2191</v>
      </c>
      <c r="D536" s="150" t="s">
        <v>4204</v>
      </c>
      <c r="E536" s="151" t="s">
        <v>2192</v>
      </c>
      <c r="F536" s="161">
        <v>2007</v>
      </c>
      <c r="G536" s="153">
        <v>1000000000</v>
      </c>
      <c r="H536" s="153">
        <v>190000000</v>
      </c>
      <c r="I536" s="154">
        <f t="shared" si="1"/>
        <v>0.19</v>
      </c>
      <c r="J536" s="155"/>
      <c r="K536" s="155"/>
      <c r="L536" s="141" t="s">
        <v>3261</v>
      </c>
      <c r="M536" s="156">
        <v>2011</v>
      </c>
      <c r="N536" s="146"/>
      <c r="O536" s="146"/>
      <c r="P536" s="146"/>
      <c r="Q536" s="146"/>
      <c r="R536" s="146"/>
      <c r="S536" s="146"/>
      <c r="T536" s="146"/>
      <c r="U536" s="146"/>
      <c r="V536" s="146"/>
      <c r="W536" s="146"/>
      <c r="X536" s="146"/>
      <c r="Y536" s="146"/>
      <c r="Z536" s="146"/>
    </row>
    <row r="537" spans="1:26" ht="12.75" customHeight="1" x14ac:dyDescent="0.2">
      <c r="A537" s="141">
        <v>533</v>
      </c>
      <c r="B537" s="146">
        <f t="shared" si="5"/>
        <v>1</v>
      </c>
      <c r="C537" s="150" t="s">
        <v>182</v>
      </c>
      <c r="D537" s="150" t="s">
        <v>4204</v>
      </c>
      <c r="E537" s="151" t="s">
        <v>3629</v>
      </c>
      <c r="F537" s="161">
        <v>2007</v>
      </c>
      <c r="G537" s="153">
        <v>1300000000</v>
      </c>
      <c r="H537" s="153">
        <v>601800000</v>
      </c>
      <c r="I537" s="154">
        <f t="shared" si="1"/>
        <v>0.46292307692307694</v>
      </c>
      <c r="J537" s="155" t="s">
        <v>69</v>
      </c>
      <c r="K537" s="155" t="s">
        <v>4238</v>
      </c>
      <c r="L537" s="141"/>
      <c r="M537" s="156"/>
      <c r="N537" s="146"/>
      <c r="O537" s="146"/>
      <c r="P537" s="146"/>
      <c r="Q537" s="146"/>
      <c r="R537" s="146"/>
      <c r="S537" s="146"/>
      <c r="T537" s="146"/>
      <c r="U537" s="146"/>
      <c r="V537" s="146"/>
      <c r="W537" s="146"/>
      <c r="X537" s="146"/>
      <c r="Y537" s="146"/>
      <c r="Z537" s="146"/>
    </row>
    <row r="538" spans="1:26" ht="12.75" customHeight="1" x14ac:dyDescent="0.2">
      <c r="A538" s="141">
        <v>534</v>
      </c>
      <c r="B538" s="146">
        <f t="shared" si="5"/>
        <v>1</v>
      </c>
      <c r="C538" s="150" t="s">
        <v>2866</v>
      </c>
      <c r="D538" s="150" t="s">
        <v>3977</v>
      </c>
      <c r="E538" s="151" t="s">
        <v>3630</v>
      </c>
      <c r="F538" s="161">
        <v>2007</v>
      </c>
      <c r="G538" s="153">
        <v>11248000000</v>
      </c>
      <c r="H538" s="153">
        <v>3374000000</v>
      </c>
      <c r="I538" s="154">
        <f t="shared" si="1"/>
        <v>0.29996443812233287</v>
      </c>
      <c r="J538" s="155" t="s">
        <v>69</v>
      </c>
      <c r="K538" s="155" t="s">
        <v>4253</v>
      </c>
      <c r="L538" s="141"/>
      <c r="M538" s="156"/>
      <c r="N538" s="146"/>
      <c r="O538" s="146"/>
      <c r="P538" s="146"/>
      <c r="Q538" s="146"/>
      <c r="R538" s="146"/>
      <c r="S538" s="146"/>
      <c r="T538" s="146"/>
      <c r="U538" s="146"/>
      <c r="V538" s="146"/>
      <c r="W538" s="146"/>
      <c r="X538" s="146"/>
      <c r="Y538" s="146"/>
      <c r="Z538" s="146"/>
    </row>
    <row r="539" spans="1:26" ht="12.75" customHeight="1" x14ac:dyDescent="0.2">
      <c r="A539" s="141">
        <v>535</v>
      </c>
      <c r="B539" s="146">
        <f t="shared" si="5"/>
        <v>1</v>
      </c>
      <c r="C539" s="150" t="s">
        <v>2905</v>
      </c>
      <c r="D539" s="150" t="s">
        <v>3977</v>
      </c>
      <c r="E539" s="151" t="s">
        <v>3631</v>
      </c>
      <c r="F539" s="161">
        <v>2007</v>
      </c>
      <c r="G539" s="153">
        <v>12237000000</v>
      </c>
      <c r="H539" s="153">
        <v>6240900000</v>
      </c>
      <c r="I539" s="154">
        <f t="shared" si="1"/>
        <v>0.51000245158126989</v>
      </c>
      <c r="J539" s="155" t="s">
        <v>2601</v>
      </c>
      <c r="K539" s="155" t="s">
        <v>4253</v>
      </c>
      <c r="L539" s="141"/>
      <c r="M539" s="156"/>
      <c r="N539" s="146"/>
      <c r="O539" s="146"/>
      <c r="P539" s="146"/>
      <c r="Q539" s="146"/>
      <c r="R539" s="146"/>
      <c r="S539" s="146"/>
      <c r="T539" s="146"/>
      <c r="U539" s="146"/>
      <c r="V539" s="146"/>
      <c r="W539" s="146"/>
      <c r="X539" s="146"/>
      <c r="Y539" s="146"/>
      <c r="Z539" s="146"/>
    </row>
    <row r="540" spans="1:26" ht="12.75" customHeight="1" x14ac:dyDescent="0.2">
      <c r="A540" s="141">
        <v>536</v>
      </c>
      <c r="B540" s="146">
        <f t="shared" si="5"/>
        <v>1</v>
      </c>
      <c r="C540" s="150" t="s">
        <v>823</v>
      </c>
      <c r="D540" s="150" t="s">
        <v>4217</v>
      </c>
      <c r="E540" s="151" t="s">
        <v>824</v>
      </c>
      <c r="F540" s="161">
        <v>2007</v>
      </c>
      <c r="G540" s="153">
        <v>90000000000</v>
      </c>
      <c r="H540" s="153">
        <v>53600000000</v>
      </c>
      <c r="I540" s="154">
        <f t="shared" si="1"/>
        <v>0.5955555555555555</v>
      </c>
      <c r="J540" s="155" t="s">
        <v>2601</v>
      </c>
      <c r="K540" s="155" t="s">
        <v>4253</v>
      </c>
      <c r="L540" s="141"/>
      <c r="M540" s="156"/>
      <c r="N540" s="146"/>
      <c r="O540" s="146"/>
      <c r="P540" s="146"/>
      <c r="Q540" s="146"/>
      <c r="R540" s="146"/>
      <c r="S540" s="146"/>
      <c r="T540" s="146"/>
      <c r="U540" s="146"/>
      <c r="V540" s="146"/>
      <c r="W540" s="146"/>
      <c r="X540" s="146"/>
      <c r="Y540" s="146"/>
      <c r="Z540" s="146"/>
    </row>
    <row r="541" spans="1:26" ht="12.75" customHeight="1" x14ac:dyDescent="0.2">
      <c r="A541" s="141">
        <v>537</v>
      </c>
      <c r="B541" s="146">
        <f t="shared" si="5"/>
        <v>1</v>
      </c>
      <c r="C541" s="150" t="s">
        <v>830</v>
      </c>
      <c r="D541" s="150" t="s">
        <v>4217</v>
      </c>
      <c r="E541" s="151" t="s">
        <v>3632</v>
      </c>
      <c r="F541" s="161">
        <v>2007</v>
      </c>
      <c r="G541" s="153">
        <v>1590000000000</v>
      </c>
      <c r="H541" s="153">
        <v>795200000000</v>
      </c>
      <c r="I541" s="154">
        <f t="shared" si="1"/>
        <v>0.50012578616352199</v>
      </c>
      <c r="J541" s="155" t="s">
        <v>2601</v>
      </c>
      <c r="K541" s="155" t="s">
        <v>4247</v>
      </c>
      <c r="L541" s="141"/>
      <c r="M541" s="156"/>
      <c r="N541" s="146"/>
      <c r="O541" s="146"/>
      <c r="P541" s="146"/>
      <c r="Q541" s="146"/>
      <c r="R541" s="146"/>
      <c r="S541" s="146"/>
      <c r="T541" s="146"/>
      <c r="U541" s="146"/>
      <c r="V541" s="146"/>
      <c r="W541" s="146"/>
      <c r="X541" s="146"/>
      <c r="Y541" s="146"/>
      <c r="Z541" s="146"/>
    </row>
    <row r="542" spans="1:26" ht="12.75" customHeight="1" x14ac:dyDescent="0.2">
      <c r="A542" s="141">
        <v>538</v>
      </c>
      <c r="B542" s="146">
        <f t="shared" si="5"/>
        <v>1</v>
      </c>
      <c r="C542" s="150" t="s">
        <v>838</v>
      </c>
      <c r="D542" s="150" t="s">
        <v>4217</v>
      </c>
      <c r="E542" s="151" t="s">
        <v>839</v>
      </c>
      <c r="F542" s="161">
        <v>2007</v>
      </c>
      <c r="G542" s="153">
        <v>107180000000</v>
      </c>
      <c r="H542" s="153">
        <v>42303000000</v>
      </c>
      <c r="I542" s="154">
        <f t="shared" si="1"/>
        <v>0.39469117372644152</v>
      </c>
      <c r="J542" s="155" t="s">
        <v>2601</v>
      </c>
      <c r="K542" s="155" t="s">
        <v>4253</v>
      </c>
      <c r="L542" s="141"/>
      <c r="M542" s="156"/>
      <c r="N542" s="146"/>
      <c r="O542" s="146"/>
      <c r="P542" s="146"/>
      <c r="Q542" s="146"/>
      <c r="R542" s="146"/>
      <c r="S542" s="146"/>
      <c r="T542" s="146"/>
      <c r="U542" s="146"/>
      <c r="V542" s="146"/>
      <c r="W542" s="146"/>
      <c r="X542" s="146"/>
      <c r="Y542" s="146"/>
      <c r="Z542" s="146"/>
    </row>
    <row r="543" spans="1:26" ht="12.75" customHeight="1" x14ac:dyDescent="0.2">
      <c r="A543" s="141">
        <v>539</v>
      </c>
      <c r="B543" s="146">
        <f t="shared" si="5"/>
        <v>1</v>
      </c>
      <c r="C543" s="150" t="s">
        <v>2453</v>
      </c>
      <c r="D543" s="150" t="s">
        <v>4217</v>
      </c>
      <c r="E543" s="151" t="s">
        <v>3633</v>
      </c>
      <c r="F543" s="161">
        <v>2007</v>
      </c>
      <c r="G543" s="153">
        <v>95500000000</v>
      </c>
      <c r="H543" s="153">
        <v>34141250000</v>
      </c>
      <c r="I543" s="154">
        <f t="shared" si="1"/>
        <v>0.35749999999999998</v>
      </c>
      <c r="J543" s="155"/>
      <c r="K543" s="155"/>
      <c r="L543" s="141" t="s">
        <v>3261</v>
      </c>
      <c r="M543" s="156">
        <v>2013</v>
      </c>
      <c r="N543" s="146"/>
      <c r="O543" s="146"/>
      <c r="P543" s="146"/>
      <c r="Q543" s="146"/>
      <c r="R543" s="146"/>
      <c r="S543" s="146"/>
      <c r="T543" s="146"/>
      <c r="U543" s="146"/>
      <c r="V543" s="146"/>
      <c r="W543" s="146"/>
      <c r="X543" s="146"/>
      <c r="Y543" s="146"/>
      <c r="Z543" s="146"/>
    </row>
    <row r="544" spans="1:26" ht="12.75" customHeight="1" x14ac:dyDescent="0.2">
      <c r="A544" s="141">
        <v>540</v>
      </c>
      <c r="B544" s="146">
        <f t="shared" si="5"/>
        <v>1</v>
      </c>
      <c r="C544" s="150" t="s">
        <v>1494</v>
      </c>
      <c r="D544" s="150" t="s">
        <v>4217</v>
      </c>
      <c r="E544" s="151" t="s">
        <v>3634</v>
      </c>
      <c r="F544" s="161">
        <v>2007</v>
      </c>
      <c r="G544" s="153">
        <v>82480000000</v>
      </c>
      <c r="H544" s="153">
        <v>65308000000</v>
      </c>
      <c r="I544" s="154">
        <f t="shared" si="1"/>
        <v>0.79180407371483996</v>
      </c>
      <c r="J544" s="155" t="s">
        <v>2601</v>
      </c>
      <c r="K544" s="155" t="s">
        <v>4253</v>
      </c>
      <c r="L544" s="141"/>
      <c r="M544" s="156"/>
      <c r="N544" s="146"/>
      <c r="O544" s="146"/>
      <c r="P544" s="146"/>
      <c r="Q544" s="146"/>
      <c r="R544" s="146"/>
      <c r="S544" s="146"/>
      <c r="T544" s="146"/>
      <c r="U544" s="146"/>
      <c r="V544" s="146"/>
      <c r="W544" s="146"/>
      <c r="X544" s="146"/>
      <c r="Y544" s="146"/>
      <c r="Z544" s="146"/>
    </row>
    <row r="545" spans="1:26" ht="12.75" customHeight="1" x14ac:dyDescent="0.2">
      <c r="A545" s="141">
        <v>541</v>
      </c>
      <c r="B545" s="146">
        <f t="shared" si="5"/>
        <v>1</v>
      </c>
      <c r="C545" s="150" t="s">
        <v>1524</v>
      </c>
      <c r="D545" s="150" t="s">
        <v>4217</v>
      </c>
      <c r="E545" s="151" t="s">
        <v>1525</v>
      </c>
      <c r="F545" s="161">
        <v>2007</v>
      </c>
      <c r="G545" s="153">
        <v>5706700000</v>
      </c>
      <c r="H545" s="153">
        <v>791800000</v>
      </c>
      <c r="I545" s="154">
        <f t="shared" si="1"/>
        <v>0.13874918954912646</v>
      </c>
      <c r="J545" s="155"/>
      <c r="K545" s="155"/>
      <c r="L545" s="141" t="s">
        <v>3261</v>
      </c>
      <c r="M545" s="156">
        <v>2009</v>
      </c>
      <c r="N545" s="146"/>
      <c r="O545" s="146"/>
      <c r="P545" s="146"/>
      <c r="Q545" s="146"/>
      <c r="R545" s="146"/>
      <c r="S545" s="146"/>
      <c r="T545" s="146"/>
      <c r="U545" s="146"/>
      <c r="V545" s="146"/>
      <c r="W545" s="146"/>
      <c r="X545" s="146"/>
      <c r="Y545" s="146"/>
      <c r="Z545" s="146"/>
    </row>
    <row r="546" spans="1:26" ht="12.75" customHeight="1" x14ac:dyDescent="0.2">
      <c r="A546" s="141">
        <v>542</v>
      </c>
      <c r="B546" s="146">
        <f t="shared" si="5"/>
        <v>1</v>
      </c>
      <c r="C546" s="150" t="s">
        <v>1404</v>
      </c>
      <c r="D546" s="150" t="s">
        <v>4205</v>
      </c>
      <c r="E546" s="151" t="s">
        <v>3635</v>
      </c>
      <c r="F546" s="161">
        <v>2007</v>
      </c>
      <c r="G546" s="153">
        <v>3652400000</v>
      </c>
      <c r="H546" s="153">
        <v>1856600000</v>
      </c>
      <c r="I546" s="154">
        <f t="shared" si="1"/>
        <v>0.50832329427225931</v>
      </c>
      <c r="J546" s="155"/>
      <c r="K546" s="155"/>
      <c r="L546" s="141" t="s">
        <v>3261</v>
      </c>
      <c r="M546" s="156">
        <v>2008</v>
      </c>
      <c r="N546" s="146"/>
      <c r="O546" s="146"/>
      <c r="P546" s="146"/>
      <c r="Q546" s="146"/>
      <c r="R546" s="146"/>
      <c r="S546" s="146"/>
      <c r="T546" s="146"/>
      <c r="U546" s="146"/>
      <c r="V546" s="146"/>
      <c r="W546" s="146"/>
      <c r="X546" s="146"/>
      <c r="Y546" s="146"/>
      <c r="Z546" s="146"/>
    </row>
    <row r="547" spans="1:26" ht="12.75" customHeight="1" x14ac:dyDescent="0.2">
      <c r="A547" s="141">
        <v>543</v>
      </c>
      <c r="B547" s="146">
        <f t="shared" si="5"/>
        <v>1</v>
      </c>
      <c r="C547" s="150" t="s">
        <v>1406</v>
      </c>
      <c r="D547" s="150" t="s">
        <v>4205</v>
      </c>
      <c r="E547" s="151" t="s">
        <v>3636</v>
      </c>
      <c r="F547" s="161">
        <v>2007</v>
      </c>
      <c r="G547" s="153">
        <v>3500000000</v>
      </c>
      <c r="H547" s="153">
        <v>1976000000</v>
      </c>
      <c r="I547" s="154">
        <f t="shared" si="1"/>
        <v>0.56457142857142861</v>
      </c>
      <c r="J547" s="155"/>
      <c r="K547" s="155"/>
      <c r="L547" s="141" t="s">
        <v>3261</v>
      </c>
      <c r="M547" s="156">
        <v>2008</v>
      </c>
      <c r="N547" s="146"/>
      <c r="O547" s="146"/>
      <c r="P547" s="146"/>
      <c r="Q547" s="146"/>
      <c r="R547" s="146"/>
      <c r="S547" s="146"/>
      <c r="T547" s="146"/>
      <c r="U547" s="146"/>
      <c r="V547" s="146"/>
      <c r="W547" s="146"/>
      <c r="X547" s="146"/>
      <c r="Y547" s="146"/>
      <c r="Z547" s="146"/>
    </row>
    <row r="548" spans="1:26" ht="12.75" customHeight="1" x14ac:dyDescent="0.2">
      <c r="A548" s="141">
        <v>544</v>
      </c>
      <c r="B548" s="146">
        <f t="shared" si="5"/>
        <v>1</v>
      </c>
      <c r="C548" s="150" t="s">
        <v>2067</v>
      </c>
      <c r="D548" s="150" t="s">
        <v>4205</v>
      </c>
      <c r="E548" s="151" t="s">
        <v>3637</v>
      </c>
      <c r="F548" s="161">
        <v>2007</v>
      </c>
      <c r="G548" s="153">
        <v>2805748158</v>
      </c>
      <c r="H548" s="153">
        <v>1432748158</v>
      </c>
      <c r="I548" s="154">
        <f t="shared" si="1"/>
        <v>0.51064745562242297</v>
      </c>
      <c r="J548" s="155"/>
      <c r="K548" s="155"/>
      <c r="L548" s="141" t="s">
        <v>3261</v>
      </c>
      <c r="M548" s="156">
        <v>2010</v>
      </c>
      <c r="N548" s="146"/>
      <c r="O548" s="146"/>
      <c r="P548" s="146"/>
      <c r="Q548" s="146"/>
      <c r="R548" s="146"/>
      <c r="S548" s="146"/>
      <c r="T548" s="146"/>
      <c r="U548" s="146"/>
      <c r="V548" s="146"/>
      <c r="W548" s="146"/>
      <c r="X548" s="146"/>
      <c r="Y548" s="146"/>
      <c r="Z548" s="146"/>
    </row>
    <row r="549" spans="1:26" ht="12.75" customHeight="1" x14ac:dyDescent="0.2">
      <c r="A549" s="141">
        <v>545</v>
      </c>
      <c r="B549" s="146">
        <f t="shared" si="5"/>
        <v>1</v>
      </c>
      <c r="C549" s="150" t="s">
        <v>1643</v>
      </c>
      <c r="D549" s="150" t="s">
        <v>4206</v>
      </c>
      <c r="E549" s="151" t="s">
        <v>3638</v>
      </c>
      <c r="F549" s="161">
        <v>2007</v>
      </c>
      <c r="G549" s="153">
        <v>11589752374</v>
      </c>
      <c r="H549" s="153">
        <v>11400192374</v>
      </c>
      <c r="I549" s="154">
        <f t="shared" si="1"/>
        <v>0.98364417168866769</v>
      </c>
      <c r="J549" s="155"/>
      <c r="K549" s="155"/>
      <c r="L549" s="141" t="s">
        <v>3261</v>
      </c>
      <c r="M549" s="156">
        <v>2009</v>
      </c>
      <c r="N549" s="146"/>
      <c r="O549" s="146"/>
      <c r="P549" s="146"/>
      <c r="Q549" s="146"/>
      <c r="R549" s="146"/>
      <c r="S549" s="146"/>
      <c r="T549" s="146"/>
      <c r="U549" s="146"/>
      <c r="V549" s="146"/>
      <c r="W549" s="146"/>
      <c r="X549" s="146"/>
      <c r="Y549" s="146"/>
      <c r="Z549" s="146"/>
    </row>
    <row r="550" spans="1:26" ht="12.75" customHeight="1" x14ac:dyDescent="0.2">
      <c r="A550" s="141">
        <v>546</v>
      </c>
      <c r="B550" s="146">
        <f t="shared" si="5"/>
        <v>1</v>
      </c>
      <c r="C550" s="150" t="s">
        <v>1356</v>
      </c>
      <c r="D550" s="150" t="s">
        <v>4206</v>
      </c>
      <c r="E550" s="151" t="s">
        <v>3639</v>
      </c>
      <c r="F550" s="161">
        <v>2007</v>
      </c>
      <c r="G550" s="153">
        <v>6000000000</v>
      </c>
      <c r="H550" s="153">
        <v>1800000000</v>
      </c>
      <c r="I550" s="154">
        <f t="shared" si="1"/>
        <v>0.3</v>
      </c>
      <c r="J550" s="155"/>
      <c r="K550" s="155"/>
      <c r="L550" s="141" t="s">
        <v>3261</v>
      </c>
      <c r="M550" s="156">
        <v>2007</v>
      </c>
      <c r="N550" s="146"/>
      <c r="O550" s="146"/>
      <c r="P550" s="146"/>
      <c r="Q550" s="146"/>
      <c r="R550" s="146"/>
      <c r="S550" s="146"/>
      <c r="T550" s="146"/>
      <c r="U550" s="146"/>
      <c r="V550" s="146"/>
      <c r="W550" s="146"/>
      <c r="X550" s="146"/>
      <c r="Y550" s="146"/>
      <c r="Z550" s="146"/>
    </row>
    <row r="551" spans="1:26" ht="12.75" customHeight="1" x14ac:dyDescent="0.2">
      <c r="A551" s="141">
        <v>547</v>
      </c>
      <c r="B551" s="146">
        <f t="shared" si="5"/>
        <v>1</v>
      </c>
      <c r="C551" s="150" t="s">
        <v>1400</v>
      </c>
      <c r="D551" s="150" t="s">
        <v>4207</v>
      </c>
      <c r="E551" s="151" t="s">
        <v>3640</v>
      </c>
      <c r="F551" s="161">
        <v>2007</v>
      </c>
      <c r="G551" s="153">
        <v>4133230000</v>
      </c>
      <c r="H551" s="153">
        <v>240000000</v>
      </c>
      <c r="I551" s="154">
        <f t="shared" si="1"/>
        <v>5.8065967778226715E-2</v>
      </c>
      <c r="J551" s="155"/>
      <c r="K551" s="155"/>
      <c r="L551" s="141" t="s">
        <v>3261</v>
      </c>
      <c r="M551" s="156">
        <v>2008</v>
      </c>
      <c r="N551" s="146"/>
      <c r="O551" s="146"/>
      <c r="P551" s="146"/>
      <c r="Q551" s="146"/>
      <c r="R551" s="146"/>
      <c r="S551" s="146"/>
      <c r="T551" s="146"/>
      <c r="U551" s="146"/>
      <c r="V551" s="146"/>
      <c r="W551" s="146"/>
      <c r="X551" s="146"/>
      <c r="Y551" s="146"/>
      <c r="Z551" s="146"/>
    </row>
    <row r="552" spans="1:26" ht="12.75" customHeight="1" x14ac:dyDescent="0.2">
      <c r="A552" s="141">
        <v>548</v>
      </c>
      <c r="B552" s="146">
        <f t="shared" si="5"/>
        <v>1</v>
      </c>
      <c r="C552" s="150" t="s">
        <v>1354</v>
      </c>
      <c r="D552" s="150" t="s">
        <v>4207</v>
      </c>
      <c r="E552" s="151" t="s">
        <v>3641</v>
      </c>
      <c r="F552" s="161">
        <v>2007</v>
      </c>
      <c r="G552" s="153">
        <v>1000000000</v>
      </c>
      <c r="H552" s="153">
        <v>600000000</v>
      </c>
      <c r="I552" s="154">
        <f t="shared" si="1"/>
        <v>0.6</v>
      </c>
      <c r="J552" s="155"/>
      <c r="K552" s="155"/>
      <c r="L552" s="141" t="s">
        <v>3261</v>
      </c>
      <c r="M552" s="156">
        <v>2007</v>
      </c>
      <c r="N552" s="146"/>
      <c r="O552" s="146"/>
      <c r="P552" s="146"/>
      <c r="Q552" s="146"/>
      <c r="R552" s="146"/>
      <c r="S552" s="146"/>
      <c r="T552" s="146"/>
      <c r="U552" s="146"/>
      <c r="V552" s="146"/>
      <c r="W552" s="146"/>
      <c r="X552" s="146"/>
      <c r="Y552" s="146"/>
      <c r="Z552" s="146"/>
    </row>
    <row r="553" spans="1:26" ht="12.75" customHeight="1" x14ac:dyDescent="0.2">
      <c r="A553" s="141">
        <v>549</v>
      </c>
      <c r="B553" s="146">
        <f t="shared" si="5"/>
        <v>1</v>
      </c>
      <c r="C553" s="150" t="s">
        <v>1738</v>
      </c>
      <c r="D553" s="150" t="s">
        <v>4207</v>
      </c>
      <c r="E553" s="151" t="s">
        <v>1739</v>
      </c>
      <c r="F553" s="161">
        <v>2007</v>
      </c>
      <c r="G553" s="153">
        <v>1000000000</v>
      </c>
      <c r="H553" s="153">
        <v>400000000</v>
      </c>
      <c r="I553" s="154">
        <f t="shared" si="1"/>
        <v>0.4</v>
      </c>
      <c r="J553" s="155"/>
      <c r="K553" s="155"/>
      <c r="L553" s="141" t="s">
        <v>3261</v>
      </c>
      <c r="M553" s="156">
        <v>2009</v>
      </c>
      <c r="N553" s="146"/>
      <c r="O553" s="146"/>
      <c r="P553" s="146"/>
      <c r="Q553" s="146"/>
      <c r="R553" s="146"/>
      <c r="S553" s="146"/>
      <c r="T553" s="146"/>
      <c r="U553" s="146"/>
      <c r="V553" s="146"/>
      <c r="W553" s="146"/>
      <c r="X553" s="146"/>
      <c r="Y553" s="146"/>
      <c r="Z553" s="146"/>
    </row>
    <row r="554" spans="1:26" ht="12.75" customHeight="1" x14ac:dyDescent="0.2">
      <c r="A554" s="141">
        <v>550</v>
      </c>
      <c r="B554" s="146">
        <f t="shared" si="5"/>
        <v>1</v>
      </c>
      <c r="C554" s="150" t="s">
        <v>1740</v>
      </c>
      <c r="D554" s="150" t="s">
        <v>4207</v>
      </c>
      <c r="E554" s="151" t="s">
        <v>1741</v>
      </c>
      <c r="F554" s="161">
        <v>2007</v>
      </c>
      <c r="G554" s="153">
        <v>2800000000</v>
      </c>
      <c r="H554" s="153">
        <v>1515258300</v>
      </c>
      <c r="I554" s="154">
        <f t="shared" si="1"/>
        <v>0.54116367857142855</v>
      </c>
      <c r="J554" s="155"/>
      <c r="K554" s="155"/>
      <c r="L554" s="141" t="s">
        <v>3261</v>
      </c>
      <c r="M554" s="156">
        <v>2009</v>
      </c>
      <c r="N554" s="146"/>
      <c r="O554" s="146"/>
      <c r="P554" s="146"/>
      <c r="Q554" s="146"/>
      <c r="R554" s="146"/>
      <c r="S554" s="146"/>
      <c r="T554" s="146"/>
      <c r="U554" s="146"/>
      <c r="V554" s="146"/>
      <c r="W554" s="146"/>
      <c r="X554" s="146"/>
      <c r="Y554" s="146"/>
      <c r="Z554" s="146"/>
    </row>
    <row r="555" spans="1:26" ht="12.75" customHeight="1" x14ac:dyDescent="0.2">
      <c r="A555" s="141">
        <v>551</v>
      </c>
      <c r="B555" s="146">
        <f t="shared" si="5"/>
        <v>1</v>
      </c>
      <c r="C555" s="150" t="s">
        <v>1360</v>
      </c>
      <c r="D555" s="150" t="s">
        <v>543</v>
      </c>
      <c r="E555" s="151" t="s">
        <v>3642</v>
      </c>
      <c r="F555" s="161">
        <v>2007</v>
      </c>
      <c r="G555" s="153">
        <v>13670000000</v>
      </c>
      <c r="H555" s="153">
        <v>2915280000</v>
      </c>
      <c r="I555" s="154">
        <f t="shared" si="1"/>
        <v>0.21326115581565472</v>
      </c>
      <c r="J555" s="155"/>
      <c r="K555" s="155"/>
      <c r="L555" s="141" t="s">
        <v>3261</v>
      </c>
      <c r="M555" s="156">
        <v>2007</v>
      </c>
      <c r="N555" s="146"/>
      <c r="O555" s="146"/>
      <c r="P555" s="146"/>
      <c r="Q555" s="146"/>
      <c r="R555" s="146"/>
      <c r="S555" s="146"/>
      <c r="T555" s="146"/>
      <c r="U555" s="146"/>
      <c r="V555" s="146"/>
      <c r="W555" s="146"/>
      <c r="X555" s="146"/>
      <c r="Y555" s="146"/>
      <c r="Z555" s="146"/>
    </row>
    <row r="556" spans="1:26" ht="12.75" customHeight="1" x14ac:dyDescent="0.2">
      <c r="A556" s="141">
        <v>552</v>
      </c>
      <c r="B556" s="146">
        <f t="shared" si="5"/>
        <v>1</v>
      </c>
      <c r="C556" s="150" t="s">
        <v>1358</v>
      </c>
      <c r="D556" s="150" t="s">
        <v>543</v>
      </c>
      <c r="E556" s="151" t="s">
        <v>3643</v>
      </c>
      <c r="F556" s="161">
        <v>2007</v>
      </c>
      <c r="G556" s="153">
        <v>5182000000</v>
      </c>
      <c r="H556" s="153">
        <v>1554700000</v>
      </c>
      <c r="I556" s="154">
        <f t="shared" si="1"/>
        <v>0.30001929756850637</v>
      </c>
      <c r="J556" s="155"/>
      <c r="K556" s="155"/>
      <c r="L556" s="141" t="s">
        <v>3261</v>
      </c>
      <c r="M556" s="156">
        <v>2007</v>
      </c>
      <c r="N556" s="146"/>
      <c r="O556" s="146"/>
      <c r="P556" s="146"/>
      <c r="Q556" s="146"/>
      <c r="R556" s="146"/>
      <c r="S556" s="146"/>
      <c r="T556" s="146"/>
      <c r="U556" s="146"/>
      <c r="V556" s="146"/>
      <c r="W556" s="146"/>
      <c r="X556" s="146"/>
      <c r="Y556" s="146"/>
      <c r="Z556" s="146"/>
    </row>
    <row r="557" spans="1:26" ht="12.75" customHeight="1" x14ac:dyDescent="0.2">
      <c r="A557" s="141">
        <v>553</v>
      </c>
      <c r="B557" s="146">
        <f t="shared" si="5"/>
        <v>1</v>
      </c>
      <c r="C557" s="150" t="s">
        <v>1653</v>
      </c>
      <c r="D557" s="150" t="s">
        <v>543</v>
      </c>
      <c r="E557" s="151" t="s">
        <v>1654</v>
      </c>
      <c r="F557" s="161">
        <v>2007</v>
      </c>
      <c r="G557" s="153">
        <v>3470500000</v>
      </c>
      <c r="H557" s="153">
        <v>520520000</v>
      </c>
      <c r="I557" s="154">
        <f t="shared" si="1"/>
        <v>0.14998415213946117</v>
      </c>
      <c r="J557" s="155"/>
      <c r="K557" s="155"/>
      <c r="L557" s="141" t="s">
        <v>3261</v>
      </c>
      <c r="M557" s="156">
        <v>2009</v>
      </c>
      <c r="N557" s="146"/>
      <c r="O557" s="146"/>
      <c r="P557" s="146"/>
      <c r="Q557" s="146"/>
      <c r="R557" s="146"/>
      <c r="S557" s="146"/>
      <c r="T557" s="146"/>
      <c r="U557" s="146"/>
      <c r="V557" s="146"/>
      <c r="W557" s="146"/>
      <c r="X557" s="146"/>
      <c r="Y557" s="146"/>
      <c r="Z557" s="146"/>
    </row>
    <row r="558" spans="1:26" ht="12.75" customHeight="1" x14ac:dyDescent="0.2">
      <c r="A558" s="141">
        <v>554</v>
      </c>
      <c r="B558" s="146">
        <f t="shared" si="5"/>
        <v>1</v>
      </c>
      <c r="C558" s="150" t="s">
        <v>1378</v>
      </c>
      <c r="D558" s="150" t="s">
        <v>543</v>
      </c>
      <c r="E558" s="151" t="s">
        <v>3644</v>
      </c>
      <c r="F558" s="161">
        <v>2007</v>
      </c>
      <c r="G558" s="153">
        <v>1800000000</v>
      </c>
      <c r="H558" s="153">
        <v>360000000</v>
      </c>
      <c r="I558" s="154">
        <f t="shared" si="1"/>
        <v>0.2</v>
      </c>
      <c r="J558" s="155"/>
      <c r="K558" s="155"/>
      <c r="L558" s="141" t="s">
        <v>3261</v>
      </c>
      <c r="M558" s="156">
        <v>2007</v>
      </c>
      <c r="N558" s="146"/>
      <c r="O558" s="146"/>
      <c r="P558" s="146"/>
      <c r="Q558" s="146"/>
      <c r="R558" s="146"/>
      <c r="S558" s="146"/>
      <c r="T558" s="146"/>
      <c r="U558" s="146"/>
      <c r="V558" s="146"/>
      <c r="W558" s="146"/>
      <c r="X558" s="146"/>
      <c r="Y558" s="146"/>
      <c r="Z558" s="146"/>
    </row>
    <row r="559" spans="1:26" ht="12.75" customHeight="1" x14ac:dyDescent="0.2">
      <c r="A559" s="141">
        <v>555</v>
      </c>
      <c r="B559" s="146">
        <f t="shared" si="5"/>
        <v>1</v>
      </c>
      <c r="C559" s="150" t="s">
        <v>1344</v>
      </c>
      <c r="D559" s="150" t="s">
        <v>1157</v>
      </c>
      <c r="E559" s="151" t="s">
        <v>3645</v>
      </c>
      <c r="F559" s="161">
        <v>2007</v>
      </c>
      <c r="G559" s="153">
        <v>842000000</v>
      </c>
      <c r="H559" s="153">
        <v>275300000</v>
      </c>
      <c r="I559" s="154">
        <f t="shared" si="1"/>
        <v>0.32695961995249406</v>
      </c>
      <c r="J559" s="155"/>
      <c r="K559" s="155"/>
      <c r="L559" s="141" t="s">
        <v>3261</v>
      </c>
      <c r="M559" s="156">
        <v>2007</v>
      </c>
      <c r="N559" s="146"/>
      <c r="O559" s="146"/>
      <c r="P559" s="146"/>
      <c r="Q559" s="146"/>
      <c r="R559" s="146"/>
      <c r="S559" s="146"/>
      <c r="T559" s="146"/>
      <c r="U559" s="146"/>
      <c r="V559" s="146"/>
      <c r="W559" s="146"/>
      <c r="X559" s="146"/>
      <c r="Y559" s="146"/>
      <c r="Z559" s="146"/>
    </row>
    <row r="560" spans="1:26" ht="12.75" customHeight="1" x14ac:dyDescent="0.2">
      <c r="A560" s="141">
        <v>556</v>
      </c>
      <c r="B560" s="146">
        <f t="shared" si="5"/>
        <v>1</v>
      </c>
      <c r="C560" s="150" t="s">
        <v>1408</v>
      </c>
      <c r="D560" s="150" t="s">
        <v>1157</v>
      </c>
      <c r="E560" s="151" t="s">
        <v>3646</v>
      </c>
      <c r="F560" s="161">
        <v>2007</v>
      </c>
      <c r="G560" s="153">
        <v>7512000000</v>
      </c>
      <c r="H560" s="153">
        <v>1477600000</v>
      </c>
      <c r="I560" s="154">
        <f t="shared" si="1"/>
        <v>0.1966986155484558</v>
      </c>
      <c r="J560" s="155"/>
      <c r="K560" s="155"/>
      <c r="L560" s="141" t="s">
        <v>3261</v>
      </c>
      <c r="M560" s="156">
        <v>2008</v>
      </c>
      <c r="N560" s="146"/>
      <c r="O560" s="146"/>
      <c r="P560" s="146"/>
      <c r="Q560" s="146"/>
      <c r="R560" s="146"/>
      <c r="S560" s="146"/>
      <c r="T560" s="146"/>
      <c r="U560" s="146"/>
      <c r="V560" s="146"/>
      <c r="W560" s="146"/>
      <c r="X560" s="146"/>
      <c r="Y560" s="146"/>
      <c r="Z560" s="146"/>
    </row>
    <row r="561" spans="1:26" ht="12.75" customHeight="1" x14ac:dyDescent="0.2">
      <c r="A561" s="141">
        <v>557</v>
      </c>
      <c r="B561" s="146">
        <f t="shared" si="5"/>
        <v>1</v>
      </c>
      <c r="C561" s="150" t="s">
        <v>2919</v>
      </c>
      <c r="D561" s="150" t="s">
        <v>4208</v>
      </c>
      <c r="E561" s="151" t="s">
        <v>3647</v>
      </c>
      <c r="F561" s="161">
        <v>2007</v>
      </c>
      <c r="G561" s="153">
        <v>9315000000</v>
      </c>
      <c r="H561" s="153">
        <v>4390700000</v>
      </c>
      <c r="I561" s="154">
        <f t="shared" si="1"/>
        <v>0.47135802469135801</v>
      </c>
      <c r="J561" s="155" t="s">
        <v>2611</v>
      </c>
      <c r="K561" s="155" t="s">
        <v>4262</v>
      </c>
      <c r="L561" s="141"/>
      <c r="M561" s="156"/>
      <c r="N561" s="146"/>
      <c r="O561" s="146"/>
      <c r="P561" s="146"/>
      <c r="Q561" s="146"/>
      <c r="R561" s="146"/>
      <c r="S561" s="146"/>
      <c r="T561" s="146"/>
      <c r="U561" s="146"/>
      <c r="V561" s="146"/>
      <c r="W561" s="146"/>
      <c r="X561" s="146"/>
      <c r="Y561" s="146"/>
      <c r="Z561" s="146"/>
    </row>
    <row r="562" spans="1:26" ht="12.75" customHeight="1" x14ac:dyDescent="0.2">
      <c r="A562" s="141">
        <v>558</v>
      </c>
      <c r="B562" s="146">
        <f t="shared" si="5"/>
        <v>1</v>
      </c>
      <c r="C562" s="150" t="s">
        <v>1340</v>
      </c>
      <c r="D562" s="150" t="s">
        <v>4208</v>
      </c>
      <c r="E562" s="151" t="s">
        <v>3648</v>
      </c>
      <c r="F562" s="161">
        <v>2007</v>
      </c>
      <c r="G562" s="153">
        <v>950000000</v>
      </c>
      <c r="H562" s="153">
        <v>172456554</v>
      </c>
      <c r="I562" s="154">
        <f t="shared" si="1"/>
        <v>0.18153321473684211</v>
      </c>
      <c r="J562" s="155"/>
      <c r="K562" s="155"/>
      <c r="L562" s="141" t="s">
        <v>3261</v>
      </c>
      <c r="M562" s="156">
        <v>2007</v>
      </c>
      <c r="N562" s="146"/>
      <c r="O562" s="146"/>
      <c r="P562" s="146"/>
      <c r="Q562" s="146"/>
      <c r="R562" s="146"/>
      <c r="S562" s="146"/>
      <c r="T562" s="146"/>
      <c r="U562" s="146"/>
      <c r="V562" s="146"/>
      <c r="W562" s="146"/>
      <c r="X562" s="146"/>
      <c r="Y562" s="146"/>
      <c r="Z562" s="146"/>
    </row>
    <row r="563" spans="1:26" ht="12.75" customHeight="1" x14ac:dyDescent="0.2">
      <c r="A563" s="141">
        <v>559</v>
      </c>
      <c r="B563" s="146">
        <f t="shared" si="5"/>
        <v>1</v>
      </c>
      <c r="C563" s="150" t="s">
        <v>1386</v>
      </c>
      <c r="D563" s="150" t="s">
        <v>4208</v>
      </c>
      <c r="E563" s="151" t="s">
        <v>3649</v>
      </c>
      <c r="F563" s="161">
        <v>2007</v>
      </c>
      <c r="G563" s="153">
        <v>4658300000</v>
      </c>
      <c r="H563" s="153">
        <v>822853795</v>
      </c>
      <c r="I563" s="154">
        <f t="shared" si="1"/>
        <v>0.1766425079964794</v>
      </c>
      <c r="J563" s="155"/>
      <c r="K563" s="155"/>
      <c r="L563" s="141" t="s">
        <v>3261</v>
      </c>
      <c r="M563" s="156">
        <v>2007</v>
      </c>
      <c r="N563" s="146"/>
      <c r="O563" s="146"/>
      <c r="P563" s="146"/>
      <c r="Q563" s="146"/>
      <c r="R563" s="146"/>
      <c r="S563" s="146"/>
      <c r="T563" s="146"/>
      <c r="U563" s="146"/>
      <c r="V563" s="146"/>
      <c r="W563" s="146"/>
      <c r="X563" s="146"/>
      <c r="Y563" s="146"/>
      <c r="Z563" s="146"/>
    </row>
    <row r="564" spans="1:26" ht="12.75" customHeight="1" x14ac:dyDescent="0.2">
      <c r="A564" s="141">
        <v>560</v>
      </c>
      <c r="B564" s="146">
        <f t="shared" si="5"/>
        <v>1</v>
      </c>
      <c r="C564" s="150" t="s">
        <v>2641</v>
      </c>
      <c r="D564" s="150" t="s">
        <v>4136</v>
      </c>
      <c r="E564" s="151" t="s">
        <v>3650</v>
      </c>
      <c r="F564" s="161">
        <v>2007</v>
      </c>
      <c r="G564" s="153">
        <v>38196800000</v>
      </c>
      <c r="H564" s="153">
        <v>11012200000</v>
      </c>
      <c r="I564" s="154">
        <f t="shared" si="1"/>
        <v>0.2883016378335358</v>
      </c>
      <c r="J564" s="155"/>
      <c r="K564" s="155"/>
      <c r="L564" s="141" t="s">
        <v>3261</v>
      </c>
      <c r="M564" s="156" t="s">
        <v>3433</v>
      </c>
      <c r="N564" s="146" t="str">
        <f>VLOOKUP(C564,'[8]BAN VON 2014'!A$2:D$36,4,0)</f>
        <v>T6</v>
      </c>
      <c r="O564" s="146"/>
      <c r="P564" s="146"/>
      <c r="Q564" s="146"/>
      <c r="R564" s="146"/>
      <c r="S564" s="146"/>
      <c r="T564" s="146"/>
      <c r="U564" s="146"/>
      <c r="V564" s="146"/>
      <c r="W564" s="146"/>
      <c r="X564" s="146"/>
      <c r="Y564" s="146"/>
      <c r="Z564" s="146"/>
    </row>
    <row r="565" spans="1:26" ht="12.75" customHeight="1" x14ac:dyDescent="0.2">
      <c r="A565" s="141">
        <v>561</v>
      </c>
      <c r="B565" s="146">
        <f t="shared" si="5"/>
        <v>1</v>
      </c>
      <c r="C565" s="150" t="s">
        <v>2781</v>
      </c>
      <c r="D565" s="150" t="s">
        <v>918</v>
      </c>
      <c r="E565" s="151" t="s">
        <v>3651</v>
      </c>
      <c r="F565" s="161">
        <v>2007</v>
      </c>
      <c r="G565" s="153">
        <v>1500000000</v>
      </c>
      <c r="H565" s="153">
        <v>700000000</v>
      </c>
      <c r="I565" s="154">
        <f t="shared" si="1"/>
        <v>0.46666666666666667</v>
      </c>
      <c r="J565" s="155" t="s">
        <v>2207</v>
      </c>
      <c r="K565" s="155" t="s">
        <v>4265</v>
      </c>
      <c r="L565" s="141"/>
      <c r="M565" s="156"/>
      <c r="N565" s="146"/>
      <c r="O565" s="146"/>
      <c r="P565" s="146"/>
      <c r="Q565" s="146"/>
      <c r="R565" s="146"/>
      <c r="S565" s="146"/>
      <c r="T565" s="146"/>
      <c r="U565" s="146"/>
      <c r="V565" s="146"/>
      <c r="W565" s="146"/>
      <c r="X565" s="146"/>
      <c r="Y565" s="146"/>
      <c r="Z565" s="146"/>
    </row>
    <row r="566" spans="1:26" ht="12.75" customHeight="1" x14ac:dyDescent="0.2">
      <c r="A566" s="141">
        <v>562</v>
      </c>
      <c r="B566" s="146">
        <f t="shared" si="5"/>
        <v>1</v>
      </c>
      <c r="C566" s="150" t="s">
        <v>1430</v>
      </c>
      <c r="D566" s="150" t="s">
        <v>918</v>
      </c>
      <c r="E566" s="151" t="s">
        <v>3652</v>
      </c>
      <c r="F566" s="161">
        <v>2007</v>
      </c>
      <c r="G566" s="153">
        <v>6400000000</v>
      </c>
      <c r="H566" s="153">
        <v>2347750000</v>
      </c>
      <c r="I566" s="154">
        <f t="shared" si="1"/>
        <v>0.36683593749999999</v>
      </c>
      <c r="J566" s="155"/>
      <c r="K566" s="155"/>
      <c r="L566" s="141" t="s">
        <v>3261</v>
      </c>
      <c r="M566" s="156">
        <v>2008</v>
      </c>
      <c r="N566" s="146"/>
      <c r="O566" s="146"/>
      <c r="P566" s="146"/>
      <c r="Q566" s="146"/>
      <c r="R566" s="146"/>
      <c r="S566" s="146"/>
      <c r="T566" s="146"/>
      <c r="U566" s="146"/>
      <c r="V566" s="146"/>
      <c r="W566" s="146"/>
      <c r="X566" s="146"/>
      <c r="Y566" s="146"/>
      <c r="Z566" s="146"/>
    </row>
    <row r="567" spans="1:26" ht="12.75" customHeight="1" x14ac:dyDescent="0.2">
      <c r="A567" s="141">
        <v>563</v>
      </c>
      <c r="B567" s="146">
        <f t="shared" si="5"/>
        <v>1</v>
      </c>
      <c r="C567" s="150" t="s">
        <v>293</v>
      </c>
      <c r="D567" s="150" t="s">
        <v>287</v>
      </c>
      <c r="E567" s="151" t="s">
        <v>3653</v>
      </c>
      <c r="F567" s="161">
        <v>2007</v>
      </c>
      <c r="G567" s="153">
        <v>43880340000</v>
      </c>
      <c r="H567" s="153">
        <v>8776110000</v>
      </c>
      <c r="I567" s="154">
        <f t="shared" si="1"/>
        <v>0.2000009571484633</v>
      </c>
      <c r="J567" s="155" t="s">
        <v>71</v>
      </c>
      <c r="K567" s="155" t="s">
        <v>4242</v>
      </c>
      <c r="L567" s="141"/>
      <c r="M567" s="156"/>
      <c r="N567" s="146"/>
      <c r="O567" s="146"/>
      <c r="P567" s="146"/>
      <c r="Q567" s="146"/>
      <c r="R567" s="146"/>
      <c r="S567" s="146"/>
      <c r="T567" s="146"/>
      <c r="U567" s="146"/>
      <c r="V567" s="146"/>
      <c r="W567" s="146"/>
      <c r="X567" s="146"/>
      <c r="Y567" s="146"/>
      <c r="Z567" s="146"/>
    </row>
    <row r="568" spans="1:26" ht="12.75" customHeight="1" x14ac:dyDescent="0.2">
      <c r="A568" s="141">
        <v>564</v>
      </c>
      <c r="B568" s="146">
        <f t="shared" si="5"/>
        <v>1</v>
      </c>
      <c r="C568" s="150" t="s">
        <v>2338</v>
      </c>
      <c r="D568" s="150" t="s">
        <v>4220</v>
      </c>
      <c r="E568" s="151" t="s">
        <v>2339</v>
      </c>
      <c r="F568" s="161">
        <v>2007</v>
      </c>
      <c r="G568" s="153">
        <v>15600000000</v>
      </c>
      <c r="H568" s="153">
        <v>4680000000</v>
      </c>
      <c r="I568" s="154">
        <f t="shared" si="1"/>
        <v>0.3</v>
      </c>
      <c r="J568" s="155"/>
      <c r="K568" s="155"/>
      <c r="L568" s="141" t="s">
        <v>3261</v>
      </c>
      <c r="M568" s="156">
        <v>2011</v>
      </c>
      <c r="N568" s="146"/>
      <c r="O568" s="146"/>
      <c r="P568" s="146"/>
      <c r="Q568" s="146"/>
      <c r="R568" s="146"/>
      <c r="S568" s="146"/>
      <c r="T568" s="146"/>
      <c r="U568" s="146"/>
      <c r="V568" s="146"/>
      <c r="W568" s="146"/>
      <c r="X568" s="146"/>
      <c r="Y568" s="146"/>
      <c r="Z568" s="146"/>
    </row>
    <row r="569" spans="1:26" ht="12.75" customHeight="1" x14ac:dyDescent="0.2">
      <c r="A569" s="141">
        <v>565</v>
      </c>
      <c r="B569" s="146">
        <f t="shared" si="5"/>
        <v>1</v>
      </c>
      <c r="C569" s="150" t="s">
        <v>1515</v>
      </c>
      <c r="D569" s="150" t="s">
        <v>4212</v>
      </c>
      <c r="E569" s="151" t="s">
        <v>2166</v>
      </c>
      <c r="F569" s="161">
        <v>2007</v>
      </c>
      <c r="G569" s="153">
        <v>3400000000</v>
      </c>
      <c r="H569" s="153">
        <v>1122000000</v>
      </c>
      <c r="I569" s="154">
        <f t="shared" si="1"/>
        <v>0.33</v>
      </c>
      <c r="J569" s="155"/>
      <c r="K569" s="155"/>
      <c r="L569" s="141" t="s">
        <v>3261</v>
      </c>
      <c r="M569" s="156">
        <v>2010</v>
      </c>
      <c r="N569" s="146"/>
      <c r="O569" s="146"/>
      <c r="P569" s="146"/>
      <c r="Q569" s="146"/>
      <c r="R569" s="146"/>
      <c r="S569" s="146"/>
      <c r="T569" s="146"/>
      <c r="U569" s="146"/>
      <c r="V569" s="146"/>
      <c r="W569" s="146"/>
      <c r="X569" s="146"/>
      <c r="Y569" s="146"/>
      <c r="Z569" s="146"/>
    </row>
    <row r="570" spans="1:26" ht="12.75" customHeight="1" x14ac:dyDescent="0.2">
      <c r="A570" s="141">
        <v>566</v>
      </c>
      <c r="B570" s="146">
        <f t="shared" si="5"/>
        <v>1</v>
      </c>
      <c r="C570" s="150" t="s">
        <v>1098</v>
      </c>
      <c r="D570" s="150" t="s">
        <v>4209</v>
      </c>
      <c r="E570" s="151" t="s">
        <v>1099</v>
      </c>
      <c r="F570" s="161">
        <v>2007</v>
      </c>
      <c r="G570" s="153">
        <v>15000000000</v>
      </c>
      <c r="H570" s="153">
        <v>4614000000</v>
      </c>
      <c r="I570" s="154">
        <f t="shared" si="1"/>
        <v>0.30759999999999998</v>
      </c>
      <c r="J570" s="155" t="s">
        <v>2588</v>
      </c>
      <c r="K570" s="155" t="s">
        <v>4265</v>
      </c>
      <c r="L570" s="141"/>
      <c r="M570" s="156"/>
      <c r="N570" s="146"/>
      <c r="O570" s="146"/>
      <c r="P570" s="146"/>
      <c r="Q570" s="146"/>
      <c r="R570" s="146"/>
      <c r="S570" s="146"/>
      <c r="T570" s="146"/>
      <c r="U570" s="146"/>
      <c r="V570" s="146"/>
      <c r="W570" s="146"/>
      <c r="X570" s="146"/>
      <c r="Y570" s="146"/>
      <c r="Z570" s="146"/>
    </row>
    <row r="571" spans="1:26" ht="12.75" customHeight="1" x14ac:dyDescent="0.2">
      <c r="A571" s="141">
        <v>567</v>
      </c>
      <c r="B571" s="146">
        <f t="shared" si="5"/>
        <v>1</v>
      </c>
      <c r="C571" s="150" t="s">
        <v>497</v>
      </c>
      <c r="D571" s="150" t="s">
        <v>4216</v>
      </c>
      <c r="E571" s="151" t="s">
        <v>498</v>
      </c>
      <c r="F571" s="161">
        <v>2007</v>
      </c>
      <c r="G571" s="171">
        <v>343000000000</v>
      </c>
      <c r="H571" s="171">
        <v>193795000000</v>
      </c>
      <c r="I571" s="154">
        <f t="shared" si="1"/>
        <v>0.56499999999999995</v>
      </c>
      <c r="J571" s="155" t="s">
        <v>2611</v>
      </c>
      <c r="K571" s="155" t="s">
        <v>4244</v>
      </c>
      <c r="L571" s="141"/>
      <c r="M571" s="156"/>
      <c r="N571" s="146"/>
      <c r="O571" s="146" t="s">
        <v>3407</v>
      </c>
      <c r="P571" s="146"/>
      <c r="Q571" s="146"/>
      <c r="R571" s="146"/>
      <c r="S571" s="146"/>
      <c r="T571" s="146"/>
      <c r="U571" s="146"/>
      <c r="V571" s="146"/>
      <c r="W571" s="146"/>
      <c r="X571" s="146"/>
      <c r="Y571" s="146"/>
      <c r="Z571" s="146"/>
    </row>
    <row r="572" spans="1:26" ht="12.75" customHeight="1" x14ac:dyDescent="0.2">
      <c r="A572" s="141">
        <v>568</v>
      </c>
      <c r="B572" s="146">
        <f t="shared" si="5"/>
        <v>1</v>
      </c>
      <c r="C572" s="150" t="s">
        <v>509</v>
      </c>
      <c r="D572" s="150" t="s">
        <v>4216</v>
      </c>
      <c r="E572" s="151" t="s">
        <v>510</v>
      </c>
      <c r="F572" s="161">
        <v>2007</v>
      </c>
      <c r="G572" s="171">
        <v>434000000000</v>
      </c>
      <c r="H572" s="171">
        <v>273420000000</v>
      </c>
      <c r="I572" s="154">
        <f t="shared" si="1"/>
        <v>0.63</v>
      </c>
      <c r="J572" s="155" t="s">
        <v>2611</v>
      </c>
      <c r="K572" s="155" t="s">
        <v>4239</v>
      </c>
      <c r="L572" s="141"/>
      <c r="M572" s="156"/>
      <c r="N572" s="146"/>
      <c r="O572" s="146" t="s">
        <v>3407</v>
      </c>
      <c r="P572" s="146"/>
      <c r="Q572" s="146"/>
      <c r="R572" s="146"/>
      <c r="S572" s="146"/>
      <c r="T572" s="146"/>
      <c r="U572" s="146"/>
      <c r="V572" s="146"/>
      <c r="W572" s="146"/>
      <c r="X572" s="146"/>
      <c r="Y572" s="146"/>
      <c r="Z572" s="146"/>
    </row>
    <row r="573" spans="1:26" ht="12.75" customHeight="1" x14ac:dyDescent="0.2">
      <c r="A573" s="141">
        <v>569</v>
      </c>
      <c r="B573" s="146">
        <f t="shared" si="5"/>
        <v>1</v>
      </c>
      <c r="C573" s="150" t="s">
        <v>1977</v>
      </c>
      <c r="D573" s="150" t="s">
        <v>4138</v>
      </c>
      <c r="E573" s="151" t="s">
        <v>2766</v>
      </c>
      <c r="F573" s="161">
        <v>2007</v>
      </c>
      <c r="G573" s="153">
        <v>15872800000</v>
      </c>
      <c r="H573" s="153">
        <v>5000000000</v>
      </c>
      <c r="I573" s="154">
        <f t="shared" si="1"/>
        <v>0.3150042840582632</v>
      </c>
      <c r="J573" s="155" t="s">
        <v>69</v>
      </c>
      <c r="K573" s="155" t="s">
        <v>4234</v>
      </c>
      <c r="L573" s="141"/>
      <c r="M573" s="156"/>
      <c r="N573" s="146"/>
      <c r="O573" s="146"/>
      <c r="P573" s="146"/>
      <c r="Q573" s="146"/>
      <c r="R573" s="146"/>
      <c r="S573" s="146"/>
      <c r="T573" s="146"/>
      <c r="U573" s="146"/>
      <c r="V573" s="146"/>
      <c r="W573" s="146"/>
      <c r="X573" s="146"/>
      <c r="Y573" s="146"/>
      <c r="Z573" s="146"/>
    </row>
    <row r="574" spans="1:26" ht="12.75" customHeight="1" x14ac:dyDescent="0.2">
      <c r="A574" s="141">
        <v>570</v>
      </c>
      <c r="B574" s="146">
        <f t="shared" si="5"/>
        <v>1</v>
      </c>
      <c r="C574" s="150" t="s">
        <v>1870</v>
      </c>
      <c r="D574" s="150" t="s">
        <v>707</v>
      </c>
      <c r="E574" s="151" t="s">
        <v>1871</v>
      </c>
      <c r="F574" s="161">
        <v>2007</v>
      </c>
      <c r="G574" s="153">
        <v>372710000</v>
      </c>
      <c r="H574" s="153">
        <v>117121012</v>
      </c>
      <c r="I574" s="154">
        <f t="shared" si="1"/>
        <v>0.31424166778460466</v>
      </c>
      <c r="J574" s="155"/>
      <c r="K574" s="155"/>
      <c r="L574" s="141" t="s">
        <v>3261</v>
      </c>
      <c r="M574" s="156">
        <v>2009</v>
      </c>
      <c r="N574" s="146"/>
      <c r="O574" s="146"/>
      <c r="P574" s="146"/>
      <c r="Q574" s="146"/>
      <c r="R574" s="146"/>
      <c r="S574" s="146"/>
      <c r="T574" s="146"/>
      <c r="U574" s="146"/>
      <c r="V574" s="146"/>
      <c r="W574" s="146"/>
      <c r="X574" s="146"/>
      <c r="Y574" s="146"/>
      <c r="Z574" s="146"/>
    </row>
    <row r="575" spans="1:26" ht="12.75" customHeight="1" x14ac:dyDescent="0.2">
      <c r="A575" s="141">
        <v>571</v>
      </c>
      <c r="B575" s="146">
        <f t="shared" si="5"/>
        <v>1</v>
      </c>
      <c r="C575" s="150" t="s">
        <v>1774</v>
      </c>
      <c r="D575" s="150" t="s">
        <v>4213</v>
      </c>
      <c r="E575" s="151" t="s">
        <v>1775</v>
      </c>
      <c r="F575" s="161">
        <v>2007</v>
      </c>
      <c r="G575" s="153">
        <v>6200000000</v>
      </c>
      <c r="H575" s="153">
        <v>3162000000</v>
      </c>
      <c r="I575" s="154">
        <f t="shared" si="1"/>
        <v>0.51</v>
      </c>
      <c r="J575" s="155"/>
      <c r="K575" s="155"/>
      <c r="L575" s="141" t="s">
        <v>3261</v>
      </c>
      <c r="M575" s="156">
        <v>2009</v>
      </c>
      <c r="N575" s="146"/>
      <c r="O575" s="146"/>
      <c r="P575" s="146"/>
      <c r="Q575" s="146"/>
      <c r="R575" s="146"/>
      <c r="S575" s="146"/>
      <c r="T575" s="146"/>
      <c r="U575" s="146"/>
      <c r="V575" s="146"/>
      <c r="W575" s="146"/>
      <c r="X575" s="146"/>
      <c r="Y575" s="146"/>
      <c r="Z575" s="146"/>
    </row>
    <row r="576" spans="1:26" ht="12.75" customHeight="1" x14ac:dyDescent="0.2">
      <c r="A576" s="141">
        <v>572</v>
      </c>
      <c r="B576" s="146">
        <f t="shared" si="5"/>
        <v>1</v>
      </c>
      <c r="C576" s="150" t="s">
        <v>1563</v>
      </c>
      <c r="D576" s="150" t="s">
        <v>4194</v>
      </c>
      <c r="E576" s="151" t="s">
        <v>1564</v>
      </c>
      <c r="F576" s="161">
        <v>2007</v>
      </c>
      <c r="G576" s="153">
        <v>49968400000</v>
      </c>
      <c r="H576" s="153">
        <v>13991150000</v>
      </c>
      <c r="I576" s="154">
        <f t="shared" si="1"/>
        <v>0.279999959974704</v>
      </c>
      <c r="J576" s="155"/>
      <c r="K576" s="155"/>
      <c r="L576" s="141" t="s">
        <v>3261</v>
      </c>
      <c r="M576" s="156">
        <v>2009</v>
      </c>
      <c r="N576" s="146"/>
      <c r="O576" s="146"/>
      <c r="P576" s="146"/>
      <c r="Q576" s="146"/>
      <c r="R576" s="146"/>
      <c r="S576" s="146"/>
      <c r="T576" s="146"/>
      <c r="U576" s="146"/>
      <c r="V576" s="146"/>
      <c r="W576" s="146"/>
      <c r="X576" s="146"/>
      <c r="Y576" s="146"/>
      <c r="Z576" s="146"/>
    </row>
    <row r="577" spans="1:26" ht="12.75" customHeight="1" x14ac:dyDescent="0.2">
      <c r="A577" s="141">
        <v>573</v>
      </c>
      <c r="B577" s="146">
        <f t="shared" si="5"/>
        <v>1</v>
      </c>
      <c r="C577" s="150" t="s">
        <v>2111</v>
      </c>
      <c r="D577" s="150" t="s">
        <v>4201</v>
      </c>
      <c r="E577" s="151" t="s">
        <v>3654</v>
      </c>
      <c r="F577" s="161">
        <v>2007</v>
      </c>
      <c r="G577" s="153">
        <v>8000000000</v>
      </c>
      <c r="H577" s="153">
        <v>2800000000</v>
      </c>
      <c r="I577" s="154">
        <f t="shared" si="1"/>
        <v>0.35</v>
      </c>
      <c r="J577" s="155"/>
      <c r="K577" s="155"/>
      <c r="L577" s="141" t="s">
        <v>3261</v>
      </c>
      <c r="M577" s="156">
        <v>2010</v>
      </c>
      <c r="N577" s="146"/>
      <c r="O577" s="146"/>
      <c r="P577" s="146"/>
      <c r="Q577" s="146"/>
      <c r="R577" s="146"/>
      <c r="S577" s="146"/>
      <c r="T577" s="146"/>
      <c r="U577" s="146"/>
      <c r="V577" s="146"/>
      <c r="W577" s="146"/>
      <c r="X577" s="146"/>
      <c r="Y577" s="146"/>
      <c r="Z577" s="146"/>
    </row>
    <row r="578" spans="1:26" ht="12.75" customHeight="1" x14ac:dyDescent="0.2">
      <c r="A578" s="141">
        <v>574</v>
      </c>
      <c r="B578" s="146">
        <f t="shared" si="5"/>
        <v>1</v>
      </c>
      <c r="C578" s="150" t="s">
        <v>1316</v>
      </c>
      <c r="D578" s="150" t="s">
        <v>543</v>
      </c>
      <c r="E578" s="151" t="s">
        <v>2280</v>
      </c>
      <c r="F578" s="161">
        <v>2007</v>
      </c>
      <c r="G578" s="153">
        <v>8000000000</v>
      </c>
      <c r="H578" s="153">
        <v>2400000000</v>
      </c>
      <c r="I578" s="154">
        <f t="shared" si="1"/>
        <v>0.3</v>
      </c>
      <c r="J578" s="155"/>
      <c r="K578" s="155"/>
      <c r="L578" s="141" t="s">
        <v>3261</v>
      </c>
      <c r="M578" s="156">
        <v>2011</v>
      </c>
      <c r="N578" s="146"/>
      <c r="O578" s="146"/>
      <c r="P578" s="146"/>
      <c r="Q578" s="146"/>
      <c r="R578" s="146"/>
      <c r="S578" s="146"/>
      <c r="T578" s="146"/>
      <c r="U578" s="146"/>
      <c r="V578" s="146"/>
      <c r="W578" s="146"/>
      <c r="X578" s="146"/>
      <c r="Y578" s="146"/>
      <c r="Z578" s="146"/>
    </row>
    <row r="579" spans="1:26" ht="12.75" customHeight="1" x14ac:dyDescent="0.2">
      <c r="A579" s="141">
        <v>575</v>
      </c>
      <c r="B579" s="146">
        <f t="shared" si="5"/>
        <v>1</v>
      </c>
      <c r="C579" s="150" t="s">
        <v>2455</v>
      </c>
      <c r="D579" s="150" t="s">
        <v>4204</v>
      </c>
      <c r="E579" s="151" t="s">
        <v>3655</v>
      </c>
      <c r="F579" s="161">
        <v>2007</v>
      </c>
      <c r="G579" s="153">
        <v>10000000000</v>
      </c>
      <c r="H579" s="153">
        <v>3055000000</v>
      </c>
      <c r="I579" s="154">
        <f t="shared" si="1"/>
        <v>0.30549999999999999</v>
      </c>
      <c r="J579" s="155" t="s">
        <v>69</v>
      </c>
      <c r="K579" s="155" t="s">
        <v>4238</v>
      </c>
      <c r="L579" s="141"/>
      <c r="M579" s="156"/>
      <c r="N579" s="146"/>
      <c r="O579" s="146"/>
      <c r="P579" s="146"/>
      <c r="Q579" s="146"/>
      <c r="R579" s="146"/>
      <c r="S579" s="146"/>
      <c r="T579" s="146"/>
      <c r="U579" s="146"/>
      <c r="V579" s="146"/>
      <c r="W579" s="146"/>
      <c r="X579" s="146"/>
      <c r="Y579" s="146"/>
      <c r="Z579" s="146"/>
    </row>
    <row r="580" spans="1:26" ht="12.75" customHeight="1" x14ac:dyDescent="0.2">
      <c r="A580" s="141">
        <v>576</v>
      </c>
      <c r="B580" s="146">
        <f t="shared" si="5"/>
        <v>1</v>
      </c>
      <c r="C580" s="150" t="s">
        <v>2393</v>
      </c>
      <c r="D580" s="150" t="s">
        <v>269</v>
      </c>
      <c r="E580" s="151" t="s">
        <v>3656</v>
      </c>
      <c r="F580" s="161">
        <v>2007</v>
      </c>
      <c r="G580" s="153">
        <v>20000000000</v>
      </c>
      <c r="H580" s="153">
        <v>5120000000</v>
      </c>
      <c r="I580" s="154">
        <f t="shared" si="1"/>
        <v>0.25600000000000001</v>
      </c>
      <c r="J580" s="155"/>
      <c r="K580" s="155"/>
      <c r="L580" s="141" t="s">
        <v>3261</v>
      </c>
      <c r="M580" s="156">
        <v>2012</v>
      </c>
      <c r="N580" s="146"/>
      <c r="O580" s="146"/>
      <c r="P580" s="146"/>
      <c r="Q580" s="146"/>
      <c r="R580" s="146"/>
      <c r="S580" s="146"/>
      <c r="T580" s="146"/>
      <c r="U580" s="146"/>
      <c r="V580" s="146"/>
      <c r="W580" s="146"/>
      <c r="X580" s="146"/>
      <c r="Y580" s="146"/>
      <c r="Z580" s="146"/>
    </row>
    <row r="581" spans="1:26" ht="12.75" customHeight="1" x14ac:dyDescent="0.2">
      <c r="A581" s="141">
        <v>577</v>
      </c>
      <c r="B581" s="146">
        <f t="shared" si="5"/>
        <v>1</v>
      </c>
      <c r="C581" s="150" t="s">
        <v>2646</v>
      </c>
      <c r="D581" s="150" t="s">
        <v>4194</v>
      </c>
      <c r="E581" s="151" t="s">
        <v>3657</v>
      </c>
      <c r="F581" s="152">
        <v>2007</v>
      </c>
      <c r="G581" s="153">
        <v>27000000000</v>
      </c>
      <c r="H581" s="153">
        <v>6750000000</v>
      </c>
      <c r="I581" s="154">
        <f t="shared" si="1"/>
        <v>0.25</v>
      </c>
      <c r="J581" s="155"/>
      <c r="K581" s="155"/>
      <c r="L581" s="141" t="s">
        <v>3261</v>
      </c>
      <c r="M581" s="156"/>
      <c r="N581" s="146"/>
      <c r="O581" s="146"/>
      <c r="P581" s="146"/>
      <c r="Q581" s="146"/>
      <c r="R581" s="146"/>
      <c r="S581" s="146"/>
      <c r="T581" s="146"/>
      <c r="U581" s="146"/>
      <c r="V581" s="146"/>
      <c r="W581" s="146"/>
      <c r="X581" s="146"/>
      <c r="Y581" s="146"/>
      <c r="Z581" s="146"/>
    </row>
    <row r="582" spans="1:26" ht="12.75" customHeight="1" x14ac:dyDescent="0.2">
      <c r="A582" s="141">
        <v>578</v>
      </c>
      <c r="B582" s="146">
        <f t="shared" si="5"/>
        <v>1</v>
      </c>
      <c r="C582" s="150" t="s">
        <v>1689</v>
      </c>
      <c r="D582" s="150" t="s">
        <v>4137</v>
      </c>
      <c r="E582" s="151" t="s">
        <v>3658</v>
      </c>
      <c r="F582" s="161">
        <v>2007</v>
      </c>
      <c r="G582" s="153">
        <v>2900000000</v>
      </c>
      <c r="H582" s="153">
        <v>1145500000</v>
      </c>
      <c r="I582" s="154">
        <f t="shared" si="1"/>
        <v>0.39500000000000002</v>
      </c>
      <c r="J582" s="155"/>
      <c r="K582" s="155"/>
      <c r="L582" s="141" t="s">
        <v>3261</v>
      </c>
      <c r="M582" s="156">
        <v>2009</v>
      </c>
      <c r="N582" s="146"/>
      <c r="O582" s="146"/>
      <c r="P582" s="146"/>
      <c r="Q582" s="146"/>
      <c r="R582" s="146"/>
      <c r="S582" s="146"/>
      <c r="T582" s="146"/>
      <c r="U582" s="146"/>
      <c r="V582" s="146"/>
      <c r="W582" s="146"/>
      <c r="X582" s="146"/>
      <c r="Y582" s="146"/>
      <c r="Z582" s="146"/>
    </row>
    <row r="583" spans="1:26" ht="12.75" customHeight="1" x14ac:dyDescent="0.2">
      <c r="A583" s="141">
        <v>579</v>
      </c>
      <c r="B583" s="146">
        <f t="shared" si="5"/>
        <v>1</v>
      </c>
      <c r="C583" s="150" t="s">
        <v>1910</v>
      </c>
      <c r="D583" s="150" t="s">
        <v>4137</v>
      </c>
      <c r="E583" s="151" t="s">
        <v>1911</v>
      </c>
      <c r="F583" s="161">
        <v>2007</v>
      </c>
      <c r="G583" s="153">
        <v>1600000000</v>
      </c>
      <c r="H583" s="153">
        <v>290000000</v>
      </c>
      <c r="I583" s="154">
        <f t="shared" si="1"/>
        <v>0.18124999999999999</v>
      </c>
      <c r="J583" s="155"/>
      <c r="K583" s="155"/>
      <c r="L583" s="141" t="s">
        <v>3261</v>
      </c>
      <c r="M583" s="156">
        <v>2009</v>
      </c>
      <c r="N583" s="146"/>
      <c r="O583" s="146"/>
      <c r="P583" s="146"/>
      <c r="Q583" s="146"/>
      <c r="R583" s="146"/>
      <c r="S583" s="146"/>
      <c r="T583" s="146"/>
      <c r="U583" s="146"/>
      <c r="V583" s="146"/>
      <c r="W583" s="146"/>
      <c r="X583" s="146"/>
      <c r="Y583" s="146"/>
      <c r="Z583" s="146"/>
    </row>
    <row r="584" spans="1:26" ht="12.75" customHeight="1" x14ac:dyDescent="0.2">
      <c r="A584" s="141">
        <v>580</v>
      </c>
      <c r="B584" s="146">
        <f t="shared" si="5"/>
        <v>1</v>
      </c>
      <c r="C584" s="150" t="s">
        <v>2689</v>
      </c>
      <c r="D584" s="150" t="s">
        <v>4195</v>
      </c>
      <c r="E584" s="151" t="s">
        <v>3659</v>
      </c>
      <c r="F584" s="161">
        <v>2007</v>
      </c>
      <c r="G584" s="153">
        <v>13135500000</v>
      </c>
      <c r="H584" s="153">
        <v>6699500000</v>
      </c>
      <c r="I584" s="154">
        <f t="shared" si="1"/>
        <v>0.51003007118115029</v>
      </c>
      <c r="J584" s="155" t="s">
        <v>71</v>
      </c>
      <c r="K584" s="155" t="s">
        <v>4230</v>
      </c>
      <c r="L584" s="141" t="s">
        <v>3261</v>
      </c>
      <c r="M584" s="156" t="s">
        <v>3280</v>
      </c>
      <c r="N584" s="146" t="str">
        <f>VLOOKUP(C584,'[8]BAN VON 2014'!A$2:D$36,4,0)</f>
        <v>T3</v>
      </c>
      <c r="O584" s="146"/>
      <c r="P584" s="146"/>
      <c r="Q584" s="146"/>
      <c r="R584" s="146"/>
      <c r="S584" s="146"/>
      <c r="T584" s="146"/>
      <c r="U584" s="146"/>
      <c r="V584" s="146"/>
      <c r="W584" s="146"/>
      <c r="X584" s="146"/>
      <c r="Y584" s="146"/>
      <c r="Z584" s="146"/>
    </row>
    <row r="585" spans="1:26" ht="12.75" customHeight="1" x14ac:dyDescent="0.2">
      <c r="A585" s="141">
        <v>581</v>
      </c>
      <c r="B585" s="146">
        <f t="shared" si="5"/>
        <v>1</v>
      </c>
      <c r="C585" s="150" t="s">
        <v>1772</v>
      </c>
      <c r="D585" s="150" t="s">
        <v>4196</v>
      </c>
      <c r="E585" s="151" t="s">
        <v>3660</v>
      </c>
      <c r="F585" s="161">
        <v>2007</v>
      </c>
      <c r="G585" s="153">
        <v>4000000000</v>
      </c>
      <c r="H585" s="153">
        <v>1200000000</v>
      </c>
      <c r="I585" s="154">
        <f t="shared" si="1"/>
        <v>0.3</v>
      </c>
      <c r="J585" s="155"/>
      <c r="K585" s="155"/>
      <c r="L585" s="141" t="s">
        <v>3261</v>
      </c>
      <c r="M585" s="156">
        <v>2009</v>
      </c>
      <c r="N585" s="146"/>
      <c r="O585" s="146"/>
      <c r="P585" s="146"/>
      <c r="Q585" s="146"/>
      <c r="R585" s="146"/>
      <c r="S585" s="146"/>
      <c r="T585" s="146"/>
      <c r="U585" s="146"/>
      <c r="V585" s="146"/>
      <c r="W585" s="146"/>
      <c r="X585" s="146"/>
      <c r="Y585" s="146"/>
      <c r="Z585" s="146"/>
    </row>
    <row r="586" spans="1:26" ht="12.75" customHeight="1" x14ac:dyDescent="0.2">
      <c r="A586" s="141">
        <v>582</v>
      </c>
      <c r="B586" s="146">
        <f t="shared" si="5"/>
        <v>1</v>
      </c>
      <c r="C586" s="150" t="s">
        <v>1990</v>
      </c>
      <c r="D586" s="150" t="s">
        <v>4197</v>
      </c>
      <c r="E586" s="151" t="s">
        <v>3661</v>
      </c>
      <c r="F586" s="161">
        <v>2007</v>
      </c>
      <c r="G586" s="153">
        <v>21550000000</v>
      </c>
      <c r="H586" s="153">
        <v>11070600000</v>
      </c>
      <c r="I586" s="154">
        <f t="shared" si="1"/>
        <v>0.51371693735498836</v>
      </c>
      <c r="J586" s="155"/>
      <c r="K586" s="155"/>
      <c r="L586" s="141" t="s">
        <v>3261</v>
      </c>
      <c r="M586" s="156">
        <v>2010</v>
      </c>
      <c r="N586" s="146"/>
      <c r="O586" s="146"/>
      <c r="P586" s="146"/>
      <c r="Q586" s="146"/>
      <c r="R586" s="146"/>
      <c r="S586" s="146"/>
      <c r="T586" s="146"/>
      <c r="U586" s="146"/>
      <c r="V586" s="146"/>
      <c r="W586" s="146"/>
      <c r="X586" s="146"/>
      <c r="Y586" s="146"/>
      <c r="Z586" s="146"/>
    </row>
    <row r="587" spans="1:26" ht="12.75" customHeight="1" x14ac:dyDescent="0.2">
      <c r="A587" s="141">
        <v>583</v>
      </c>
      <c r="B587" s="146">
        <f t="shared" si="5"/>
        <v>1</v>
      </c>
      <c r="C587" s="150" t="s">
        <v>1880</v>
      </c>
      <c r="D587" s="150" t="s">
        <v>4197</v>
      </c>
      <c r="E587" s="151" t="s">
        <v>1881</v>
      </c>
      <c r="F587" s="161">
        <v>2007</v>
      </c>
      <c r="G587" s="153">
        <v>7000000000</v>
      </c>
      <c r="H587" s="153">
        <v>3570000000</v>
      </c>
      <c r="I587" s="154">
        <f t="shared" si="1"/>
        <v>0.51</v>
      </c>
      <c r="J587" s="155"/>
      <c r="K587" s="155"/>
      <c r="L587" s="141" t="s">
        <v>3261</v>
      </c>
      <c r="M587" s="156">
        <v>2009</v>
      </c>
      <c r="N587" s="146"/>
      <c r="O587" s="146"/>
      <c r="P587" s="146"/>
      <c r="Q587" s="146"/>
      <c r="R587" s="146"/>
      <c r="S587" s="146"/>
      <c r="T587" s="146"/>
      <c r="U587" s="146"/>
      <c r="V587" s="146"/>
      <c r="W587" s="146"/>
      <c r="X587" s="146"/>
      <c r="Y587" s="146"/>
      <c r="Z587" s="146"/>
    </row>
    <row r="588" spans="1:26" ht="12.75" customHeight="1" x14ac:dyDescent="0.2">
      <c r="A588" s="141">
        <v>584</v>
      </c>
      <c r="B588" s="146">
        <f t="shared" si="5"/>
        <v>1</v>
      </c>
      <c r="C588" s="150" t="s">
        <v>1840</v>
      </c>
      <c r="D588" s="150" t="s">
        <v>351</v>
      </c>
      <c r="E588" s="151" t="s">
        <v>1841</v>
      </c>
      <c r="F588" s="161">
        <v>2007</v>
      </c>
      <c r="G588" s="153">
        <v>8000000000</v>
      </c>
      <c r="H588" s="153">
        <v>2400000000</v>
      </c>
      <c r="I588" s="154">
        <f t="shared" si="1"/>
        <v>0.3</v>
      </c>
      <c r="J588" s="155"/>
      <c r="K588" s="155"/>
      <c r="L588" s="141" t="s">
        <v>3261</v>
      </c>
      <c r="M588" s="156">
        <v>2009</v>
      </c>
      <c r="N588" s="146"/>
      <c r="O588" s="146"/>
      <c r="P588" s="146"/>
      <c r="Q588" s="146"/>
      <c r="R588" s="146"/>
      <c r="S588" s="146"/>
      <c r="T588" s="146"/>
      <c r="U588" s="146"/>
      <c r="V588" s="146"/>
      <c r="W588" s="146"/>
      <c r="X588" s="146"/>
      <c r="Y588" s="146"/>
      <c r="Z588" s="146"/>
    </row>
    <row r="589" spans="1:26" ht="12.75" customHeight="1" x14ac:dyDescent="0.2">
      <c r="A589" s="141">
        <v>585</v>
      </c>
      <c r="B589" s="146">
        <f t="shared" si="5"/>
        <v>1</v>
      </c>
      <c r="C589" s="150" t="s">
        <v>400</v>
      </c>
      <c r="D589" s="150" t="s">
        <v>402</v>
      </c>
      <c r="E589" s="151" t="s">
        <v>401</v>
      </c>
      <c r="F589" s="161">
        <v>2007</v>
      </c>
      <c r="G589" s="153">
        <v>22890000000</v>
      </c>
      <c r="H589" s="153">
        <v>16671900000</v>
      </c>
      <c r="I589" s="154">
        <f t="shared" si="1"/>
        <v>0.72834862385321097</v>
      </c>
      <c r="J589" s="155" t="s">
        <v>71</v>
      </c>
      <c r="K589" s="155" t="s">
        <v>311</v>
      </c>
      <c r="L589" s="141"/>
      <c r="M589" s="156"/>
      <c r="N589" s="146"/>
      <c r="O589" s="146"/>
      <c r="P589" s="146"/>
      <c r="Q589" s="146"/>
      <c r="R589" s="146"/>
      <c r="S589" s="146"/>
      <c r="T589" s="146"/>
      <c r="U589" s="146"/>
      <c r="V589" s="146"/>
      <c r="W589" s="146"/>
      <c r="X589" s="146"/>
      <c r="Y589" s="146"/>
      <c r="Z589" s="146"/>
    </row>
    <row r="590" spans="1:26" ht="12.75" customHeight="1" x14ac:dyDescent="0.2">
      <c r="A590" s="141">
        <v>586</v>
      </c>
      <c r="B590" s="146">
        <f t="shared" si="5"/>
        <v>1</v>
      </c>
      <c r="C590" s="150" t="s">
        <v>2789</v>
      </c>
      <c r="D590" s="150" t="s">
        <v>402</v>
      </c>
      <c r="E590" s="151" t="s">
        <v>2790</v>
      </c>
      <c r="F590" s="161">
        <v>2007</v>
      </c>
      <c r="G590" s="153">
        <v>9891500000</v>
      </c>
      <c r="H590" s="153">
        <v>2987500000</v>
      </c>
      <c r="I590" s="154">
        <f t="shared" si="1"/>
        <v>0.30202699287266843</v>
      </c>
      <c r="J590" s="155" t="s">
        <v>71</v>
      </c>
      <c r="K590" s="155" t="s">
        <v>4250</v>
      </c>
      <c r="L590" s="141"/>
      <c r="M590" s="156"/>
      <c r="N590" s="146"/>
      <c r="O590" s="146"/>
      <c r="P590" s="146"/>
      <c r="Q590" s="146"/>
      <c r="R590" s="146"/>
      <c r="S590" s="146"/>
      <c r="T590" s="146"/>
      <c r="U590" s="146"/>
      <c r="V590" s="146"/>
      <c r="W590" s="146"/>
      <c r="X590" s="146"/>
      <c r="Y590" s="146"/>
      <c r="Z590" s="146"/>
    </row>
    <row r="591" spans="1:26" ht="12.75" customHeight="1" x14ac:dyDescent="0.2">
      <c r="A591" s="141">
        <v>587</v>
      </c>
      <c r="B591" s="146">
        <f t="shared" si="5"/>
        <v>1</v>
      </c>
      <c r="C591" s="150" t="s">
        <v>1402</v>
      </c>
      <c r="D591" s="150" t="s">
        <v>4198</v>
      </c>
      <c r="E591" s="151" t="s">
        <v>3662</v>
      </c>
      <c r="F591" s="161">
        <v>2007</v>
      </c>
      <c r="G591" s="153">
        <v>7141725000</v>
      </c>
      <c r="H591" s="153">
        <v>195320000</v>
      </c>
      <c r="I591" s="154">
        <f t="shared" si="1"/>
        <v>2.7349134837871804E-2</v>
      </c>
      <c r="J591" s="155"/>
      <c r="K591" s="155"/>
      <c r="L591" s="141" t="s">
        <v>3261</v>
      </c>
      <c r="M591" s="156">
        <v>2008</v>
      </c>
      <c r="N591" s="146"/>
      <c r="O591" s="146"/>
      <c r="P591" s="146"/>
      <c r="Q591" s="146"/>
      <c r="R591" s="146"/>
      <c r="S591" s="146"/>
      <c r="T591" s="146"/>
      <c r="U591" s="146"/>
      <c r="V591" s="146"/>
      <c r="W591" s="146"/>
      <c r="X591" s="146"/>
      <c r="Y591" s="146"/>
      <c r="Z591" s="146"/>
    </row>
    <row r="592" spans="1:26" ht="12.75" customHeight="1" x14ac:dyDescent="0.2">
      <c r="A592" s="141">
        <v>588</v>
      </c>
      <c r="B592" s="146">
        <f t="shared" si="5"/>
        <v>1</v>
      </c>
      <c r="C592" s="150" t="s">
        <v>3039</v>
      </c>
      <c r="D592" s="150" t="s">
        <v>4198</v>
      </c>
      <c r="E592" s="151" t="s">
        <v>3040</v>
      </c>
      <c r="F592" s="161">
        <v>2007</v>
      </c>
      <c r="G592" s="153">
        <v>15000000000</v>
      </c>
      <c r="H592" s="153">
        <v>3000000000</v>
      </c>
      <c r="I592" s="154">
        <f t="shared" si="1"/>
        <v>0.2</v>
      </c>
      <c r="J592" s="155" t="s">
        <v>71</v>
      </c>
      <c r="K592" s="155" t="s">
        <v>4261</v>
      </c>
      <c r="L592" s="141"/>
      <c r="M592" s="156"/>
      <c r="N592" s="146"/>
      <c r="O592" s="146"/>
      <c r="P592" s="146"/>
      <c r="Q592" s="146"/>
      <c r="R592" s="146"/>
      <c r="S592" s="146"/>
      <c r="T592" s="146"/>
      <c r="U592" s="146"/>
      <c r="V592" s="146"/>
      <c r="W592" s="146"/>
      <c r="X592" s="146"/>
      <c r="Y592" s="146"/>
      <c r="Z592" s="146"/>
    </row>
    <row r="593" spans="1:26" ht="12.75" customHeight="1" x14ac:dyDescent="0.2">
      <c r="A593" s="141">
        <v>589</v>
      </c>
      <c r="B593" s="146">
        <f t="shared" si="5"/>
        <v>1</v>
      </c>
      <c r="C593" s="150" t="s">
        <v>3200</v>
      </c>
      <c r="D593" s="150" t="s">
        <v>162</v>
      </c>
      <c r="E593" s="151" t="s">
        <v>3663</v>
      </c>
      <c r="F593" s="161">
        <v>2007</v>
      </c>
      <c r="G593" s="153">
        <v>22571419828</v>
      </c>
      <c r="H593" s="153">
        <v>11511420000</v>
      </c>
      <c r="I593" s="154">
        <f t="shared" si="1"/>
        <v>0.50999981781030912</v>
      </c>
      <c r="J593" s="155" t="s">
        <v>2601</v>
      </c>
      <c r="K593" s="155" t="s">
        <v>4232</v>
      </c>
      <c r="L593" s="141"/>
      <c r="M593" s="156"/>
      <c r="N593" s="146"/>
      <c r="O593" s="146"/>
      <c r="P593" s="146"/>
      <c r="Q593" s="146"/>
      <c r="R593" s="146"/>
      <c r="S593" s="146"/>
      <c r="T593" s="146"/>
      <c r="U593" s="146"/>
      <c r="V593" s="146"/>
      <c r="W593" s="146"/>
      <c r="X593" s="146"/>
      <c r="Y593" s="146"/>
      <c r="Z593" s="146"/>
    </row>
    <row r="594" spans="1:26" ht="12.75" customHeight="1" x14ac:dyDescent="0.2">
      <c r="A594" s="141">
        <v>590</v>
      </c>
      <c r="B594" s="146">
        <f t="shared" si="5"/>
        <v>1</v>
      </c>
      <c r="C594" s="150" t="s">
        <v>2107</v>
      </c>
      <c r="D594" s="150" t="s">
        <v>162</v>
      </c>
      <c r="E594" s="151" t="s">
        <v>2108</v>
      </c>
      <c r="F594" s="161">
        <v>2007</v>
      </c>
      <c r="G594" s="153">
        <v>8553193000</v>
      </c>
      <c r="H594" s="153">
        <v>6396350000</v>
      </c>
      <c r="I594" s="154">
        <f t="shared" si="1"/>
        <v>0.74783183309437773</v>
      </c>
      <c r="J594" s="155"/>
      <c r="K594" s="155"/>
      <c r="L594" s="141" t="s">
        <v>3261</v>
      </c>
      <c r="M594" s="156">
        <v>2011</v>
      </c>
      <c r="N594" s="146"/>
      <c r="O594" s="146"/>
      <c r="P594" s="146"/>
      <c r="Q594" s="146"/>
      <c r="R594" s="146"/>
      <c r="S594" s="146"/>
      <c r="T594" s="146"/>
      <c r="U594" s="146"/>
      <c r="V594" s="146"/>
      <c r="W594" s="146"/>
      <c r="X594" s="146"/>
      <c r="Y594" s="146"/>
      <c r="Z594" s="146"/>
    </row>
    <row r="595" spans="1:26" ht="12.75" customHeight="1" x14ac:dyDescent="0.2">
      <c r="A595" s="141">
        <v>591</v>
      </c>
      <c r="B595" s="146">
        <f t="shared" si="5"/>
        <v>1</v>
      </c>
      <c r="C595" s="150" t="s">
        <v>1862</v>
      </c>
      <c r="D595" s="150" t="s">
        <v>213</v>
      </c>
      <c r="E595" s="151" t="s">
        <v>3664</v>
      </c>
      <c r="F595" s="161">
        <v>2007</v>
      </c>
      <c r="G595" s="153">
        <v>2167400000</v>
      </c>
      <c r="H595" s="153">
        <v>1787900000</v>
      </c>
      <c r="I595" s="154">
        <f t="shared" si="1"/>
        <v>0.82490541662821815</v>
      </c>
      <c r="J595" s="155"/>
      <c r="K595" s="155"/>
      <c r="L595" s="141" t="s">
        <v>3261</v>
      </c>
      <c r="M595" s="156">
        <v>2009</v>
      </c>
      <c r="N595" s="146"/>
      <c r="O595" s="146"/>
      <c r="P595" s="146"/>
      <c r="Q595" s="146"/>
      <c r="R595" s="146"/>
      <c r="S595" s="146"/>
      <c r="T595" s="146"/>
      <c r="U595" s="146"/>
      <c r="V595" s="146"/>
      <c r="W595" s="146"/>
      <c r="X595" s="146"/>
      <c r="Y595" s="146"/>
      <c r="Z595" s="146"/>
    </row>
    <row r="596" spans="1:26" ht="12.75" customHeight="1" x14ac:dyDescent="0.2">
      <c r="A596" s="141">
        <v>592</v>
      </c>
      <c r="B596" s="146">
        <f t="shared" si="5"/>
        <v>1</v>
      </c>
      <c r="C596" s="150" t="s">
        <v>3193</v>
      </c>
      <c r="D596" s="150" t="s">
        <v>213</v>
      </c>
      <c r="E596" s="151" t="s">
        <v>3194</v>
      </c>
      <c r="F596" s="161">
        <v>2007</v>
      </c>
      <c r="G596" s="153">
        <v>50000000000</v>
      </c>
      <c r="H596" s="153">
        <v>663000000</v>
      </c>
      <c r="I596" s="154">
        <f t="shared" si="1"/>
        <v>1.3259999999999999E-2</v>
      </c>
      <c r="J596" s="155" t="s">
        <v>69</v>
      </c>
      <c r="K596" s="155" t="s">
        <v>4228</v>
      </c>
      <c r="L596" s="141"/>
      <c r="M596" s="156"/>
      <c r="N596" s="146"/>
      <c r="O596" s="146"/>
      <c r="P596" s="146"/>
      <c r="Q596" s="146"/>
      <c r="R596" s="146"/>
      <c r="S596" s="146"/>
      <c r="T596" s="146"/>
      <c r="U596" s="146"/>
      <c r="V596" s="146"/>
      <c r="W596" s="146"/>
      <c r="X596" s="146"/>
      <c r="Y596" s="146"/>
      <c r="Z596" s="146"/>
    </row>
    <row r="597" spans="1:26" ht="12.75" customHeight="1" x14ac:dyDescent="0.2">
      <c r="A597" s="141">
        <v>593</v>
      </c>
      <c r="B597" s="146">
        <f t="shared" si="5"/>
        <v>1</v>
      </c>
      <c r="C597" s="150" t="s">
        <v>2143</v>
      </c>
      <c r="D597" s="150" t="s">
        <v>213</v>
      </c>
      <c r="E597" s="151" t="s">
        <v>3665</v>
      </c>
      <c r="F597" s="161">
        <v>2007</v>
      </c>
      <c r="G597" s="153">
        <v>6127200000</v>
      </c>
      <c r="H597" s="153">
        <v>3919200000</v>
      </c>
      <c r="I597" s="154">
        <f t="shared" si="1"/>
        <v>0.63963963963963966</v>
      </c>
      <c r="J597" s="155"/>
      <c r="K597" s="155"/>
      <c r="L597" s="141" t="s">
        <v>3261</v>
      </c>
      <c r="M597" s="156">
        <v>2010</v>
      </c>
      <c r="N597" s="146"/>
      <c r="O597" s="146"/>
      <c r="P597" s="146"/>
      <c r="Q597" s="146"/>
      <c r="R597" s="146"/>
      <c r="S597" s="146"/>
      <c r="T597" s="146"/>
      <c r="U597" s="146"/>
      <c r="V597" s="146"/>
      <c r="W597" s="146"/>
      <c r="X597" s="146"/>
      <c r="Y597" s="146"/>
      <c r="Z597" s="146"/>
    </row>
    <row r="598" spans="1:26" ht="12.75" customHeight="1" x14ac:dyDescent="0.2">
      <c r="A598" s="141">
        <v>594</v>
      </c>
      <c r="B598" s="146">
        <f t="shared" si="5"/>
        <v>1</v>
      </c>
      <c r="C598" s="150" t="s">
        <v>1312</v>
      </c>
      <c r="D598" s="150" t="s">
        <v>154</v>
      </c>
      <c r="E598" s="151" t="s">
        <v>3666</v>
      </c>
      <c r="F598" s="161">
        <v>2007</v>
      </c>
      <c r="G598" s="153">
        <v>11762000000</v>
      </c>
      <c r="H598" s="153">
        <v>4704800000</v>
      </c>
      <c r="I598" s="154">
        <f t="shared" si="1"/>
        <v>0.4</v>
      </c>
      <c r="J598" s="155" t="s">
        <v>69</v>
      </c>
      <c r="K598" s="155" t="s">
        <v>4167</v>
      </c>
      <c r="L598" s="141"/>
      <c r="M598" s="156"/>
      <c r="N598" s="146"/>
      <c r="O598" s="146"/>
      <c r="P598" s="146"/>
      <c r="Q598" s="146"/>
      <c r="R598" s="146"/>
      <c r="S598" s="146"/>
      <c r="T598" s="146"/>
      <c r="U598" s="146"/>
      <c r="V598" s="146"/>
      <c r="W598" s="146"/>
      <c r="X598" s="146"/>
      <c r="Y598" s="146"/>
      <c r="Z598" s="146"/>
    </row>
    <row r="599" spans="1:26" ht="12.75" customHeight="1" x14ac:dyDescent="0.2">
      <c r="A599" s="141">
        <v>595</v>
      </c>
      <c r="B599" s="146">
        <f t="shared" si="5"/>
        <v>1</v>
      </c>
      <c r="C599" s="150" t="s">
        <v>2125</v>
      </c>
      <c r="D599" s="150" t="s">
        <v>154</v>
      </c>
      <c r="E599" s="151" t="s">
        <v>3667</v>
      </c>
      <c r="F599" s="161">
        <v>2007</v>
      </c>
      <c r="G599" s="153">
        <v>3638000000</v>
      </c>
      <c r="H599" s="153">
        <v>1705000000</v>
      </c>
      <c r="I599" s="154">
        <f t="shared" si="1"/>
        <v>0.46866410115448048</v>
      </c>
      <c r="J599" s="155"/>
      <c r="K599" s="155"/>
      <c r="L599" s="141" t="s">
        <v>3261</v>
      </c>
      <c r="M599" s="156">
        <v>2010</v>
      </c>
      <c r="N599" s="146"/>
      <c r="O599" s="146"/>
      <c r="P599" s="146"/>
      <c r="Q599" s="146"/>
      <c r="R599" s="146"/>
      <c r="S599" s="146"/>
      <c r="T599" s="146"/>
      <c r="U599" s="146"/>
      <c r="V599" s="146"/>
      <c r="W599" s="146"/>
      <c r="X599" s="146"/>
      <c r="Y599" s="146"/>
      <c r="Z599" s="146"/>
    </row>
    <row r="600" spans="1:26" ht="12.75" customHeight="1" x14ac:dyDescent="0.2">
      <c r="A600" s="141">
        <v>596</v>
      </c>
      <c r="B600" s="146">
        <f t="shared" si="5"/>
        <v>1</v>
      </c>
      <c r="C600" s="150" t="s">
        <v>1780</v>
      </c>
      <c r="D600" s="150" t="s">
        <v>4199</v>
      </c>
      <c r="E600" s="151" t="s">
        <v>1781</v>
      </c>
      <c r="F600" s="161">
        <v>2007</v>
      </c>
      <c r="G600" s="153">
        <v>7000000000</v>
      </c>
      <c r="H600" s="153">
        <v>2100000000</v>
      </c>
      <c r="I600" s="154">
        <f t="shared" si="1"/>
        <v>0.3</v>
      </c>
      <c r="J600" s="155"/>
      <c r="K600" s="155"/>
      <c r="L600" s="141" t="s">
        <v>3261</v>
      </c>
      <c r="M600" s="156">
        <v>2009</v>
      </c>
      <c r="N600" s="146"/>
      <c r="O600" s="146"/>
      <c r="P600" s="146"/>
      <c r="Q600" s="146"/>
      <c r="R600" s="146"/>
      <c r="S600" s="146"/>
      <c r="T600" s="146"/>
      <c r="U600" s="146"/>
      <c r="V600" s="146"/>
      <c r="W600" s="146"/>
      <c r="X600" s="146"/>
      <c r="Y600" s="146"/>
      <c r="Z600" s="146"/>
    </row>
    <row r="601" spans="1:26" ht="12.75" customHeight="1" x14ac:dyDescent="0.2">
      <c r="A601" s="141">
        <v>597</v>
      </c>
      <c r="B601" s="146">
        <f t="shared" si="5"/>
        <v>1</v>
      </c>
      <c r="C601" s="150" t="s">
        <v>2008</v>
      </c>
      <c r="D601" s="150" t="s">
        <v>4199</v>
      </c>
      <c r="E601" s="151" t="s">
        <v>2009</v>
      </c>
      <c r="F601" s="161">
        <v>2007</v>
      </c>
      <c r="G601" s="153">
        <v>7000000000</v>
      </c>
      <c r="H601" s="153">
        <v>1400000000</v>
      </c>
      <c r="I601" s="154">
        <f t="shared" si="1"/>
        <v>0.2</v>
      </c>
      <c r="J601" s="155"/>
      <c r="K601" s="155"/>
      <c r="L601" s="141" t="s">
        <v>3261</v>
      </c>
      <c r="M601" s="156">
        <v>2010</v>
      </c>
      <c r="N601" s="146"/>
      <c r="O601" s="146"/>
      <c r="P601" s="146"/>
      <c r="Q601" s="146"/>
      <c r="R601" s="146"/>
      <c r="S601" s="146"/>
      <c r="T601" s="146"/>
      <c r="U601" s="146"/>
      <c r="V601" s="146"/>
      <c r="W601" s="146"/>
      <c r="X601" s="146"/>
      <c r="Y601" s="146"/>
      <c r="Z601" s="146"/>
    </row>
    <row r="602" spans="1:26" ht="12.75" customHeight="1" x14ac:dyDescent="0.2">
      <c r="A602" s="141">
        <v>598</v>
      </c>
      <c r="B602" s="146">
        <f t="shared" si="5"/>
        <v>1</v>
      </c>
      <c r="C602" s="150" t="s">
        <v>1782</v>
      </c>
      <c r="D602" s="150" t="s">
        <v>4199</v>
      </c>
      <c r="E602" s="151" t="s">
        <v>3668</v>
      </c>
      <c r="F602" s="161">
        <v>2007</v>
      </c>
      <c r="G602" s="153">
        <v>8000000000</v>
      </c>
      <c r="H602" s="153">
        <v>4080000000</v>
      </c>
      <c r="I602" s="154">
        <f t="shared" si="1"/>
        <v>0.51</v>
      </c>
      <c r="J602" s="155"/>
      <c r="K602" s="155"/>
      <c r="L602" s="141" t="s">
        <v>3261</v>
      </c>
      <c r="M602" s="156">
        <v>2009</v>
      </c>
      <c r="N602" s="146"/>
      <c r="O602" s="146"/>
      <c r="P602" s="146"/>
      <c r="Q602" s="146"/>
      <c r="R602" s="146"/>
      <c r="S602" s="146"/>
      <c r="T602" s="146"/>
      <c r="U602" s="146"/>
      <c r="V602" s="146"/>
      <c r="W602" s="146"/>
      <c r="X602" s="146"/>
      <c r="Y602" s="146"/>
      <c r="Z602" s="146"/>
    </row>
    <row r="603" spans="1:26" ht="12.75" customHeight="1" x14ac:dyDescent="0.2">
      <c r="A603" s="141">
        <v>599</v>
      </c>
      <c r="B603" s="146">
        <f t="shared" si="5"/>
        <v>1</v>
      </c>
      <c r="C603" s="150" t="s">
        <v>2903</v>
      </c>
      <c r="D603" s="150" t="s">
        <v>4200</v>
      </c>
      <c r="E603" s="151" t="s">
        <v>3669</v>
      </c>
      <c r="F603" s="161">
        <v>2007</v>
      </c>
      <c r="G603" s="153">
        <v>10000000000</v>
      </c>
      <c r="H603" s="153">
        <v>4418000000</v>
      </c>
      <c r="I603" s="154">
        <f t="shared" si="1"/>
        <v>0.44180000000000003</v>
      </c>
      <c r="J603" s="155" t="s">
        <v>71</v>
      </c>
      <c r="K603" s="155" t="s">
        <v>4233</v>
      </c>
      <c r="L603" s="141"/>
      <c r="M603" s="156"/>
      <c r="N603" s="146"/>
      <c r="O603" s="146"/>
      <c r="P603" s="146"/>
      <c r="Q603" s="146"/>
      <c r="R603" s="146"/>
      <c r="S603" s="146"/>
      <c r="T603" s="146"/>
      <c r="U603" s="146"/>
      <c r="V603" s="146"/>
      <c r="W603" s="146"/>
      <c r="X603" s="146"/>
      <c r="Y603" s="146"/>
      <c r="Z603" s="146"/>
    </row>
    <row r="604" spans="1:26" ht="12.75" customHeight="1" x14ac:dyDescent="0.2">
      <c r="A604" s="141">
        <v>600</v>
      </c>
      <c r="B604" s="146">
        <f t="shared" si="5"/>
        <v>1</v>
      </c>
      <c r="C604" s="150" t="s">
        <v>1609</v>
      </c>
      <c r="D604" s="150" t="s">
        <v>4200</v>
      </c>
      <c r="E604" s="151" t="s">
        <v>1610</v>
      </c>
      <c r="F604" s="161">
        <v>2007</v>
      </c>
      <c r="G604" s="153">
        <v>3500000000</v>
      </c>
      <c r="H604" s="153">
        <v>700000000</v>
      </c>
      <c r="I604" s="154">
        <f t="shared" si="1"/>
        <v>0.2</v>
      </c>
      <c r="J604" s="155"/>
      <c r="K604" s="155"/>
      <c r="L604" s="141" t="s">
        <v>3261</v>
      </c>
      <c r="M604" s="156">
        <v>2009</v>
      </c>
      <c r="N604" s="146"/>
      <c r="O604" s="146"/>
      <c r="P604" s="146"/>
      <c r="Q604" s="146"/>
      <c r="R604" s="146"/>
      <c r="S604" s="146"/>
      <c r="T604" s="146"/>
      <c r="U604" s="146"/>
      <c r="V604" s="146"/>
      <c r="W604" s="146"/>
      <c r="X604" s="146"/>
      <c r="Y604" s="146"/>
      <c r="Z604" s="146"/>
    </row>
    <row r="605" spans="1:26" ht="12.75" customHeight="1" x14ac:dyDescent="0.2">
      <c r="A605" s="141">
        <v>601</v>
      </c>
      <c r="B605" s="146">
        <f t="shared" si="5"/>
        <v>1</v>
      </c>
      <c r="C605" s="150" t="s">
        <v>2145</v>
      </c>
      <c r="D605" s="150" t="s">
        <v>4135</v>
      </c>
      <c r="E605" s="151" t="s">
        <v>2146</v>
      </c>
      <c r="F605" s="161">
        <v>2007</v>
      </c>
      <c r="G605" s="153">
        <v>4875390000</v>
      </c>
      <c r="H605" s="153">
        <v>2486440000</v>
      </c>
      <c r="I605" s="154">
        <f t="shared" si="1"/>
        <v>0.50999817450501395</v>
      </c>
      <c r="J605" s="155"/>
      <c r="K605" s="155"/>
      <c r="L605" s="141" t="s">
        <v>3261</v>
      </c>
      <c r="M605" s="156">
        <v>2010</v>
      </c>
      <c r="N605" s="146"/>
      <c r="O605" s="146"/>
      <c r="P605" s="146"/>
      <c r="Q605" s="146"/>
      <c r="R605" s="146"/>
      <c r="S605" s="146"/>
      <c r="T605" s="146"/>
      <c r="U605" s="146"/>
      <c r="V605" s="146"/>
      <c r="W605" s="146"/>
      <c r="X605" s="146"/>
      <c r="Y605" s="146"/>
      <c r="Z605" s="146"/>
    </row>
    <row r="606" spans="1:26" ht="12.75" customHeight="1" x14ac:dyDescent="0.2">
      <c r="A606" s="141">
        <v>602</v>
      </c>
      <c r="B606" s="146">
        <f t="shared" si="5"/>
        <v>1</v>
      </c>
      <c r="C606" s="150" t="s">
        <v>2069</v>
      </c>
      <c r="D606" s="150" t="s">
        <v>4135</v>
      </c>
      <c r="E606" s="151" t="s">
        <v>3670</v>
      </c>
      <c r="F606" s="161">
        <v>2007</v>
      </c>
      <c r="G606" s="153">
        <v>44829000000</v>
      </c>
      <c r="H606" s="153">
        <v>36516000000</v>
      </c>
      <c r="I606" s="154">
        <f t="shared" si="1"/>
        <v>0.81456200227531284</v>
      </c>
      <c r="J606" s="155"/>
      <c r="K606" s="155"/>
      <c r="L606" s="141" t="s">
        <v>3261</v>
      </c>
      <c r="M606" s="156">
        <v>2010</v>
      </c>
      <c r="N606" s="146"/>
      <c r="O606" s="146"/>
      <c r="P606" s="146" t="s">
        <v>3273</v>
      </c>
      <c r="Q606" s="146"/>
      <c r="R606" s="146"/>
      <c r="S606" s="146"/>
      <c r="T606" s="146"/>
      <c r="U606" s="146"/>
      <c r="V606" s="146"/>
      <c r="W606" s="146"/>
      <c r="X606" s="146"/>
      <c r="Y606" s="146"/>
      <c r="Z606" s="146"/>
    </row>
    <row r="607" spans="1:26" ht="12.75" customHeight="1" x14ac:dyDescent="0.2">
      <c r="A607" s="141">
        <v>603</v>
      </c>
      <c r="B607" s="146">
        <f t="shared" si="5"/>
        <v>1</v>
      </c>
      <c r="C607" s="150" t="s">
        <v>2851</v>
      </c>
      <c r="D607" s="150" t="s">
        <v>4197</v>
      </c>
      <c r="E607" s="151" t="s">
        <v>2852</v>
      </c>
      <c r="F607" s="161">
        <v>2007</v>
      </c>
      <c r="G607" s="153">
        <v>10100000000</v>
      </c>
      <c r="H607" s="153">
        <v>2157360000</v>
      </c>
      <c r="I607" s="154">
        <f t="shared" si="1"/>
        <v>0.21360000000000001</v>
      </c>
      <c r="J607" s="155" t="s">
        <v>71</v>
      </c>
      <c r="K607" s="155" t="s">
        <v>4231</v>
      </c>
      <c r="L607" s="141"/>
      <c r="M607" s="156"/>
      <c r="N607" s="146"/>
      <c r="O607" s="146"/>
      <c r="P607" s="146"/>
      <c r="Q607" s="146"/>
      <c r="R607" s="146"/>
      <c r="S607" s="146"/>
      <c r="T607" s="146"/>
      <c r="U607" s="146"/>
      <c r="V607" s="146"/>
      <c r="W607" s="146"/>
      <c r="X607" s="146"/>
      <c r="Y607" s="146"/>
      <c r="Z607" s="146"/>
    </row>
    <row r="608" spans="1:26" ht="12.75" customHeight="1" x14ac:dyDescent="0.2">
      <c r="A608" s="141">
        <v>604</v>
      </c>
      <c r="B608" s="146">
        <f t="shared" si="5"/>
        <v>1</v>
      </c>
      <c r="C608" s="150" t="s">
        <v>2713</v>
      </c>
      <c r="D608" s="150" t="s">
        <v>4197</v>
      </c>
      <c r="E608" s="151" t="s">
        <v>3671</v>
      </c>
      <c r="F608" s="161">
        <v>2007</v>
      </c>
      <c r="G608" s="153">
        <v>20000000000</v>
      </c>
      <c r="H608" s="153">
        <v>4810000000</v>
      </c>
      <c r="I608" s="154">
        <f t="shared" si="1"/>
        <v>0.24049999999999999</v>
      </c>
      <c r="J608" s="155" t="s">
        <v>71</v>
      </c>
      <c r="K608" s="155" t="s">
        <v>4231</v>
      </c>
      <c r="L608" s="141"/>
      <c r="M608" s="156"/>
      <c r="N608" s="146"/>
      <c r="O608" s="146"/>
      <c r="P608" s="146"/>
      <c r="Q608" s="146"/>
      <c r="R608" s="146"/>
      <c r="S608" s="146"/>
      <c r="T608" s="146"/>
      <c r="U608" s="146"/>
      <c r="V608" s="146"/>
      <c r="W608" s="146"/>
      <c r="X608" s="146"/>
      <c r="Y608" s="146"/>
      <c r="Z608" s="146"/>
    </row>
    <row r="609" spans="1:26" ht="12.75" customHeight="1" x14ac:dyDescent="0.2">
      <c r="A609" s="141">
        <v>605</v>
      </c>
      <c r="B609" s="146">
        <f t="shared" si="5"/>
        <v>1</v>
      </c>
      <c r="C609" s="150" t="s">
        <v>1922</v>
      </c>
      <c r="D609" s="150" t="s">
        <v>395</v>
      </c>
      <c r="E609" s="151" t="s">
        <v>3672</v>
      </c>
      <c r="F609" s="161">
        <v>2007</v>
      </c>
      <c r="G609" s="153">
        <v>2253123332</v>
      </c>
      <c r="H609" s="153">
        <v>1688040000</v>
      </c>
      <c r="I609" s="154">
        <f t="shared" si="1"/>
        <v>0.74919999985158381</v>
      </c>
      <c r="J609" s="155"/>
      <c r="K609" s="155"/>
      <c r="L609" s="141" t="s">
        <v>3261</v>
      </c>
      <c r="M609" s="156">
        <v>2009</v>
      </c>
      <c r="N609" s="146"/>
      <c r="O609" s="146"/>
      <c r="P609" s="146"/>
      <c r="Q609" s="146"/>
      <c r="R609" s="146"/>
      <c r="S609" s="146"/>
      <c r="T609" s="146"/>
      <c r="U609" s="146"/>
      <c r="V609" s="146"/>
      <c r="W609" s="146"/>
      <c r="X609" s="146"/>
      <c r="Y609" s="146"/>
      <c r="Z609" s="146"/>
    </row>
    <row r="610" spans="1:26" ht="12.75" customHeight="1" x14ac:dyDescent="0.2">
      <c r="A610" s="141">
        <v>606</v>
      </c>
      <c r="B610" s="146">
        <f t="shared" si="5"/>
        <v>1</v>
      </c>
      <c r="C610" s="150" t="s">
        <v>1350</v>
      </c>
      <c r="D610" s="150" t="s">
        <v>118</v>
      </c>
      <c r="E610" s="151" t="s">
        <v>3673</v>
      </c>
      <c r="F610" s="161">
        <v>2007</v>
      </c>
      <c r="G610" s="153">
        <v>2902200000</v>
      </c>
      <c r="H610" s="153">
        <v>18500000</v>
      </c>
      <c r="I610" s="154">
        <f t="shared" si="1"/>
        <v>6.3744745365584728E-3</v>
      </c>
      <c r="J610" s="155"/>
      <c r="K610" s="155"/>
      <c r="L610" s="141" t="s">
        <v>3261</v>
      </c>
      <c r="M610" s="156">
        <v>2007</v>
      </c>
      <c r="N610" s="146"/>
      <c r="O610" s="146"/>
      <c r="P610" s="146"/>
      <c r="Q610" s="146"/>
      <c r="R610" s="146"/>
      <c r="S610" s="146"/>
      <c r="T610" s="146"/>
      <c r="U610" s="146"/>
      <c r="V610" s="146"/>
      <c r="W610" s="146"/>
      <c r="X610" s="146"/>
      <c r="Y610" s="146"/>
      <c r="Z610" s="146"/>
    </row>
    <row r="611" spans="1:26" ht="12.75" customHeight="1" x14ac:dyDescent="0.2">
      <c r="A611" s="141">
        <v>607</v>
      </c>
      <c r="B611" s="146">
        <f t="shared" si="5"/>
        <v>1</v>
      </c>
      <c r="C611" s="150" t="s">
        <v>2095</v>
      </c>
      <c r="D611" s="150" t="s">
        <v>118</v>
      </c>
      <c r="E611" s="151" t="s">
        <v>2096</v>
      </c>
      <c r="F611" s="161">
        <v>2007</v>
      </c>
      <c r="G611" s="153">
        <v>10945000000</v>
      </c>
      <c r="H611" s="153">
        <v>3873100000</v>
      </c>
      <c r="I611" s="154">
        <f t="shared" si="1"/>
        <v>0.35386934673366832</v>
      </c>
      <c r="J611" s="155"/>
      <c r="K611" s="155"/>
      <c r="L611" s="141" t="s">
        <v>3261</v>
      </c>
      <c r="M611" s="156">
        <v>2010</v>
      </c>
      <c r="N611" s="146"/>
      <c r="O611" s="146"/>
      <c r="P611" s="146"/>
      <c r="Q611" s="146"/>
      <c r="R611" s="146"/>
      <c r="S611" s="146"/>
      <c r="T611" s="146"/>
      <c r="U611" s="146"/>
      <c r="V611" s="146"/>
      <c r="W611" s="146"/>
      <c r="X611" s="146"/>
      <c r="Y611" s="146"/>
      <c r="Z611" s="146"/>
    </row>
    <row r="612" spans="1:26" ht="12.75" customHeight="1" x14ac:dyDescent="0.2">
      <c r="A612" s="141">
        <v>608</v>
      </c>
      <c r="B612" s="146">
        <f t="shared" si="5"/>
        <v>1</v>
      </c>
      <c r="C612" s="150" t="s">
        <v>2621</v>
      </c>
      <c r="D612" s="150" t="s">
        <v>118</v>
      </c>
      <c r="E612" s="151" t="s">
        <v>2622</v>
      </c>
      <c r="F612" s="161">
        <v>2007</v>
      </c>
      <c r="G612" s="153">
        <v>34119000000</v>
      </c>
      <c r="H612" s="153">
        <v>33845000000</v>
      </c>
      <c r="I612" s="154">
        <f t="shared" si="1"/>
        <v>0.99196928397666984</v>
      </c>
      <c r="J612" s="155" t="s">
        <v>2601</v>
      </c>
      <c r="K612" s="155" t="s">
        <v>4232</v>
      </c>
      <c r="L612" s="141"/>
      <c r="M612" s="156"/>
      <c r="N612" s="146"/>
      <c r="O612" s="146"/>
      <c r="P612" s="146"/>
      <c r="Q612" s="146"/>
      <c r="R612" s="146"/>
      <c r="S612" s="146"/>
      <c r="T612" s="146"/>
      <c r="U612" s="146"/>
      <c r="V612" s="146"/>
      <c r="W612" s="146"/>
      <c r="X612" s="146"/>
      <c r="Y612" s="146"/>
      <c r="Z612" s="146"/>
    </row>
    <row r="613" spans="1:26" ht="12.75" customHeight="1" x14ac:dyDescent="0.2">
      <c r="A613" s="141">
        <v>609</v>
      </c>
      <c r="B613" s="146">
        <f t="shared" si="5"/>
        <v>1</v>
      </c>
      <c r="C613" s="150" t="s">
        <v>2294</v>
      </c>
      <c r="D613" s="150" t="s">
        <v>154</v>
      </c>
      <c r="E613" s="151" t="s">
        <v>3674</v>
      </c>
      <c r="F613" s="161">
        <v>2007</v>
      </c>
      <c r="G613" s="153">
        <v>4885000000</v>
      </c>
      <c r="H613" s="153">
        <v>1875840000</v>
      </c>
      <c r="I613" s="154">
        <f t="shared" si="1"/>
        <v>0.38400000000000001</v>
      </c>
      <c r="J613" s="155"/>
      <c r="K613" s="155"/>
      <c r="L613" s="141" t="s">
        <v>3261</v>
      </c>
      <c r="M613" s="156">
        <v>2011</v>
      </c>
      <c r="N613" s="146"/>
      <c r="O613" s="146"/>
      <c r="P613" s="146"/>
      <c r="Q613" s="146"/>
      <c r="R613" s="146"/>
      <c r="S613" s="146"/>
      <c r="T613" s="146"/>
      <c r="U613" s="146"/>
      <c r="V613" s="146"/>
      <c r="W613" s="146"/>
      <c r="X613" s="146"/>
      <c r="Y613" s="146"/>
      <c r="Z613" s="146"/>
    </row>
    <row r="614" spans="1:26" ht="12.75" customHeight="1" x14ac:dyDescent="0.2">
      <c r="A614" s="141">
        <v>610</v>
      </c>
      <c r="B614" s="146">
        <f t="shared" si="5"/>
        <v>1</v>
      </c>
      <c r="C614" s="150" t="s">
        <v>2809</v>
      </c>
      <c r="D614" s="150" t="s">
        <v>351</v>
      </c>
      <c r="E614" s="151" t="s">
        <v>3675</v>
      </c>
      <c r="F614" s="161">
        <v>2007</v>
      </c>
      <c r="G614" s="153">
        <v>30000000000</v>
      </c>
      <c r="H614" s="153">
        <v>12000000000</v>
      </c>
      <c r="I614" s="154">
        <f t="shared" si="1"/>
        <v>0.4</v>
      </c>
      <c r="J614" s="155" t="s">
        <v>71</v>
      </c>
      <c r="K614" s="155" t="s">
        <v>4230</v>
      </c>
      <c r="L614" s="141"/>
      <c r="M614" s="156"/>
      <c r="N614" s="146"/>
      <c r="O614" s="146"/>
      <c r="P614" s="146"/>
      <c r="Q614" s="146"/>
      <c r="R614" s="146"/>
      <c r="S614" s="146"/>
      <c r="T614" s="146"/>
      <c r="U614" s="146"/>
      <c r="V614" s="146"/>
      <c r="W614" s="146"/>
      <c r="X614" s="146"/>
      <c r="Y614" s="146"/>
      <c r="Z614" s="146"/>
    </row>
    <row r="615" spans="1:26" ht="12.75" customHeight="1" x14ac:dyDescent="0.2">
      <c r="A615" s="141">
        <v>611</v>
      </c>
      <c r="B615" s="146">
        <f t="shared" si="5"/>
        <v>1</v>
      </c>
      <c r="C615" s="150" t="s">
        <v>2909</v>
      </c>
      <c r="D615" s="150" t="s">
        <v>4198</v>
      </c>
      <c r="E615" s="151" t="s">
        <v>2910</v>
      </c>
      <c r="F615" s="161">
        <v>2007</v>
      </c>
      <c r="G615" s="153">
        <v>25000000000</v>
      </c>
      <c r="H615" s="153">
        <v>10000000000</v>
      </c>
      <c r="I615" s="154">
        <f t="shared" si="1"/>
        <v>0.4</v>
      </c>
      <c r="J615" s="155" t="s">
        <v>71</v>
      </c>
      <c r="K615" s="155" t="s">
        <v>4261</v>
      </c>
      <c r="L615" s="141"/>
      <c r="M615" s="156"/>
      <c r="N615" s="146"/>
      <c r="O615" s="146"/>
      <c r="P615" s="146"/>
      <c r="Q615" s="146"/>
      <c r="R615" s="146"/>
      <c r="S615" s="146"/>
      <c r="T615" s="146"/>
      <c r="U615" s="146"/>
      <c r="V615" s="146"/>
      <c r="W615" s="146"/>
      <c r="X615" s="146"/>
      <c r="Y615" s="146"/>
      <c r="Z615" s="146"/>
    </row>
    <row r="616" spans="1:26" ht="12.75" customHeight="1" x14ac:dyDescent="0.2">
      <c r="A616" s="141">
        <v>612</v>
      </c>
      <c r="B616" s="146">
        <f t="shared" si="5"/>
        <v>1</v>
      </c>
      <c r="C616" s="150" t="s">
        <v>1623</v>
      </c>
      <c r="D616" s="150" t="s">
        <v>4138</v>
      </c>
      <c r="E616" s="151" t="s">
        <v>1624</v>
      </c>
      <c r="F616" s="161">
        <v>2007</v>
      </c>
      <c r="G616" s="153">
        <v>2653000000</v>
      </c>
      <c r="H616" s="153">
        <v>1102000000</v>
      </c>
      <c r="I616" s="154">
        <f t="shared" si="1"/>
        <v>0.41537881643422542</v>
      </c>
      <c r="J616" s="155"/>
      <c r="K616" s="155"/>
      <c r="L616" s="141" t="s">
        <v>3261</v>
      </c>
      <c r="M616" s="156">
        <v>2009</v>
      </c>
      <c r="N616" s="146"/>
      <c r="O616" s="146"/>
      <c r="P616" s="146"/>
      <c r="Q616" s="146"/>
      <c r="R616" s="146"/>
      <c r="S616" s="146"/>
      <c r="T616" s="146"/>
      <c r="U616" s="146"/>
      <c r="V616" s="146"/>
      <c r="W616" s="146"/>
      <c r="X616" s="146"/>
      <c r="Y616" s="146"/>
      <c r="Z616" s="146"/>
    </row>
    <row r="617" spans="1:26" ht="12.75" customHeight="1" x14ac:dyDescent="0.2">
      <c r="A617" s="141">
        <v>613</v>
      </c>
      <c r="B617" s="146">
        <f t="shared" si="5"/>
        <v>1</v>
      </c>
      <c r="C617" s="150" t="s">
        <v>1418</v>
      </c>
      <c r="D617" s="150" t="s">
        <v>4138</v>
      </c>
      <c r="E617" s="151" t="s">
        <v>3676</v>
      </c>
      <c r="F617" s="161">
        <v>2007</v>
      </c>
      <c r="G617" s="153">
        <v>1938275800</v>
      </c>
      <c r="H617" s="153">
        <v>189300000</v>
      </c>
      <c r="I617" s="154">
        <f t="shared" si="1"/>
        <v>9.7664119832688412E-2</v>
      </c>
      <c r="J617" s="155"/>
      <c r="K617" s="155"/>
      <c r="L617" s="141" t="s">
        <v>3261</v>
      </c>
      <c r="M617" s="156">
        <v>2008</v>
      </c>
      <c r="N617" s="146"/>
      <c r="O617" s="146"/>
      <c r="P617" s="146"/>
      <c r="Q617" s="146"/>
      <c r="R617" s="146"/>
      <c r="S617" s="146"/>
      <c r="T617" s="146"/>
      <c r="U617" s="146"/>
      <c r="V617" s="146"/>
      <c r="W617" s="146"/>
      <c r="X617" s="146"/>
      <c r="Y617" s="146"/>
      <c r="Z617" s="146"/>
    </row>
    <row r="618" spans="1:26" ht="12.75" customHeight="1" x14ac:dyDescent="0.2">
      <c r="A618" s="141">
        <v>614</v>
      </c>
      <c r="B618" s="146">
        <f t="shared" si="5"/>
        <v>1</v>
      </c>
      <c r="C618" s="150" t="s">
        <v>1318</v>
      </c>
      <c r="D618" s="150" t="s">
        <v>4138</v>
      </c>
      <c r="E618" s="151" t="s">
        <v>2949</v>
      </c>
      <c r="F618" s="161">
        <v>2007</v>
      </c>
      <c r="G618" s="153">
        <v>3058900000</v>
      </c>
      <c r="H618" s="153">
        <v>943900000</v>
      </c>
      <c r="I618" s="154">
        <f t="shared" si="1"/>
        <v>0.30857497793324395</v>
      </c>
      <c r="J618" s="155" t="s">
        <v>69</v>
      </c>
      <c r="K618" s="155" t="s">
        <v>4234</v>
      </c>
      <c r="L618" s="141"/>
      <c r="M618" s="156"/>
      <c r="N618" s="146"/>
      <c r="O618" s="146"/>
      <c r="P618" s="146"/>
      <c r="Q618" s="146"/>
      <c r="R618" s="146"/>
      <c r="S618" s="146"/>
      <c r="T618" s="146"/>
      <c r="U618" s="146"/>
      <c r="V618" s="146"/>
      <c r="W618" s="146"/>
      <c r="X618" s="146"/>
      <c r="Y618" s="146"/>
      <c r="Z618" s="146"/>
    </row>
    <row r="619" spans="1:26" ht="12.75" customHeight="1" x14ac:dyDescent="0.2">
      <c r="A619" s="141">
        <v>615</v>
      </c>
      <c r="B619" s="146">
        <f t="shared" si="5"/>
        <v>1</v>
      </c>
      <c r="C619" s="150" t="s">
        <v>2631</v>
      </c>
      <c r="D619" s="150" t="s">
        <v>4138</v>
      </c>
      <c r="E619" s="151" t="s">
        <v>2632</v>
      </c>
      <c r="F619" s="161">
        <v>2007</v>
      </c>
      <c r="G619" s="153">
        <v>24500000000</v>
      </c>
      <c r="H619" s="153">
        <v>12495000000</v>
      </c>
      <c r="I619" s="154">
        <f t="shared" si="1"/>
        <v>0.51</v>
      </c>
      <c r="J619" s="155"/>
      <c r="K619" s="155"/>
      <c r="L619" s="141" t="s">
        <v>3261</v>
      </c>
      <c r="M619" s="156" t="s">
        <v>3366</v>
      </c>
      <c r="N619" s="146" t="str">
        <f>VLOOKUP(C619,'[8]BAN VON 2014'!A$2:D$36,4,0)</f>
        <v>T5</v>
      </c>
      <c r="O619" s="146"/>
      <c r="P619" s="146"/>
      <c r="Q619" s="146"/>
      <c r="R619" s="146"/>
      <c r="S619" s="146"/>
      <c r="T619" s="146"/>
      <c r="U619" s="146"/>
      <c r="V619" s="146"/>
      <c r="W619" s="146"/>
      <c r="X619" s="146"/>
      <c r="Y619" s="146"/>
      <c r="Z619" s="146"/>
    </row>
    <row r="620" spans="1:26" ht="12.75" customHeight="1" x14ac:dyDescent="0.2">
      <c r="A620" s="141">
        <v>616</v>
      </c>
      <c r="B620" s="146">
        <f t="shared" si="5"/>
        <v>1</v>
      </c>
      <c r="C620" s="150" t="s">
        <v>2827</v>
      </c>
      <c r="D620" s="150" t="s">
        <v>581</v>
      </c>
      <c r="E620" s="151" t="s">
        <v>3677</v>
      </c>
      <c r="F620" s="161">
        <v>2007</v>
      </c>
      <c r="G620" s="153">
        <v>2176000000</v>
      </c>
      <c r="H620" s="153">
        <v>420000000</v>
      </c>
      <c r="I620" s="154">
        <f t="shared" si="1"/>
        <v>0.19301470588235295</v>
      </c>
      <c r="J620" s="155" t="s">
        <v>2207</v>
      </c>
      <c r="K620" s="155" t="s">
        <v>4235</v>
      </c>
      <c r="L620" s="141"/>
      <c r="M620" s="156"/>
      <c r="N620" s="146"/>
      <c r="O620" s="146"/>
      <c r="P620" s="146"/>
      <c r="Q620" s="146"/>
      <c r="R620" s="146"/>
      <c r="S620" s="146"/>
      <c r="T620" s="146"/>
      <c r="U620" s="146"/>
      <c r="V620" s="146"/>
      <c r="W620" s="146"/>
      <c r="X620" s="146"/>
      <c r="Y620" s="146"/>
      <c r="Z620" s="146"/>
    </row>
    <row r="621" spans="1:26" ht="12.75" customHeight="1" x14ac:dyDescent="0.2">
      <c r="A621" s="141">
        <v>617</v>
      </c>
      <c r="B621" s="146">
        <f t="shared" si="5"/>
        <v>1</v>
      </c>
      <c r="C621" s="150" t="s">
        <v>3122</v>
      </c>
      <c r="D621" s="150" t="s">
        <v>581</v>
      </c>
      <c r="E621" s="151" t="s">
        <v>3678</v>
      </c>
      <c r="F621" s="161">
        <v>2007</v>
      </c>
      <c r="G621" s="153">
        <v>18000000000</v>
      </c>
      <c r="H621" s="153">
        <v>14778000000</v>
      </c>
      <c r="I621" s="154">
        <f t="shared" si="1"/>
        <v>0.82099999999999995</v>
      </c>
      <c r="J621" s="155" t="s">
        <v>2207</v>
      </c>
      <c r="K621" s="155" t="s">
        <v>4235</v>
      </c>
      <c r="L621" s="141"/>
      <c r="M621" s="156"/>
      <c r="N621" s="146"/>
      <c r="O621" s="146"/>
      <c r="P621" s="146"/>
      <c r="Q621" s="146"/>
      <c r="R621" s="146"/>
      <c r="S621" s="146"/>
      <c r="T621" s="146"/>
      <c r="U621" s="146"/>
      <c r="V621" s="146"/>
      <c r="W621" s="146"/>
      <c r="X621" s="146"/>
      <c r="Y621" s="146"/>
      <c r="Z621" s="146"/>
    </row>
    <row r="622" spans="1:26" ht="12.75" customHeight="1" x14ac:dyDescent="0.2">
      <c r="A622" s="141">
        <v>618</v>
      </c>
      <c r="B622" s="146">
        <f t="shared" si="5"/>
        <v>1</v>
      </c>
      <c r="C622" s="150" t="s">
        <v>2054</v>
      </c>
      <c r="D622" s="150" t="s">
        <v>581</v>
      </c>
      <c r="E622" s="151" t="s">
        <v>3679</v>
      </c>
      <c r="F622" s="161">
        <v>2007</v>
      </c>
      <c r="G622" s="153">
        <v>3500000000</v>
      </c>
      <c r="H622" s="153">
        <v>700000000</v>
      </c>
      <c r="I622" s="154">
        <f t="shared" si="1"/>
        <v>0.2</v>
      </c>
      <c r="J622" s="155"/>
      <c r="K622" s="155"/>
      <c r="L622" s="141" t="s">
        <v>3261</v>
      </c>
      <c r="M622" s="156">
        <v>2010</v>
      </c>
      <c r="N622" s="146"/>
      <c r="O622" s="146"/>
      <c r="P622" s="146"/>
      <c r="Q622" s="146"/>
      <c r="R622" s="146"/>
      <c r="S622" s="146"/>
      <c r="T622" s="146"/>
      <c r="U622" s="146"/>
      <c r="V622" s="146"/>
      <c r="W622" s="146"/>
      <c r="X622" s="146"/>
      <c r="Y622" s="146"/>
      <c r="Z622" s="146"/>
    </row>
    <row r="623" spans="1:26" ht="12.75" customHeight="1" x14ac:dyDescent="0.2">
      <c r="A623" s="141">
        <v>619</v>
      </c>
      <c r="B623" s="146">
        <f t="shared" si="5"/>
        <v>1</v>
      </c>
      <c r="C623" s="150" t="s">
        <v>2715</v>
      </c>
      <c r="D623" s="150" t="s">
        <v>581</v>
      </c>
      <c r="E623" s="151" t="s">
        <v>2716</v>
      </c>
      <c r="F623" s="161">
        <v>2007</v>
      </c>
      <c r="G623" s="153">
        <v>5000000000</v>
      </c>
      <c r="H623" s="153">
        <v>2550000000</v>
      </c>
      <c r="I623" s="154">
        <f t="shared" si="1"/>
        <v>0.51</v>
      </c>
      <c r="J623" s="155" t="s">
        <v>2207</v>
      </c>
      <c r="K623" s="155" t="s">
        <v>4235</v>
      </c>
      <c r="L623" s="141"/>
      <c r="M623" s="156"/>
      <c r="N623" s="146"/>
      <c r="O623" s="146"/>
      <c r="P623" s="146"/>
      <c r="Q623" s="146"/>
      <c r="R623" s="146"/>
      <c r="S623" s="146"/>
      <c r="T623" s="146"/>
      <c r="U623" s="146"/>
      <c r="V623" s="146"/>
      <c r="W623" s="146"/>
      <c r="X623" s="146"/>
      <c r="Y623" s="146"/>
      <c r="Z623" s="146"/>
    </row>
    <row r="624" spans="1:26" ht="12.75" customHeight="1" x14ac:dyDescent="0.2">
      <c r="A624" s="141">
        <v>620</v>
      </c>
      <c r="B624" s="146">
        <f t="shared" si="5"/>
        <v>1</v>
      </c>
      <c r="C624" s="150" t="s">
        <v>2081</v>
      </c>
      <c r="D624" s="150" t="s">
        <v>4202</v>
      </c>
      <c r="E624" s="151" t="s">
        <v>3680</v>
      </c>
      <c r="F624" s="161">
        <v>2007</v>
      </c>
      <c r="G624" s="153">
        <v>3100600000</v>
      </c>
      <c r="H624" s="153">
        <v>1395000000</v>
      </c>
      <c r="I624" s="154">
        <f t="shared" si="1"/>
        <v>0.44991292007998451</v>
      </c>
      <c r="J624" s="155"/>
      <c r="K624" s="155"/>
      <c r="L624" s="141" t="s">
        <v>3261</v>
      </c>
      <c r="M624" s="156">
        <v>2010</v>
      </c>
      <c r="N624" s="146"/>
      <c r="O624" s="146"/>
      <c r="P624" s="146"/>
      <c r="Q624" s="146"/>
      <c r="R624" s="146"/>
      <c r="S624" s="146"/>
      <c r="T624" s="146"/>
      <c r="U624" s="146"/>
      <c r="V624" s="146"/>
      <c r="W624" s="146"/>
      <c r="X624" s="146"/>
      <c r="Y624" s="146"/>
      <c r="Z624" s="146"/>
    </row>
    <row r="625" spans="1:26" ht="12.75" customHeight="1" x14ac:dyDescent="0.2">
      <c r="A625" s="141">
        <v>621</v>
      </c>
      <c r="B625" s="146">
        <f t="shared" si="5"/>
        <v>1</v>
      </c>
      <c r="C625" s="150" t="s">
        <v>2289</v>
      </c>
      <c r="D625" s="150" t="s">
        <v>4202</v>
      </c>
      <c r="E625" s="172" t="s">
        <v>3681</v>
      </c>
      <c r="F625" s="161">
        <v>2007</v>
      </c>
      <c r="G625" s="153">
        <v>4700000000</v>
      </c>
      <c r="H625" s="153">
        <v>2397000000</v>
      </c>
      <c r="I625" s="154">
        <f t="shared" si="1"/>
        <v>0.51</v>
      </c>
      <c r="J625" s="155"/>
      <c r="K625" s="155"/>
      <c r="L625" s="141" t="s">
        <v>3261</v>
      </c>
      <c r="M625" s="156">
        <v>2011</v>
      </c>
      <c r="N625" s="146"/>
      <c r="O625" s="146"/>
      <c r="P625" s="146"/>
      <c r="Q625" s="146"/>
      <c r="R625" s="146"/>
      <c r="S625" s="146"/>
      <c r="T625" s="146"/>
      <c r="U625" s="146"/>
      <c r="V625" s="146"/>
      <c r="W625" s="146"/>
      <c r="X625" s="146"/>
      <c r="Y625" s="146"/>
      <c r="Z625" s="146"/>
    </row>
    <row r="626" spans="1:26" ht="12.75" customHeight="1" x14ac:dyDescent="0.2">
      <c r="A626" s="141">
        <v>622</v>
      </c>
      <c r="B626" s="146">
        <f t="shared" si="5"/>
        <v>1</v>
      </c>
      <c r="C626" s="150" t="s">
        <v>2433</v>
      </c>
      <c r="D626" s="150" t="s">
        <v>4202</v>
      </c>
      <c r="E626" s="151" t="s">
        <v>2434</v>
      </c>
      <c r="F626" s="161">
        <v>2007</v>
      </c>
      <c r="G626" s="153">
        <v>5400000000</v>
      </c>
      <c r="H626" s="153">
        <v>2511000000</v>
      </c>
      <c r="I626" s="154">
        <f t="shared" si="1"/>
        <v>0.46500000000000002</v>
      </c>
      <c r="J626" s="155"/>
      <c r="K626" s="155"/>
      <c r="L626" s="141" t="s">
        <v>3261</v>
      </c>
      <c r="M626" s="156">
        <v>2012</v>
      </c>
      <c r="N626" s="146"/>
      <c r="O626" s="146"/>
      <c r="P626" s="146"/>
      <c r="Q626" s="146"/>
      <c r="R626" s="146"/>
      <c r="S626" s="146"/>
      <c r="T626" s="146"/>
      <c r="U626" s="146"/>
      <c r="V626" s="146"/>
      <c r="W626" s="146"/>
      <c r="X626" s="146"/>
      <c r="Y626" s="146"/>
      <c r="Z626" s="146"/>
    </row>
    <row r="627" spans="1:26" ht="12.75" customHeight="1" x14ac:dyDescent="0.2">
      <c r="A627" s="141">
        <v>623</v>
      </c>
      <c r="B627" s="146">
        <f t="shared" si="5"/>
        <v>1</v>
      </c>
      <c r="C627" s="150" t="s">
        <v>1760</v>
      </c>
      <c r="D627" s="150" t="s">
        <v>4202</v>
      </c>
      <c r="E627" s="151" t="s">
        <v>3682</v>
      </c>
      <c r="F627" s="161">
        <v>2007</v>
      </c>
      <c r="G627" s="153">
        <v>2500000000</v>
      </c>
      <c r="H627" s="153">
        <v>750000000</v>
      </c>
      <c r="I627" s="154">
        <f t="shared" si="1"/>
        <v>0.3</v>
      </c>
      <c r="J627" s="155"/>
      <c r="K627" s="155"/>
      <c r="L627" s="141" t="s">
        <v>3261</v>
      </c>
      <c r="M627" s="156">
        <v>2009</v>
      </c>
      <c r="N627" s="146"/>
      <c r="O627" s="146"/>
      <c r="P627" s="146"/>
      <c r="Q627" s="146"/>
      <c r="R627" s="146"/>
      <c r="S627" s="146"/>
      <c r="T627" s="146"/>
      <c r="U627" s="146"/>
      <c r="V627" s="146"/>
      <c r="W627" s="146"/>
      <c r="X627" s="146"/>
      <c r="Y627" s="146"/>
      <c r="Z627" s="146"/>
    </row>
    <row r="628" spans="1:26" ht="12.75" customHeight="1" x14ac:dyDescent="0.2">
      <c r="A628" s="141">
        <v>624</v>
      </c>
      <c r="B628" s="146">
        <f t="shared" si="5"/>
        <v>1</v>
      </c>
      <c r="C628" s="150" t="s">
        <v>1918</v>
      </c>
      <c r="D628" s="150" t="s">
        <v>3956</v>
      </c>
      <c r="E628" s="151" t="s">
        <v>1919</v>
      </c>
      <c r="F628" s="161">
        <v>2007</v>
      </c>
      <c r="G628" s="153">
        <v>593000000</v>
      </c>
      <c r="H628" s="153">
        <v>237000000</v>
      </c>
      <c r="I628" s="154">
        <f t="shared" si="1"/>
        <v>0.3996627318718381</v>
      </c>
      <c r="J628" s="155"/>
      <c r="K628" s="155"/>
      <c r="L628" s="141" t="s">
        <v>3261</v>
      </c>
      <c r="M628" s="156">
        <v>2009</v>
      </c>
      <c r="N628" s="146"/>
      <c r="O628" s="146"/>
      <c r="P628" s="146"/>
      <c r="Q628" s="146"/>
      <c r="R628" s="146"/>
      <c r="S628" s="146"/>
      <c r="T628" s="146"/>
      <c r="U628" s="146"/>
      <c r="V628" s="146"/>
      <c r="W628" s="146"/>
      <c r="X628" s="146"/>
      <c r="Y628" s="146"/>
      <c r="Z628" s="146"/>
    </row>
    <row r="629" spans="1:26" ht="12.75" customHeight="1" x14ac:dyDescent="0.2">
      <c r="A629" s="141">
        <v>625</v>
      </c>
      <c r="B629" s="146">
        <f t="shared" si="5"/>
        <v>1</v>
      </c>
      <c r="C629" s="150" t="s">
        <v>2151</v>
      </c>
      <c r="D629" s="150" t="s">
        <v>3956</v>
      </c>
      <c r="E629" s="151" t="s">
        <v>3683</v>
      </c>
      <c r="F629" s="161">
        <v>2007</v>
      </c>
      <c r="G629" s="153">
        <v>8388000000</v>
      </c>
      <c r="H629" s="153">
        <v>2935800000</v>
      </c>
      <c r="I629" s="154">
        <f t="shared" si="1"/>
        <v>0.35</v>
      </c>
      <c r="J629" s="155"/>
      <c r="K629" s="155"/>
      <c r="L629" s="141" t="s">
        <v>3261</v>
      </c>
      <c r="M629" s="156">
        <v>2010</v>
      </c>
      <c r="N629" s="146"/>
      <c r="O629" s="146"/>
      <c r="P629" s="146"/>
      <c r="Q629" s="146"/>
      <c r="R629" s="146"/>
      <c r="S629" s="146"/>
      <c r="T629" s="146"/>
      <c r="U629" s="146"/>
      <c r="V629" s="146"/>
      <c r="W629" s="146"/>
      <c r="X629" s="146"/>
      <c r="Y629" s="146"/>
      <c r="Z629" s="146"/>
    </row>
    <row r="630" spans="1:26" ht="12.75" customHeight="1" x14ac:dyDescent="0.2">
      <c r="A630" s="141">
        <v>626</v>
      </c>
      <c r="B630" s="146">
        <f t="shared" si="5"/>
        <v>1</v>
      </c>
      <c r="C630" s="150" t="s">
        <v>3134</v>
      </c>
      <c r="D630" s="150" t="s">
        <v>3956</v>
      </c>
      <c r="E630" s="151" t="s">
        <v>3684</v>
      </c>
      <c r="F630" s="161">
        <v>2007</v>
      </c>
      <c r="G630" s="153">
        <v>30000000000</v>
      </c>
      <c r="H630" s="153">
        <v>19518000000</v>
      </c>
      <c r="I630" s="154">
        <f t="shared" si="1"/>
        <v>0.65059999999999996</v>
      </c>
      <c r="J630" s="155" t="s">
        <v>69</v>
      </c>
      <c r="K630" s="155" t="s">
        <v>4253</v>
      </c>
      <c r="L630" s="141"/>
      <c r="M630" s="156"/>
      <c r="N630" s="146"/>
      <c r="O630" s="146"/>
      <c r="P630" s="146"/>
      <c r="Q630" s="146"/>
      <c r="R630" s="146"/>
      <c r="S630" s="146"/>
      <c r="T630" s="146"/>
      <c r="U630" s="146"/>
      <c r="V630" s="146"/>
      <c r="W630" s="146"/>
      <c r="X630" s="146"/>
      <c r="Y630" s="146"/>
      <c r="Z630" s="146"/>
    </row>
    <row r="631" spans="1:26" ht="12.75" customHeight="1" x14ac:dyDescent="0.2">
      <c r="A631" s="141">
        <v>627</v>
      </c>
      <c r="B631" s="146">
        <f t="shared" si="5"/>
        <v>1</v>
      </c>
      <c r="C631" s="150" t="s">
        <v>1876</v>
      </c>
      <c r="D631" s="150" t="s">
        <v>726</v>
      </c>
      <c r="E631" s="151" t="s">
        <v>3685</v>
      </c>
      <c r="F631" s="161">
        <v>2007</v>
      </c>
      <c r="G631" s="153">
        <v>6180000000</v>
      </c>
      <c r="H631" s="153">
        <v>2780000000</v>
      </c>
      <c r="I631" s="154">
        <f t="shared" si="1"/>
        <v>0.44983818770226536</v>
      </c>
      <c r="J631" s="155"/>
      <c r="K631" s="155"/>
      <c r="L631" s="141" t="s">
        <v>3261</v>
      </c>
      <c r="M631" s="156">
        <v>2009</v>
      </c>
      <c r="N631" s="146"/>
      <c r="O631" s="146"/>
      <c r="P631" s="146"/>
      <c r="Q631" s="146"/>
      <c r="R631" s="146"/>
      <c r="S631" s="146"/>
      <c r="T631" s="146"/>
      <c r="U631" s="146"/>
      <c r="V631" s="146"/>
      <c r="W631" s="146"/>
      <c r="X631" s="146"/>
      <c r="Y631" s="146"/>
      <c r="Z631" s="146"/>
    </row>
    <row r="632" spans="1:26" ht="12.75" customHeight="1" x14ac:dyDescent="0.2">
      <c r="A632" s="141">
        <v>628</v>
      </c>
      <c r="B632" s="146">
        <f t="shared" si="5"/>
        <v>1</v>
      </c>
      <c r="C632" s="150" t="s">
        <v>2469</v>
      </c>
      <c r="D632" s="150" t="s">
        <v>4141</v>
      </c>
      <c r="E632" s="151" t="s">
        <v>3686</v>
      </c>
      <c r="F632" s="161">
        <v>2007</v>
      </c>
      <c r="G632" s="153">
        <v>2621000000</v>
      </c>
      <c r="H632" s="153">
        <v>2621000000</v>
      </c>
      <c r="I632" s="154">
        <f t="shared" si="1"/>
        <v>1</v>
      </c>
      <c r="J632" s="155"/>
      <c r="K632" s="155"/>
      <c r="L632" s="141" t="s">
        <v>3261</v>
      </c>
      <c r="M632" s="156">
        <v>2013</v>
      </c>
      <c r="N632" s="146"/>
      <c r="O632" s="146"/>
      <c r="P632" s="146" t="s">
        <v>3273</v>
      </c>
      <c r="Q632" s="146"/>
      <c r="R632" s="146"/>
      <c r="S632" s="146"/>
      <c r="T632" s="146"/>
      <c r="U632" s="146"/>
      <c r="V632" s="146"/>
      <c r="W632" s="146"/>
      <c r="X632" s="146"/>
      <c r="Y632" s="146"/>
      <c r="Z632" s="146"/>
    </row>
    <row r="633" spans="1:26" ht="12.75" customHeight="1" x14ac:dyDescent="0.2">
      <c r="A633" s="141">
        <v>629</v>
      </c>
      <c r="B633" s="146">
        <f t="shared" si="5"/>
        <v>1</v>
      </c>
      <c r="C633" s="150" t="s">
        <v>1872</v>
      </c>
      <c r="D633" s="150" t="s">
        <v>4141</v>
      </c>
      <c r="E633" s="151" t="s">
        <v>1873</v>
      </c>
      <c r="F633" s="161">
        <v>2007</v>
      </c>
      <c r="G633" s="153">
        <v>15000000000</v>
      </c>
      <c r="H633" s="153">
        <v>8588210000</v>
      </c>
      <c r="I633" s="154">
        <f t="shared" si="1"/>
        <v>0.5725473333333333</v>
      </c>
      <c r="J633" s="155"/>
      <c r="K633" s="155"/>
      <c r="L633" s="141" t="s">
        <v>3261</v>
      </c>
      <c r="M633" s="156">
        <v>2009</v>
      </c>
      <c r="N633" s="146"/>
      <c r="O633" s="146"/>
      <c r="P633" s="146"/>
      <c r="Q633" s="146"/>
      <c r="R633" s="146"/>
      <c r="S633" s="146"/>
      <c r="T633" s="146"/>
      <c r="U633" s="146"/>
      <c r="V633" s="146"/>
      <c r="W633" s="146"/>
      <c r="X633" s="146"/>
      <c r="Y633" s="146"/>
      <c r="Z633" s="146"/>
    </row>
    <row r="634" spans="1:26" ht="12.75" customHeight="1" x14ac:dyDescent="0.2">
      <c r="A634" s="141">
        <v>630</v>
      </c>
      <c r="B634" s="146">
        <f t="shared" si="5"/>
        <v>1</v>
      </c>
      <c r="C634" s="150" t="s">
        <v>3687</v>
      </c>
      <c r="D634" s="150" t="s">
        <v>4141</v>
      </c>
      <c r="E634" s="151" t="s">
        <v>3688</v>
      </c>
      <c r="F634" s="161">
        <v>2007</v>
      </c>
      <c r="G634" s="153">
        <v>23431200000</v>
      </c>
      <c r="H634" s="153">
        <v>16269300000</v>
      </c>
      <c r="I634" s="154">
        <f t="shared" si="1"/>
        <v>0.69434343951654209</v>
      </c>
      <c r="J634" s="155"/>
      <c r="K634" s="155"/>
      <c r="L634" s="141" t="s">
        <v>3267</v>
      </c>
      <c r="M634" s="156">
        <v>2012</v>
      </c>
      <c r="N634" s="146"/>
      <c r="O634" s="146"/>
      <c r="P634" s="146"/>
      <c r="Q634" s="146"/>
      <c r="R634" s="146"/>
      <c r="S634" s="146"/>
      <c r="T634" s="146"/>
      <c r="U634" s="146"/>
      <c r="V634" s="146"/>
      <c r="W634" s="146"/>
      <c r="X634" s="146"/>
      <c r="Y634" s="146"/>
      <c r="Z634" s="146"/>
    </row>
    <row r="635" spans="1:26" ht="12.75" customHeight="1" x14ac:dyDescent="0.2">
      <c r="A635" s="141">
        <v>631</v>
      </c>
      <c r="B635" s="146">
        <f t="shared" si="5"/>
        <v>1</v>
      </c>
      <c r="C635" s="150" t="s">
        <v>1486</v>
      </c>
      <c r="D635" s="150" t="s">
        <v>558</v>
      </c>
      <c r="E635" s="151" t="s">
        <v>3689</v>
      </c>
      <c r="F635" s="161">
        <v>2007</v>
      </c>
      <c r="G635" s="153">
        <v>10000000000</v>
      </c>
      <c r="H635" s="153">
        <v>1376402578</v>
      </c>
      <c r="I635" s="154">
        <f t="shared" si="1"/>
        <v>0.1376402578</v>
      </c>
      <c r="J635" s="155"/>
      <c r="K635" s="155"/>
      <c r="L635" s="141" t="s">
        <v>3261</v>
      </c>
      <c r="M635" s="156">
        <v>2008</v>
      </c>
      <c r="N635" s="146"/>
      <c r="O635" s="146"/>
      <c r="P635" s="146"/>
      <c r="Q635" s="146"/>
      <c r="R635" s="146"/>
      <c r="S635" s="146"/>
      <c r="T635" s="146"/>
      <c r="U635" s="146"/>
      <c r="V635" s="146"/>
      <c r="W635" s="146"/>
      <c r="X635" s="146"/>
      <c r="Y635" s="146"/>
      <c r="Z635" s="146"/>
    </row>
    <row r="636" spans="1:26" ht="12.75" customHeight="1" x14ac:dyDescent="0.2">
      <c r="A636" s="141">
        <v>632</v>
      </c>
      <c r="B636" s="146">
        <f t="shared" si="5"/>
        <v>1</v>
      </c>
      <c r="C636" s="150" t="s">
        <v>1476</v>
      </c>
      <c r="D636" s="150" t="s">
        <v>707</v>
      </c>
      <c r="E636" s="151" t="s">
        <v>3690</v>
      </c>
      <c r="F636" s="161">
        <v>2007</v>
      </c>
      <c r="G636" s="153">
        <v>15918427519</v>
      </c>
      <c r="H636" s="153">
        <v>9104939022</v>
      </c>
      <c r="I636" s="154">
        <f t="shared" si="1"/>
        <v>0.57197477647415107</v>
      </c>
      <c r="J636" s="155"/>
      <c r="K636" s="155"/>
      <c r="L636" s="141" t="s">
        <v>3261</v>
      </c>
      <c r="M636" s="156">
        <v>2008</v>
      </c>
      <c r="N636" s="146"/>
      <c r="O636" s="146"/>
      <c r="P636" s="146"/>
      <c r="Q636" s="146"/>
      <c r="R636" s="146"/>
      <c r="S636" s="146"/>
      <c r="T636" s="146"/>
      <c r="U636" s="146"/>
      <c r="V636" s="146"/>
      <c r="W636" s="146"/>
      <c r="X636" s="146"/>
      <c r="Y636" s="146"/>
      <c r="Z636" s="146"/>
    </row>
    <row r="637" spans="1:26" ht="12.75" customHeight="1" x14ac:dyDescent="0.2">
      <c r="A637" s="141">
        <v>633</v>
      </c>
      <c r="B637" s="146">
        <f t="shared" si="5"/>
        <v>1</v>
      </c>
      <c r="C637" s="150" t="s">
        <v>1718</v>
      </c>
      <c r="D637" s="150" t="s">
        <v>707</v>
      </c>
      <c r="E637" s="151" t="s">
        <v>3691</v>
      </c>
      <c r="F637" s="161">
        <v>2007</v>
      </c>
      <c r="G637" s="153">
        <v>5380000000</v>
      </c>
      <c r="H637" s="153">
        <v>1200000000</v>
      </c>
      <c r="I637" s="154">
        <f t="shared" si="1"/>
        <v>0.22304832713754646</v>
      </c>
      <c r="J637" s="155"/>
      <c r="K637" s="155"/>
      <c r="L637" s="141" t="s">
        <v>3261</v>
      </c>
      <c r="M637" s="156">
        <v>2009</v>
      </c>
      <c r="N637" s="146"/>
      <c r="O637" s="146"/>
      <c r="P637" s="146"/>
      <c r="Q637" s="146"/>
      <c r="R637" s="146"/>
      <c r="S637" s="146"/>
      <c r="T637" s="146"/>
      <c r="U637" s="146"/>
      <c r="V637" s="146"/>
      <c r="W637" s="146"/>
      <c r="X637" s="146"/>
      <c r="Y637" s="146"/>
      <c r="Z637" s="146"/>
    </row>
    <row r="638" spans="1:26" ht="12.75" customHeight="1" x14ac:dyDescent="0.2">
      <c r="A638" s="141">
        <v>634</v>
      </c>
      <c r="B638" s="146">
        <f t="shared" si="5"/>
        <v>1</v>
      </c>
      <c r="C638" s="150" t="s">
        <v>3692</v>
      </c>
      <c r="D638" s="150" t="s">
        <v>707</v>
      </c>
      <c r="E638" s="151" t="s">
        <v>3693</v>
      </c>
      <c r="F638" s="161">
        <v>2007</v>
      </c>
      <c r="G638" s="153">
        <v>2106600000</v>
      </c>
      <c r="H638" s="153">
        <v>1168000000</v>
      </c>
      <c r="I638" s="154">
        <f t="shared" si="1"/>
        <v>0.55444792556726474</v>
      </c>
      <c r="J638" s="155"/>
      <c r="K638" s="155"/>
      <c r="L638" s="141" t="s">
        <v>3267</v>
      </c>
      <c r="M638" s="156">
        <v>2010</v>
      </c>
      <c r="N638" s="146"/>
      <c r="O638" s="146"/>
      <c r="P638" s="146"/>
      <c r="Q638" s="146"/>
      <c r="R638" s="146"/>
      <c r="S638" s="146"/>
      <c r="T638" s="146"/>
      <c r="U638" s="146"/>
      <c r="V638" s="146"/>
      <c r="W638" s="146"/>
      <c r="X638" s="146"/>
      <c r="Y638" s="146"/>
      <c r="Z638" s="146"/>
    </row>
    <row r="639" spans="1:26" ht="12.75" customHeight="1" x14ac:dyDescent="0.2">
      <c r="A639" s="141">
        <v>635</v>
      </c>
      <c r="B639" s="146">
        <f t="shared" si="5"/>
        <v>1</v>
      </c>
      <c r="C639" s="150" t="s">
        <v>2061</v>
      </c>
      <c r="D639" s="150" t="s">
        <v>707</v>
      </c>
      <c r="E639" s="151" t="s">
        <v>3694</v>
      </c>
      <c r="F639" s="161">
        <v>2007</v>
      </c>
      <c r="G639" s="153">
        <v>5162891864</v>
      </c>
      <c r="H639" s="153">
        <v>2633100000</v>
      </c>
      <c r="I639" s="154">
        <f t="shared" si="1"/>
        <v>0.51000487117698035</v>
      </c>
      <c r="J639" s="155"/>
      <c r="K639" s="155"/>
      <c r="L639" s="141" t="s">
        <v>3261</v>
      </c>
      <c r="M639" s="156">
        <v>2010</v>
      </c>
      <c r="N639" s="146"/>
      <c r="O639" s="146"/>
      <c r="P639" s="146"/>
      <c r="Q639" s="146"/>
      <c r="R639" s="146"/>
      <c r="S639" s="146"/>
      <c r="T639" s="146"/>
      <c r="U639" s="146"/>
      <c r="V639" s="146"/>
      <c r="W639" s="146"/>
      <c r="X639" s="146"/>
      <c r="Y639" s="146"/>
      <c r="Z639" s="146"/>
    </row>
    <row r="640" spans="1:26" ht="12.75" customHeight="1" x14ac:dyDescent="0.2">
      <c r="A640" s="141">
        <v>636</v>
      </c>
      <c r="B640" s="146">
        <f t="shared" si="5"/>
        <v>1</v>
      </c>
      <c r="C640" s="150" t="s">
        <v>1720</v>
      </c>
      <c r="D640" s="150" t="s">
        <v>707</v>
      </c>
      <c r="E640" s="151" t="s">
        <v>1721</v>
      </c>
      <c r="F640" s="161">
        <v>2007</v>
      </c>
      <c r="G640" s="153">
        <v>2860000000</v>
      </c>
      <c r="H640" s="153">
        <v>1716000000</v>
      </c>
      <c r="I640" s="154">
        <f t="shared" si="1"/>
        <v>0.6</v>
      </c>
      <c r="J640" s="155"/>
      <c r="K640" s="155"/>
      <c r="L640" s="141" t="s">
        <v>3261</v>
      </c>
      <c r="M640" s="156">
        <v>2009</v>
      </c>
      <c r="N640" s="146"/>
      <c r="O640" s="146"/>
      <c r="P640" s="146"/>
      <c r="Q640" s="146"/>
      <c r="R640" s="146"/>
      <c r="S640" s="146"/>
      <c r="T640" s="146"/>
      <c r="U640" s="146"/>
      <c r="V640" s="146"/>
      <c r="W640" s="146"/>
      <c r="X640" s="146"/>
      <c r="Y640" s="146"/>
      <c r="Z640" s="146"/>
    </row>
    <row r="641" spans="1:26" ht="12.75" customHeight="1" x14ac:dyDescent="0.2">
      <c r="A641" s="141">
        <v>637</v>
      </c>
      <c r="B641" s="146">
        <f t="shared" si="5"/>
        <v>1</v>
      </c>
      <c r="C641" s="150" t="s">
        <v>1722</v>
      </c>
      <c r="D641" s="150" t="s">
        <v>707</v>
      </c>
      <c r="E641" s="151" t="s">
        <v>3695</v>
      </c>
      <c r="F641" s="161">
        <v>2007</v>
      </c>
      <c r="G641" s="153">
        <v>3736240000</v>
      </c>
      <c r="H641" s="153">
        <v>1151240000</v>
      </c>
      <c r="I641" s="154">
        <f t="shared" si="1"/>
        <v>0.30812795751878896</v>
      </c>
      <c r="J641" s="155"/>
      <c r="K641" s="155"/>
      <c r="L641" s="141" t="s">
        <v>3261</v>
      </c>
      <c r="M641" s="156">
        <v>2009</v>
      </c>
      <c r="N641" s="146"/>
      <c r="O641" s="146"/>
      <c r="P641" s="146"/>
      <c r="Q641" s="146"/>
      <c r="R641" s="146"/>
      <c r="S641" s="146"/>
      <c r="T641" s="146"/>
      <c r="U641" s="146"/>
      <c r="V641" s="146"/>
      <c r="W641" s="146"/>
      <c r="X641" s="146"/>
      <c r="Y641" s="146"/>
      <c r="Z641" s="146"/>
    </row>
    <row r="642" spans="1:26" ht="12.75" customHeight="1" x14ac:dyDescent="0.2">
      <c r="A642" s="141">
        <v>638</v>
      </c>
      <c r="B642" s="146">
        <f t="shared" si="5"/>
        <v>1</v>
      </c>
      <c r="C642" s="150" t="s">
        <v>2731</v>
      </c>
      <c r="D642" s="150" t="s">
        <v>3955</v>
      </c>
      <c r="E642" s="151" t="s">
        <v>3696</v>
      </c>
      <c r="F642" s="161">
        <v>2007</v>
      </c>
      <c r="G642" s="153">
        <v>4500000000</v>
      </c>
      <c r="H642" s="153">
        <v>224400000</v>
      </c>
      <c r="I642" s="154">
        <f t="shared" si="1"/>
        <v>4.9866666666666663E-2</v>
      </c>
      <c r="J642" s="155" t="s">
        <v>2207</v>
      </c>
      <c r="K642" s="155" t="s">
        <v>4243</v>
      </c>
      <c r="L642" s="141"/>
      <c r="M642" s="156"/>
      <c r="N642" s="146"/>
      <c r="O642" s="146"/>
      <c r="P642" s="146"/>
      <c r="Q642" s="146"/>
      <c r="R642" s="146"/>
      <c r="S642" s="146"/>
      <c r="T642" s="146"/>
      <c r="U642" s="146"/>
      <c r="V642" s="146"/>
      <c r="W642" s="146"/>
      <c r="X642" s="146"/>
      <c r="Y642" s="146"/>
      <c r="Z642" s="146"/>
    </row>
    <row r="643" spans="1:26" ht="12.75" customHeight="1" x14ac:dyDescent="0.2">
      <c r="A643" s="141">
        <v>639</v>
      </c>
      <c r="B643" s="146">
        <f t="shared" si="5"/>
        <v>1</v>
      </c>
      <c r="C643" s="150" t="s">
        <v>2171</v>
      </c>
      <c r="D643" s="150" t="s">
        <v>4203</v>
      </c>
      <c r="E643" s="151" t="s">
        <v>2172</v>
      </c>
      <c r="F643" s="161">
        <v>2007</v>
      </c>
      <c r="G643" s="153">
        <v>1570669868</v>
      </c>
      <c r="H643" s="153">
        <v>510670000</v>
      </c>
      <c r="I643" s="154">
        <f t="shared" si="1"/>
        <v>0.32512879402866346</v>
      </c>
      <c r="J643" s="155"/>
      <c r="K643" s="155"/>
      <c r="L643" s="141" t="s">
        <v>3261</v>
      </c>
      <c r="M643" s="156">
        <v>2010</v>
      </c>
      <c r="N643" s="146"/>
      <c r="O643" s="146"/>
      <c r="P643" s="146"/>
      <c r="Q643" s="146"/>
      <c r="R643" s="146"/>
      <c r="S643" s="146"/>
      <c r="T643" s="146"/>
      <c r="U643" s="146"/>
      <c r="V643" s="146"/>
      <c r="W643" s="146"/>
      <c r="X643" s="146"/>
      <c r="Y643" s="146"/>
      <c r="Z643" s="146"/>
    </row>
    <row r="644" spans="1:26" ht="12.75" customHeight="1" x14ac:dyDescent="0.2">
      <c r="A644" s="141">
        <v>640</v>
      </c>
      <c r="B644" s="146">
        <f t="shared" si="5"/>
        <v>1</v>
      </c>
      <c r="C644" s="150" t="s">
        <v>1819</v>
      </c>
      <c r="D644" s="150" t="s">
        <v>590</v>
      </c>
      <c r="E644" s="151" t="s">
        <v>1820</v>
      </c>
      <c r="F644" s="161">
        <v>2007</v>
      </c>
      <c r="G644" s="153">
        <v>7000000000</v>
      </c>
      <c r="H644" s="153">
        <v>3570000000</v>
      </c>
      <c r="I644" s="154">
        <f t="shared" si="1"/>
        <v>0.51</v>
      </c>
      <c r="J644" s="155"/>
      <c r="K644" s="155"/>
      <c r="L644" s="141" t="s">
        <v>3261</v>
      </c>
      <c r="M644" s="156">
        <v>2009</v>
      </c>
      <c r="N644" s="146"/>
      <c r="O644" s="146"/>
      <c r="P644" s="146"/>
      <c r="Q644" s="146"/>
      <c r="R644" s="146"/>
      <c r="S644" s="146"/>
      <c r="T644" s="146"/>
      <c r="U644" s="146"/>
      <c r="V644" s="146"/>
      <c r="W644" s="146"/>
      <c r="X644" s="146"/>
      <c r="Y644" s="146"/>
      <c r="Z644" s="146"/>
    </row>
    <row r="645" spans="1:26" ht="12.75" customHeight="1" x14ac:dyDescent="0.2">
      <c r="A645" s="141">
        <v>641</v>
      </c>
      <c r="B645" s="146">
        <f t="shared" si="5"/>
        <v>1</v>
      </c>
      <c r="C645" s="150" t="s">
        <v>2687</v>
      </c>
      <c r="D645" s="150" t="s">
        <v>590</v>
      </c>
      <c r="E645" s="151" t="s">
        <v>3697</v>
      </c>
      <c r="F645" s="161">
        <v>2007</v>
      </c>
      <c r="G645" s="153">
        <v>2800000000</v>
      </c>
      <c r="H645" s="153">
        <v>750000000</v>
      </c>
      <c r="I645" s="154">
        <f t="shared" si="1"/>
        <v>0.26785714285714285</v>
      </c>
      <c r="J645" s="155" t="s">
        <v>2207</v>
      </c>
      <c r="K645" s="155" t="s">
        <v>4252</v>
      </c>
      <c r="L645" s="141"/>
      <c r="M645" s="156"/>
      <c r="N645" s="146"/>
      <c r="O645" s="146"/>
      <c r="P645" s="146"/>
      <c r="Q645" s="146"/>
      <c r="R645" s="146"/>
      <c r="S645" s="146"/>
      <c r="T645" s="146"/>
      <c r="U645" s="146"/>
      <c r="V645" s="146"/>
      <c r="W645" s="146"/>
      <c r="X645" s="146"/>
      <c r="Y645" s="146"/>
      <c r="Z645" s="146"/>
    </row>
    <row r="646" spans="1:26" ht="12.75" customHeight="1" x14ac:dyDescent="0.2">
      <c r="A646" s="141">
        <v>642</v>
      </c>
      <c r="B646" s="146">
        <f t="shared" si="5"/>
        <v>1</v>
      </c>
      <c r="C646" s="150" t="s">
        <v>2843</v>
      </c>
      <c r="D646" s="150" t="s">
        <v>590</v>
      </c>
      <c r="E646" s="151" t="s">
        <v>2844</v>
      </c>
      <c r="F646" s="161">
        <v>2007</v>
      </c>
      <c r="G646" s="153">
        <v>7000000000</v>
      </c>
      <c r="H646" s="153">
        <v>1300000000</v>
      </c>
      <c r="I646" s="154">
        <f t="shared" si="1"/>
        <v>0.18571428571428572</v>
      </c>
      <c r="J646" s="155" t="s">
        <v>2207</v>
      </c>
      <c r="K646" s="155" t="s">
        <v>4256</v>
      </c>
      <c r="L646" s="141"/>
      <c r="M646" s="156"/>
      <c r="N646" s="146"/>
      <c r="O646" s="146"/>
      <c r="P646" s="146"/>
      <c r="Q646" s="146"/>
      <c r="R646" s="146"/>
      <c r="S646" s="146"/>
      <c r="T646" s="146"/>
      <c r="U646" s="146"/>
      <c r="V646" s="146"/>
      <c r="W646" s="146"/>
      <c r="X646" s="146"/>
      <c r="Y646" s="146"/>
      <c r="Z646" s="146"/>
    </row>
    <row r="647" spans="1:26" ht="12.75" customHeight="1" x14ac:dyDescent="0.2">
      <c r="A647" s="141">
        <v>643</v>
      </c>
      <c r="B647" s="146">
        <f t="shared" si="5"/>
        <v>1</v>
      </c>
      <c r="C647" s="150" t="s">
        <v>2073</v>
      </c>
      <c r="D647" s="150" t="s">
        <v>590</v>
      </c>
      <c r="E647" s="151" t="s">
        <v>3698</v>
      </c>
      <c r="F647" s="161">
        <v>2007</v>
      </c>
      <c r="G647" s="153">
        <v>2000000000</v>
      </c>
      <c r="H647" s="153">
        <v>800000000</v>
      </c>
      <c r="I647" s="154">
        <f t="shared" si="1"/>
        <v>0.4</v>
      </c>
      <c r="J647" s="155"/>
      <c r="K647" s="155"/>
      <c r="L647" s="141" t="s">
        <v>3261</v>
      </c>
      <c r="M647" s="156">
        <v>2010</v>
      </c>
      <c r="N647" s="146"/>
      <c r="O647" s="146"/>
      <c r="P647" s="146"/>
      <c r="Q647" s="146"/>
      <c r="R647" s="146"/>
      <c r="S647" s="146"/>
      <c r="T647" s="146"/>
      <c r="U647" s="146"/>
      <c r="V647" s="146"/>
      <c r="W647" s="146"/>
      <c r="X647" s="146"/>
      <c r="Y647" s="146"/>
      <c r="Z647" s="146"/>
    </row>
    <row r="648" spans="1:26" ht="12.75" customHeight="1" x14ac:dyDescent="0.2">
      <c r="A648" s="141">
        <v>644</v>
      </c>
      <c r="B648" s="146">
        <f t="shared" si="5"/>
        <v>1</v>
      </c>
      <c r="C648" s="150" t="s">
        <v>2386</v>
      </c>
      <c r="D648" s="150" t="s">
        <v>590</v>
      </c>
      <c r="E648" s="151" t="s">
        <v>3699</v>
      </c>
      <c r="F648" s="161">
        <v>2007</v>
      </c>
      <c r="G648" s="153">
        <v>3400000000</v>
      </c>
      <c r="H648" s="153">
        <v>1020000000</v>
      </c>
      <c r="I648" s="154">
        <f t="shared" si="1"/>
        <v>0.3</v>
      </c>
      <c r="J648" s="155"/>
      <c r="K648" s="155"/>
      <c r="L648" s="141" t="s">
        <v>3261</v>
      </c>
      <c r="M648" s="156">
        <v>2012</v>
      </c>
      <c r="N648" s="146"/>
      <c r="O648" s="146"/>
      <c r="P648" s="146"/>
      <c r="Q648" s="146"/>
      <c r="R648" s="146"/>
      <c r="S648" s="146"/>
      <c r="T648" s="146"/>
      <c r="U648" s="146"/>
      <c r="V648" s="146"/>
      <c r="W648" s="146"/>
      <c r="X648" s="146"/>
      <c r="Y648" s="146"/>
      <c r="Z648" s="146"/>
    </row>
    <row r="649" spans="1:26" ht="12.75" customHeight="1" x14ac:dyDescent="0.2">
      <c r="A649" s="141">
        <v>645</v>
      </c>
      <c r="B649" s="146">
        <f t="shared" si="5"/>
        <v>1</v>
      </c>
      <c r="C649" s="150" t="s">
        <v>2505</v>
      </c>
      <c r="D649" s="150" t="s">
        <v>590</v>
      </c>
      <c r="E649" s="151" t="s">
        <v>3700</v>
      </c>
      <c r="F649" s="161">
        <v>2007</v>
      </c>
      <c r="G649" s="153">
        <v>8600000000</v>
      </c>
      <c r="H649" s="153">
        <v>2580000000</v>
      </c>
      <c r="I649" s="154">
        <f t="shared" si="1"/>
        <v>0.3</v>
      </c>
      <c r="J649" s="155"/>
      <c r="K649" s="155"/>
      <c r="L649" s="141" t="s">
        <v>3261</v>
      </c>
      <c r="M649" s="156">
        <v>2013</v>
      </c>
      <c r="N649" s="146"/>
      <c r="O649" s="146"/>
      <c r="P649" s="146"/>
      <c r="Q649" s="146"/>
      <c r="R649" s="146"/>
      <c r="S649" s="146"/>
      <c r="T649" s="146"/>
      <c r="U649" s="146"/>
      <c r="V649" s="146"/>
      <c r="W649" s="146"/>
      <c r="X649" s="146"/>
      <c r="Y649" s="146"/>
      <c r="Z649" s="146"/>
    </row>
    <row r="650" spans="1:26" ht="12.75" customHeight="1" x14ac:dyDescent="0.2">
      <c r="A650" s="141">
        <v>646</v>
      </c>
      <c r="B650" s="146">
        <f t="shared" si="5"/>
        <v>1</v>
      </c>
      <c r="C650" s="150" t="s">
        <v>1964</v>
      </c>
      <c r="D650" s="150" t="s">
        <v>590</v>
      </c>
      <c r="E650" s="151" t="s">
        <v>3701</v>
      </c>
      <c r="F650" s="161">
        <v>2007</v>
      </c>
      <c r="G650" s="153">
        <v>3200000000</v>
      </c>
      <c r="H650" s="153">
        <v>1280000000</v>
      </c>
      <c r="I650" s="154">
        <f t="shared" si="1"/>
        <v>0.4</v>
      </c>
      <c r="J650" s="155"/>
      <c r="K650" s="155"/>
      <c r="L650" s="141" t="s">
        <v>3261</v>
      </c>
      <c r="M650" s="156">
        <v>2009</v>
      </c>
      <c r="N650" s="146"/>
      <c r="O650" s="146"/>
      <c r="P650" s="146"/>
      <c r="Q650" s="146"/>
      <c r="R650" s="146"/>
      <c r="S650" s="146"/>
      <c r="T650" s="146"/>
      <c r="U650" s="146"/>
      <c r="V650" s="146"/>
      <c r="W650" s="146"/>
      <c r="X650" s="146"/>
      <c r="Y650" s="146"/>
      <c r="Z650" s="146"/>
    </row>
    <row r="651" spans="1:26" ht="12.75" customHeight="1" x14ac:dyDescent="0.2">
      <c r="A651" s="141">
        <v>647</v>
      </c>
      <c r="B651" s="146">
        <f t="shared" si="5"/>
        <v>1</v>
      </c>
      <c r="C651" s="150" t="s">
        <v>1756</v>
      </c>
      <c r="D651" s="150" t="s">
        <v>590</v>
      </c>
      <c r="E651" s="151" t="s">
        <v>3702</v>
      </c>
      <c r="F651" s="161">
        <v>2007</v>
      </c>
      <c r="G651" s="153">
        <v>3500000000</v>
      </c>
      <c r="H651" s="153">
        <v>700000000</v>
      </c>
      <c r="I651" s="154">
        <f t="shared" si="1"/>
        <v>0.2</v>
      </c>
      <c r="J651" s="155"/>
      <c r="K651" s="155"/>
      <c r="L651" s="141" t="s">
        <v>3261</v>
      </c>
      <c r="M651" s="156">
        <v>2009</v>
      </c>
      <c r="N651" s="146"/>
      <c r="O651" s="146"/>
      <c r="P651" s="146"/>
      <c r="Q651" s="146"/>
      <c r="R651" s="146"/>
      <c r="S651" s="146"/>
      <c r="T651" s="146"/>
      <c r="U651" s="146"/>
      <c r="V651" s="146"/>
      <c r="W651" s="146"/>
      <c r="X651" s="146"/>
      <c r="Y651" s="146"/>
      <c r="Z651" s="146"/>
    </row>
    <row r="652" spans="1:26" ht="12.75" customHeight="1" x14ac:dyDescent="0.2">
      <c r="A652" s="141">
        <v>648</v>
      </c>
      <c r="B652" s="146">
        <f t="shared" si="5"/>
        <v>1</v>
      </c>
      <c r="C652" s="150" t="s">
        <v>2075</v>
      </c>
      <c r="D652" s="150" t="s">
        <v>590</v>
      </c>
      <c r="E652" s="151" t="s">
        <v>3703</v>
      </c>
      <c r="F652" s="161">
        <v>2007</v>
      </c>
      <c r="G652" s="153">
        <v>1200000000</v>
      </c>
      <c r="H652" s="153">
        <v>300000000</v>
      </c>
      <c r="I652" s="154">
        <f t="shared" si="1"/>
        <v>0.25</v>
      </c>
      <c r="J652" s="155"/>
      <c r="K652" s="155"/>
      <c r="L652" s="141" t="s">
        <v>3261</v>
      </c>
      <c r="M652" s="156">
        <v>2010</v>
      </c>
      <c r="N652" s="146"/>
      <c r="O652" s="146"/>
      <c r="P652" s="146"/>
      <c r="Q652" s="146"/>
      <c r="R652" s="146"/>
      <c r="S652" s="146"/>
      <c r="T652" s="146"/>
      <c r="U652" s="146"/>
      <c r="V652" s="146"/>
      <c r="W652" s="146"/>
      <c r="X652" s="146"/>
      <c r="Y652" s="146"/>
      <c r="Z652" s="146"/>
    </row>
    <row r="653" spans="1:26" ht="12.75" customHeight="1" x14ac:dyDescent="0.2">
      <c r="A653" s="141">
        <v>649</v>
      </c>
      <c r="B653" s="146">
        <f t="shared" si="5"/>
        <v>1</v>
      </c>
      <c r="C653" s="150" t="s">
        <v>2310</v>
      </c>
      <c r="D653" s="150" t="s">
        <v>590</v>
      </c>
      <c r="E653" s="151" t="s">
        <v>3704</v>
      </c>
      <c r="F653" s="161">
        <v>2007</v>
      </c>
      <c r="G653" s="153">
        <v>5500000000</v>
      </c>
      <c r="H653" s="153">
        <v>2475000000</v>
      </c>
      <c r="I653" s="154">
        <f t="shared" si="1"/>
        <v>0.45</v>
      </c>
      <c r="J653" s="155"/>
      <c r="K653" s="155"/>
      <c r="L653" s="141" t="s">
        <v>3261</v>
      </c>
      <c r="M653" s="156">
        <v>2011</v>
      </c>
      <c r="N653" s="146"/>
      <c r="O653" s="146"/>
      <c r="P653" s="146"/>
      <c r="Q653" s="146"/>
      <c r="R653" s="146"/>
      <c r="S653" s="146"/>
      <c r="T653" s="146"/>
      <c r="U653" s="146"/>
      <c r="V653" s="146"/>
      <c r="W653" s="146"/>
      <c r="X653" s="146"/>
      <c r="Y653" s="146"/>
      <c r="Z653" s="146"/>
    </row>
    <row r="654" spans="1:26" ht="12.75" customHeight="1" x14ac:dyDescent="0.2">
      <c r="A654" s="141">
        <v>650</v>
      </c>
      <c r="B654" s="146">
        <f t="shared" si="5"/>
        <v>1</v>
      </c>
      <c r="C654" s="150" t="s">
        <v>2671</v>
      </c>
      <c r="D654" s="150" t="s">
        <v>590</v>
      </c>
      <c r="E654" s="151" t="s">
        <v>3705</v>
      </c>
      <c r="F654" s="161">
        <v>2007</v>
      </c>
      <c r="G654" s="153">
        <v>26000000000</v>
      </c>
      <c r="H654" s="153">
        <v>9360000000</v>
      </c>
      <c r="I654" s="154">
        <f t="shared" si="1"/>
        <v>0.36</v>
      </c>
      <c r="J654" s="155" t="s">
        <v>2207</v>
      </c>
      <c r="K654" s="155" t="s">
        <v>4259</v>
      </c>
      <c r="L654" s="141"/>
      <c r="M654" s="156"/>
      <c r="N654" s="146"/>
      <c r="O654" s="146"/>
      <c r="P654" s="146"/>
      <c r="Q654" s="146"/>
      <c r="R654" s="146"/>
      <c r="S654" s="146"/>
      <c r="T654" s="146"/>
      <c r="U654" s="146"/>
      <c r="V654" s="146"/>
      <c r="W654" s="146"/>
      <c r="X654" s="146"/>
      <c r="Y654" s="146"/>
      <c r="Z654" s="146"/>
    </row>
    <row r="655" spans="1:26" ht="12.75" customHeight="1" x14ac:dyDescent="0.2">
      <c r="A655" s="141">
        <v>651</v>
      </c>
      <c r="B655" s="146">
        <f t="shared" si="5"/>
        <v>1</v>
      </c>
      <c r="C655" s="150" t="s">
        <v>2941</v>
      </c>
      <c r="D655" s="150" t="s">
        <v>590</v>
      </c>
      <c r="E655" s="151" t="s">
        <v>3706</v>
      </c>
      <c r="F655" s="161">
        <v>2007</v>
      </c>
      <c r="G655" s="153">
        <v>333375000000</v>
      </c>
      <c r="H655" s="153">
        <v>49256156250</v>
      </c>
      <c r="I655" s="154">
        <f t="shared" si="1"/>
        <v>0.14774999999999999</v>
      </c>
      <c r="J655" s="155" t="s">
        <v>2207</v>
      </c>
      <c r="K655" s="155" t="s">
        <v>4259</v>
      </c>
      <c r="L655" s="141"/>
      <c r="M655" s="156"/>
      <c r="N655" s="146"/>
      <c r="O655" s="146"/>
      <c r="P655" s="146"/>
      <c r="Q655" s="146"/>
      <c r="R655" s="146"/>
      <c r="S655" s="146"/>
      <c r="T655" s="146"/>
      <c r="U655" s="146"/>
      <c r="V655" s="146"/>
      <c r="W655" s="146"/>
      <c r="X655" s="146"/>
      <c r="Y655" s="146"/>
      <c r="Z655" s="146"/>
    </row>
    <row r="656" spans="1:26" ht="12.75" customHeight="1" x14ac:dyDescent="0.2">
      <c r="A656" s="141">
        <v>652</v>
      </c>
      <c r="B656" s="146">
        <f t="shared" si="5"/>
        <v>1</v>
      </c>
      <c r="C656" s="150" t="s">
        <v>3124</v>
      </c>
      <c r="D656" s="150" t="s">
        <v>872</v>
      </c>
      <c r="E656" s="151" t="s">
        <v>3125</v>
      </c>
      <c r="F656" s="161">
        <v>2007</v>
      </c>
      <c r="G656" s="153">
        <v>2000000000</v>
      </c>
      <c r="H656" s="153">
        <v>600000000</v>
      </c>
      <c r="I656" s="154">
        <f t="shared" si="1"/>
        <v>0.3</v>
      </c>
      <c r="J656" s="155" t="s">
        <v>2601</v>
      </c>
      <c r="K656" s="155" t="s">
        <v>4251</v>
      </c>
      <c r="L656" s="141"/>
      <c r="M656" s="156"/>
      <c r="N656" s="146"/>
      <c r="O656" s="146"/>
      <c r="P656" s="146"/>
      <c r="Q656" s="146"/>
      <c r="R656" s="146"/>
      <c r="S656" s="146"/>
      <c r="T656" s="146"/>
      <c r="U656" s="146"/>
      <c r="V656" s="146"/>
      <c r="W656" s="146"/>
      <c r="X656" s="146"/>
      <c r="Y656" s="146"/>
      <c r="Z656" s="146"/>
    </row>
    <row r="657" spans="1:26" ht="12.75" customHeight="1" x14ac:dyDescent="0.2">
      <c r="A657" s="141">
        <v>653</v>
      </c>
      <c r="B657" s="146">
        <f t="shared" si="5"/>
        <v>1</v>
      </c>
      <c r="C657" s="150" t="s">
        <v>1595</v>
      </c>
      <c r="D657" s="150" t="s">
        <v>872</v>
      </c>
      <c r="E657" s="151" t="s">
        <v>3707</v>
      </c>
      <c r="F657" s="161">
        <v>2007</v>
      </c>
      <c r="G657" s="153">
        <v>3387700000</v>
      </c>
      <c r="H657" s="153">
        <v>2408000000</v>
      </c>
      <c r="I657" s="154">
        <f t="shared" si="1"/>
        <v>0.71080674203737049</v>
      </c>
      <c r="J657" s="155"/>
      <c r="K657" s="155"/>
      <c r="L657" s="141" t="s">
        <v>3261</v>
      </c>
      <c r="M657" s="156">
        <v>2009</v>
      </c>
      <c r="N657" s="146"/>
      <c r="O657" s="146"/>
      <c r="P657" s="146"/>
      <c r="Q657" s="146"/>
      <c r="R657" s="146"/>
      <c r="S657" s="146"/>
      <c r="T657" s="146"/>
      <c r="U657" s="146"/>
      <c r="V657" s="146"/>
      <c r="W657" s="146"/>
      <c r="X657" s="146"/>
      <c r="Y657" s="146"/>
      <c r="Z657" s="146"/>
    </row>
    <row r="658" spans="1:26" ht="12.75" customHeight="1" x14ac:dyDescent="0.2">
      <c r="A658" s="141">
        <v>654</v>
      </c>
      <c r="B658" s="146">
        <f t="shared" si="5"/>
        <v>1</v>
      </c>
      <c r="C658" s="150" t="s">
        <v>3708</v>
      </c>
      <c r="D658" s="150" t="s">
        <v>872</v>
      </c>
      <c r="E658" s="151" t="s">
        <v>3709</v>
      </c>
      <c r="F658" s="161">
        <v>2007</v>
      </c>
      <c r="G658" s="153">
        <v>3817000000</v>
      </c>
      <c r="H658" s="153">
        <v>3000000000</v>
      </c>
      <c r="I658" s="154">
        <f t="shared" si="1"/>
        <v>0.78595755829185221</v>
      </c>
      <c r="J658" s="155"/>
      <c r="K658" s="155"/>
      <c r="L658" s="141" t="s">
        <v>3267</v>
      </c>
      <c r="M658" s="156">
        <v>2012</v>
      </c>
      <c r="N658" s="146"/>
      <c r="O658" s="146"/>
      <c r="P658" s="146"/>
      <c r="Q658" s="146"/>
      <c r="R658" s="146"/>
      <c r="S658" s="146"/>
      <c r="T658" s="146"/>
      <c r="U658" s="146"/>
      <c r="V658" s="146"/>
      <c r="W658" s="146"/>
      <c r="X658" s="146"/>
      <c r="Y658" s="146"/>
      <c r="Z658" s="146"/>
    </row>
    <row r="659" spans="1:26" ht="12.75" customHeight="1" x14ac:dyDescent="0.2">
      <c r="A659" s="141">
        <v>655</v>
      </c>
      <c r="B659" s="146">
        <f t="shared" si="5"/>
        <v>1</v>
      </c>
      <c r="C659" s="150" t="s">
        <v>1597</v>
      </c>
      <c r="D659" s="150" t="s">
        <v>872</v>
      </c>
      <c r="E659" s="151" t="s">
        <v>3710</v>
      </c>
      <c r="F659" s="161">
        <v>2007</v>
      </c>
      <c r="G659" s="153">
        <v>600000000</v>
      </c>
      <c r="H659" s="153">
        <v>300000000</v>
      </c>
      <c r="I659" s="154">
        <f t="shared" si="1"/>
        <v>0.5</v>
      </c>
      <c r="J659" s="155"/>
      <c r="K659" s="155"/>
      <c r="L659" s="141" t="s">
        <v>3261</v>
      </c>
      <c r="M659" s="156">
        <v>2009</v>
      </c>
      <c r="N659" s="146"/>
      <c r="O659" s="146"/>
      <c r="P659" s="146"/>
      <c r="Q659" s="146"/>
      <c r="R659" s="146"/>
      <c r="S659" s="146"/>
      <c r="T659" s="146"/>
      <c r="U659" s="146"/>
      <c r="V659" s="146"/>
      <c r="W659" s="146"/>
      <c r="X659" s="146"/>
      <c r="Y659" s="146"/>
      <c r="Z659" s="146"/>
    </row>
    <row r="660" spans="1:26" ht="12.75" customHeight="1" x14ac:dyDescent="0.2">
      <c r="A660" s="141">
        <v>656</v>
      </c>
      <c r="B660" s="146">
        <f t="shared" si="5"/>
        <v>1</v>
      </c>
      <c r="C660" s="150" t="s">
        <v>1944</v>
      </c>
      <c r="D660" s="150" t="s">
        <v>872</v>
      </c>
      <c r="E660" s="151" t="s">
        <v>3711</v>
      </c>
      <c r="F660" s="161">
        <v>2007</v>
      </c>
      <c r="G660" s="153">
        <v>3573000000</v>
      </c>
      <c r="H660" s="153">
        <v>2397000000</v>
      </c>
      <c r="I660" s="154">
        <f t="shared" si="1"/>
        <v>0.670864819479429</v>
      </c>
      <c r="J660" s="155"/>
      <c r="K660" s="155"/>
      <c r="L660" s="141" t="s">
        <v>3261</v>
      </c>
      <c r="M660" s="156">
        <v>2009</v>
      </c>
      <c r="N660" s="146"/>
      <c r="O660" s="146"/>
      <c r="P660" s="146"/>
      <c r="Q660" s="146"/>
      <c r="R660" s="146"/>
      <c r="S660" s="146"/>
      <c r="T660" s="146"/>
      <c r="U660" s="146"/>
      <c r="V660" s="146"/>
      <c r="W660" s="146"/>
      <c r="X660" s="146"/>
      <c r="Y660" s="146"/>
      <c r="Z660" s="146"/>
    </row>
    <row r="661" spans="1:26" ht="12.75" customHeight="1" x14ac:dyDescent="0.2">
      <c r="A661" s="141">
        <v>657</v>
      </c>
      <c r="B661" s="146">
        <f t="shared" si="5"/>
        <v>1</v>
      </c>
      <c r="C661" s="150" t="s">
        <v>2193</v>
      </c>
      <c r="D661" s="150" t="s">
        <v>872</v>
      </c>
      <c r="E661" s="151" t="s">
        <v>2194</v>
      </c>
      <c r="F661" s="161">
        <v>2007</v>
      </c>
      <c r="G661" s="153">
        <v>604000000</v>
      </c>
      <c r="H661" s="153">
        <v>314000000</v>
      </c>
      <c r="I661" s="154">
        <f t="shared" si="1"/>
        <v>0.51986754966887416</v>
      </c>
      <c r="J661" s="155"/>
      <c r="K661" s="155"/>
      <c r="L661" s="141" t="s">
        <v>3261</v>
      </c>
      <c r="M661" s="156">
        <v>2011</v>
      </c>
      <c r="N661" s="146"/>
      <c r="O661" s="146"/>
      <c r="P661" s="146"/>
      <c r="Q661" s="146"/>
      <c r="R661" s="146"/>
      <c r="S661" s="146"/>
      <c r="T661" s="146"/>
      <c r="U661" s="146"/>
      <c r="V661" s="146"/>
      <c r="W661" s="146"/>
      <c r="X661" s="146"/>
      <c r="Y661" s="146"/>
      <c r="Z661" s="146"/>
    </row>
    <row r="662" spans="1:26" ht="12.75" customHeight="1" x14ac:dyDescent="0.2">
      <c r="A662" s="141">
        <v>658</v>
      </c>
      <c r="B662" s="146">
        <f t="shared" si="5"/>
        <v>1</v>
      </c>
      <c r="C662" s="150" t="s">
        <v>1599</v>
      </c>
      <c r="D662" s="150" t="s">
        <v>872</v>
      </c>
      <c r="E662" s="151" t="s">
        <v>3712</v>
      </c>
      <c r="F662" s="161">
        <v>2007</v>
      </c>
      <c r="G662" s="153">
        <v>850000000</v>
      </c>
      <c r="H662" s="153">
        <v>450000000</v>
      </c>
      <c r="I662" s="154">
        <f t="shared" si="1"/>
        <v>0.52941176470588236</v>
      </c>
      <c r="J662" s="155"/>
      <c r="K662" s="155"/>
      <c r="L662" s="141" t="s">
        <v>3261</v>
      </c>
      <c r="M662" s="156">
        <v>2009</v>
      </c>
      <c r="N662" s="146"/>
      <c r="O662" s="146"/>
      <c r="P662" s="146"/>
      <c r="Q662" s="146"/>
      <c r="R662" s="146"/>
      <c r="S662" s="146"/>
      <c r="T662" s="146"/>
      <c r="U662" s="146"/>
      <c r="V662" s="146"/>
      <c r="W662" s="146"/>
      <c r="X662" s="146"/>
      <c r="Y662" s="146"/>
      <c r="Z662" s="146"/>
    </row>
    <row r="663" spans="1:26" ht="12.75" customHeight="1" x14ac:dyDescent="0.2">
      <c r="A663" s="141">
        <v>659</v>
      </c>
      <c r="B663" s="146">
        <f t="shared" si="5"/>
        <v>1</v>
      </c>
      <c r="C663" s="150" t="s">
        <v>1468</v>
      </c>
      <c r="D663" s="150" t="s">
        <v>872</v>
      </c>
      <c r="E663" s="151" t="s">
        <v>3713</v>
      </c>
      <c r="F663" s="161">
        <v>2007</v>
      </c>
      <c r="G663" s="153">
        <v>604200000</v>
      </c>
      <c r="H663" s="153">
        <v>283900000</v>
      </c>
      <c r="I663" s="154">
        <f t="shared" si="1"/>
        <v>0.46987752399867594</v>
      </c>
      <c r="J663" s="155"/>
      <c r="K663" s="155"/>
      <c r="L663" s="141" t="s">
        <v>3261</v>
      </c>
      <c r="M663" s="156">
        <v>2008</v>
      </c>
      <c r="N663" s="146"/>
      <c r="O663" s="146"/>
      <c r="P663" s="146"/>
      <c r="Q663" s="146"/>
      <c r="R663" s="146"/>
      <c r="S663" s="146"/>
      <c r="T663" s="146"/>
      <c r="U663" s="146"/>
      <c r="V663" s="146"/>
      <c r="W663" s="146"/>
      <c r="X663" s="146"/>
      <c r="Y663" s="146"/>
      <c r="Z663" s="146"/>
    </row>
    <row r="664" spans="1:26" ht="12.75" customHeight="1" x14ac:dyDescent="0.2">
      <c r="A664" s="141">
        <v>660</v>
      </c>
      <c r="B664" s="146">
        <f t="shared" si="5"/>
        <v>1</v>
      </c>
      <c r="C664" s="150" t="s">
        <v>1601</v>
      </c>
      <c r="D664" s="150" t="s">
        <v>872</v>
      </c>
      <c r="E664" s="151" t="s">
        <v>1602</v>
      </c>
      <c r="F664" s="161">
        <v>2007</v>
      </c>
      <c r="G664" s="153">
        <v>1194000000</v>
      </c>
      <c r="H664" s="153">
        <v>879800000</v>
      </c>
      <c r="I664" s="154">
        <f t="shared" si="1"/>
        <v>0.73685092127303187</v>
      </c>
      <c r="J664" s="155"/>
      <c r="K664" s="155"/>
      <c r="L664" s="141" t="s">
        <v>3261</v>
      </c>
      <c r="M664" s="156">
        <v>2009</v>
      </c>
      <c r="N664" s="146"/>
      <c r="O664" s="146"/>
      <c r="P664" s="146"/>
      <c r="Q664" s="146"/>
      <c r="R664" s="146"/>
      <c r="S664" s="146"/>
      <c r="T664" s="146"/>
      <c r="U664" s="146"/>
      <c r="V664" s="146"/>
      <c r="W664" s="146"/>
      <c r="X664" s="146"/>
      <c r="Y664" s="146"/>
      <c r="Z664" s="146"/>
    </row>
    <row r="665" spans="1:26" ht="12.75" customHeight="1" x14ac:dyDescent="0.2">
      <c r="A665" s="141">
        <v>661</v>
      </c>
      <c r="B665" s="146">
        <f t="shared" si="5"/>
        <v>1</v>
      </c>
      <c r="C665" s="150" t="s">
        <v>2195</v>
      </c>
      <c r="D665" s="150" t="s">
        <v>872</v>
      </c>
      <c r="E665" s="151" t="s">
        <v>2196</v>
      </c>
      <c r="F665" s="161">
        <v>2007</v>
      </c>
      <c r="G665" s="153">
        <v>800000000</v>
      </c>
      <c r="H665" s="153">
        <v>408000000</v>
      </c>
      <c r="I665" s="154">
        <f t="shared" si="1"/>
        <v>0.51</v>
      </c>
      <c r="J665" s="155"/>
      <c r="K665" s="155"/>
      <c r="L665" s="141" t="s">
        <v>3261</v>
      </c>
      <c r="M665" s="156">
        <v>2011</v>
      </c>
      <c r="N665" s="146"/>
      <c r="O665" s="146"/>
      <c r="P665" s="146"/>
      <c r="Q665" s="146"/>
      <c r="R665" s="146"/>
      <c r="S665" s="146"/>
      <c r="T665" s="146"/>
      <c r="U665" s="146"/>
      <c r="V665" s="146"/>
      <c r="W665" s="146"/>
      <c r="X665" s="146"/>
      <c r="Y665" s="146"/>
      <c r="Z665" s="146"/>
    </row>
    <row r="666" spans="1:26" ht="12.75" customHeight="1" x14ac:dyDescent="0.2">
      <c r="A666" s="141">
        <v>662</v>
      </c>
      <c r="B666" s="146">
        <f t="shared" si="5"/>
        <v>1</v>
      </c>
      <c r="C666" s="150" t="s">
        <v>1603</v>
      </c>
      <c r="D666" s="150" t="s">
        <v>872</v>
      </c>
      <c r="E666" s="151" t="s">
        <v>3714</v>
      </c>
      <c r="F666" s="161">
        <v>2007</v>
      </c>
      <c r="G666" s="153">
        <v>658000000</v>
      </c>
      <c r="H666" s="153">
        <v>428612000</v>
      </c>
      <c r="I666" s="154">
        <f t="shared" si="1"/>
        <v>0.65138601823708209</v>
      </c>
      <c r="J666" s="155"/>
      <c r="K666" s="155"/>
      <c r="L666" s="141" t="s">
        <v>3261</v>
      </c>
      <c r="M666" s="156">
        <v>2009</v>
      </c>
      <c r="N666" s="146"/>
      <c r="O666" s="146"/>
      <c r="P666" s="146"/>
      <c r="Q666" s="146"/>
      <c r="R666" s="146"/>
      <c r="S666" s="146"/>
      <c r="T666" s="146"/>
      <c r="U666" s="146"/>
      <c r="V666" s="146"/>
      <c r="W666" s="146"/>
      <c r="X666" s="146"/>
      <c r="Y666" s="146"/>
      <c r="Z666" s="146"/>
    </row>
    <row r="667" spans="1:26" ht="12.75" customHeight="1" x14ac:dyDescent="0.2">
      <c r="A667" s="141">
        <v>663</v>
      </c>
      <c r="B667" s="146">
        <f t="shared" si="5"/>
        <v>1</v>
      </c>
      <c r="C667" s="150" t="s">
        <v>981</v>
      </c>
      <c r="D667" s="150" t="s">
        <v>821</v>
      </c>
      <c r="E667" s="151" t="s">
        <v>3715</v>
      </c>
      <c r="F667" s="161">
        <v>2007</v>
      </c>
      <c r="G667" s="153">
        <v>15000000000</v>
      </c>
      <c r="H667" s="153">
        <v>13500000000</v>
      </c>
      <c r="I667" s="154">
        <f t="shared" si="1"/>
        <v>0.9</v>
      </c>
      <c r="J667" s="155" t="s">
        <v>2588</v>
      </c>
      <c r="K667" s="155" t="s">
        <v>4259</v>
      </c>
      <c r="L667" s="141"/>
      <c r="M667" s="156"/>
      <c r="N667" s="146"/>
      <c r="O667" s="146"/>
      <c r="P667" s="146" t="s">
        <v>3716</v>
      </c>
      <c r="Q667" s="146"/>
      <c r="R667" s="146"/>
      <c r="S667" s="146"/>
      <c r="T667" s="146"/>
      <c r="U667" s="146"/>
      <c r="V667" s="146"/>
      <c r="W667" s="146"/>
      <c r="X667" s="146"/>
      <c r="Y667" s="146"/>
      <c r="Z667" s="146"/>
    </row>
    <row r="668" spans="1:26" ht="12.75" customHeight="1" x14ac:dyDescent="0.2">
      <c r="A668" s="141">
        <v>664</v>
      </c>
      <c r="B668" s="146">
        <f t="shared" si="5"/>
        <v>1</v>
      </c>
      <c r="C668" s="150" t="s">
        <v>2535</v>
      </c>
      <c r="D668" s="150" t="s">
        <v>4204</v>
      </c>
      <c r="E668" s="151" t="s">
        <v>3717</v>
      </c>
      <c r="F668" s="161">
        <v>2007</v>
      </c>
      <c r="G668" s="153">
        <v>10000000000</v>
      </c>
      <c r="H668" s="153">
        <v>261645081</v>
      </c>
      <c r="I668" s="154">
        <f t="shared" si="1"/>
        <v>2.6164508100000001E-2</v>
      </c>
      <c r="J668" s="155"/>
      <c r="K668" s="155"/>
      <c r="L668" s="141" t="s">
        <v>3261</v>
      </c>
      <c r="M668" s="156">
        <v>2013</v>
      </c>
      <c r="N668" s="146"/>
      <c r="O668" s="146"/>
      <c r="P668" s="146"/>
      <c r="Q668" s="146"/>
      <c r="R668" s="146"/>
      <c r="S668" s="146"/>
      <c r="T668" s="146"/>
      <c r="U668" s="146"/>
      <c r="V668" s="146"/>
      <c r="W668" s="146"/>
      <c r="X668" s="146"/>
      <c r="Y668" s="146"/>
      <c r="Z668" s="146"/>
    </row>
    <row r="669" spans="1:26" ht="12.75" customHeight="1" x14ac:dyDescent="0.2">
      <c r="A669" s="141">
        <v>665</v>
      </c>
      <c r="B669" s="146">
        <f t="shared" si="5"/>
        <v>1</v>
      </c>
      <c r="C669" s="150" t="s">
        <v>2764</v>
      </c>
      <c r="D669" s="150" t="s">
        <v>4217</v>
      </c>
      <c r="E669" s="151" t="s">
        <v>3718</v>
      </c>
      <c r="F669" s="161">
        <v>2007</v>
      </c>
      <c r="G669" s="153">
        <v>16000000000</v>
      </c>
      <c r="H669" s="153">
        <v>8160000000</v>
      </c>
      <c r="I669" s="154">
        <f t="shared" si="1"/>
        <v>0.51</v>
      </c>
      <c r="J669" s="155" t="s">
        <v>71</v>
      </c>
      <c r="K669" s="155" t="s">
        <v>4227</v>
      </c>
      <c r="L669" s="141"/>
      <c r="M669" s="156"/>
      <c r="N669" s="146"/>
      <c r="O669" s="146"/>
      <c r="P669" s="146"/>
      <c r="Q669" s="146"/>
      <c r="R669" s="146"/>
      <c r="S669" s="146"/>
      <c r="T669" s="146"/>
      <c r="U669" s="146"/>
      <c r="V669" s="146"/>
      <c r="W669" s="146"/>
      <c r="X669" s="146"/>
      <c r="Y669" s="146"/>
      <c r="Z669" s="146"/>
    </row>
    <row r="670" spans="1:26" ht="12.75" customHeight="1" x14ac:dyDescent="0.2">
      <c r="A670" s="141">
        <v>666</v>
      </c>
      <c r="B670" s="146">
        <f t="shared" si="5"/>
        <v>1</v>
      </c>
      <c r="C670" s="150" t="s">
        <v>1526</v>
      </c>
      <c r="D670" s="150" t="s">
        <v>4217</v>
      </c>
      <c r="E670" s="151" t="s">
        <v>1527</v>
      </c>
      <c r="F670" s="161">
        <v>2007</v>
      </c>
      <c r="G670" s="153">
        <v>7500000000</v>
      </c>
      <c r="H670" s="153">
        <v>3825000000</v>
      </c>
      <c r="I670" s="154">
        <f t="shared" si="1"/>
        <v>0.51</v>
      </c>
      <c r="J670" s="155"/>
      <c r="K670" s="155"/>
      <c r="L670" s="141" t="s">
        <v>3261</v>
      </c>
      <c r="M670" s="156">
        <v>2009</v>
      </c>
      <c r="N670" s="146"/>
      <c r="O670" s="146"/>
      <c r="P670" s="146"/>
      <c r="Q670" s="146"/>
      <c r="R670" s="146"/>
      <c r="S670" s="146"/>
      <c r="T670" s="146"/>
      <c r="U670" s="146"/>
      <c r="V670" s="146"/>
      <c r="W670" s="146"/>
      <c r="X670" s="146"/>
      <c r="Y670" s="146"/>
      <c r="Z670" s="146"/>
    </row>
    <row r="671" spans="1:26" ht="12.75" customHeight="1" x14ac:dyDescent="0.2">
      <c r="A671" s="141">
        <v>667</v>
      </c>
      <c r="B671" s="146">
        <f t="shared" si="5"/>
        <v>1</v>
      </c>
      <c r="C671" s="150" t="s">
        <v>1496</v>
      </c>
      <c r="D671" s="150" t="s">
        <v>4217</v>
      </c>
      <c r="E671" s="151" t="s">
        <v>3719</v>
      </c>
      <c r="F671" s="161">
        <v>2007</v>
      </c>
      <c r="G671" s="153">
        <v>15000000000</v>
      </c>
      <c r="H671" s="153">
        <v>3000000000</v>
      </c>
      <c r="I671" s="154">
        <f t="shared" si="1"/>
        <v>0.2</v>
      </c>
      <c r="J671" s="155"/>
      <c r="K671" s="155"/>
      <c r="L671" s="141" t="s">
        <v>3261</v>
      </c>
      <c r="M671" s="156">
        <v>2009</v>
      </c>
      <c r="N671" s="146"/>
      <c r="O671" s="146"/>
      <c r="P671" s="146"/>
      <c r="Q671" s="146"/>
      <c r="R671" s="146"/>
      <c r="S671" s="146"/>
      <c r="T671" s="146"/>
      <c r="U671" s="146"/>
      <c r="V671" s="146"/>
      <c r="W671" s="146"/>
      <c r="X671" s="146"/>
      <c r="Y671" s="146"/>
      <c r="Z671" s="146"/>
    </row>
    <row r="672" spans="1:26" ht="12.75" customHeight="1" x14ac:dyDescent="0.2">
      <c r="A672" s="141">
        <v>668</v>
      </c>
      <c r="B672" s="146">
        <f t="shared" si="5"/>
        <v>1</v>
      </c>
      <c r="C672" s="150" t="s">
        <v>2625</v>
      </c>
      <c r="D672" s="150" t="s">
        <v>4217</v>
      </c>
      <c r="E672" s="151" t="s">
        <v>2626</v>
      </c>
      <c r="F672" s="161">
        <v>2007</v>
      </c>
      <c r="G672" s="153">
        <v>21354000000</v>
      </c>
      <c r="H672" s="153">
        <v>10897500000</v>
      </c>
      <c r="I672" s="154">
        <f t="shared" si="1"/>
        <v>0.5103259342511941</v>
      </c>
      <c r="J672" s="155"/>
      <c r="K672" s="155"/>
      <c r="L672" s="141" t="s">
        <v>3261</v>
      </c>
      <c r="M672" s="156" t="s">
        <v>3262</v>
      </c>
      <c r="N672" s="146" t="str">
        <f>VLOOKUP(C672,'[8]BAN VON 2014'!A$2:D$36,4,0)</f>
        <v>T4</v>
      </c>
      <c r="O672" s="146"/>
      <c r="P672" s="146"/>
      <c r="Q672" s="146"/>
      <c r="R672" s="146"/>
      <c r="S672" s="146"/>
      <c r="T672" s="146"/>
      <c r="U672" s="146"/>
      <c r="V672" s="146"/>
      <c r="W672" s="146"/>
      <c r="X672" s="146"/>
      <c r="Y672" s="146"/>
      <c r="Z672" s="146"/>
    </row>
    <row r="673" spans="1:26" ht="12.75" customHeight="1" x14ac:dyDescent="0.2">
      <c r="A673" s="141">
        <v>669</v>
      </c>
      <c r="B673" s="146">
        <f t="shared" si="5"/>
        <v>1</v>
      </c>
      <c r="C673" s="150" t="s">
        <v>2673</v>
      </c>
      <c r="D673" s="150" t="s">
        <v>4218</v>
      </c>
      <c r="E673" s="151" t="s">
        <v>3720</v>
      </c>
      <c r="F673" s="161">
        <v>2007</v>
      </c>
      <c r="G673" s="153">
        <v>5400000000</v>
      </c>
      <c r="H673" s="153">
        <v>2754000000</v>
      </c>
      <c r="I673" s="154">
        <f t="shared" si="1"/>
        <v>0.51</v>
      </c>
      <c r="J673" s="155" t="s">
        <v>2588</v>
      </c>
      <c r="K673" s="155" t="s">
        <v>4265</v>
      </c>
      <c r="L673" s="141"/>
      <c r="M673" s="156"/>
      <c r="N673" s="146"/>
      <c r="O673" s="146"/>
      <c r="P673" s="146"/>
      <c r="Q673" s="146"/>
      <c r="R673" s="146"/>
      <c r="S673" s="146"/>
      <c r="T673" s="146"/>
      <c r="U673" s="146"/>
      <c r="V673" s="146"/>
      <c r="W673" s="146"/>
      <c r="X673" s="146"/>
      <c r="Y673" s="146"/>
      <c r="Z673" s="146"/>
    </row>
    <row r="674" spans="1:26" ht="12.75" customHeight="1" x14ac:dyDescent="0.2">
      <c r="A674" s="141">
        <v>670</v>
      </c>
      <c r="B674" s="146">
        <f t="shared" si="5"/>
        <v>1</v>
      </c>
      <c r="C674" s="150" t="s">
        <v>2899</v>
      </c>
      <c r="D674" s="150" t="s">
        <v>4217</v>
      </c>
      <c r="E674" s="151" t="s">
        <v>2900</v>
      </c>
      <c r="F674" s="161">
        <v>2007</v>
      </c>
      <c r="G674" s="153">
        <v>79150000000</v>
      </c>
      <c r="H674" s="153">
        <v>16621500000</v>
      </c>
      <c r="I674" s="154">
        <f t="shared" si="1"/>
        <v>0.21</v>
      </c>
      <c r="J674" s="155" t="s">
        <v>2588</v>
      </c>
      <c r="K674" s="155" t="s">
        <v>4246</v>
      </c>
      <c r="L674" s="141"/>
      <c r="M674" s="156"/>
      <c r="N674" s="146"/>
      <c r="O674" s="146"/>
      <c r="P674" s="146"/>
      <c r="Q674" s="146"/>
      <c r="R674" s="146"/>
      <c r="S674" s="146"/>
      <c r="T674" s="146"/>
      <c r="U674" s="146"/>
      <c r="V674" s="146"/>
      <c r="W674" s="146"/>
      <c r="X674" s="146"/>
      <c r="Y674" s="146"/>
      <c r="Z674" s="146"/>
    </row>
    <row r="675" spans="1:26" ht="12.75" customHeight="1" x14ac:dyDescent="0.2">
      <c r="A675" s="141">
        <v>671</v>
      </c>
      <c r="B675" s="146">
        <f t="shared" si="5"/>
        <v>1</v>
      </c>
      <c r="C675" s="150" t="s">
        <v>1730</v>
      </c>
      <c r="D675" s="150" t="s">
        <v>4205</v>
      </c>
      <c r="E675" s="151" t="s">
        <v>3721</v>
      </c>
      <c r="F675" s="161">
        <v>2007</v>
      </c>
      <c r="G675" s="153">
        <v>5000000000</v>
      </c>
      <c r="H675" s="153">
        <v>4025700000</v>
      </c>
      <c r="I675" s="154">
        <f t="shared" si="1"/>
        <v>0.80513999999999997</v>
      </c>
      <c r="J675" s="155"/>
      <c r="K675" s="155"/>
      <c r="L675" s="141" t="s">
        <v>3261</v>
      </c>
      <c r="M675" s="156">
        <v>2009</v>
      </c>
      <c r="N675" s="146"/>
      <c r="O675" s="146"/>
      <c r="P675" s="146"/>
      <c r="Q675" s="146"/>
      <c r="R675" s="146"/>
      <c r="S675" s="146"/>
      <c r="T675" s="146"/>
      <c r="U675" s="146"/>
      <c r="V675" s="146"/>
      <c r="W675" s="146"/>
      <c r="X675" s="146"/>
      <c r="Y675" s="146"/>
      <c r="Z675" s="146"/>
    </row>
    <row r="676" spans="1:26" ht="12.75" customHeight="1" x14ac:dyDescent="0.2">
      <c r="A676" s="141">
        <v>672</v>
      </c>
      <c r="B676" s="146">
        <f t="shared" si="5"/>
        <v>1</v>
      </c>
      <c r="C676" s="150" t="s">
        <v>1444</v>
      </c>
      <c r="D676" s="150" t="s">
        <v>4207</v>
      </c>
      <c r="E676" s="151" t="s">
        <v>3722</v>
      </c>
      <c r="F676" s="161">
        <v>2007</v>
      </c>
      <c r="G676" s="153">
        <v>12500000000</v>
      </c>
      <c r="H676" s="153">
        <v>4346700000</v>
      </c>
      <c r="I676" s="154">
        <f t="shared" si="1"/>
        <v>0.34773599999999999</v>
      </c>
      <c r="J676" s="155"/>
      <c r="K676" s="155"/>
      <c r="L676" s="141" t="s">
        <v>3261</v>
      </c>
      <c r="M676" s="156">
        <v>2008</v>
      </c>
      <c r="N676" s="146"/>
      <c r="O676" s="146"/>
      <c r="P676" s="146"/>
      <c r="Q676" s="146"/>
      <c r="R676" s="146"/>
      <c r="S676" s="146"/>
      <c r="T676" s="146"/>
      <c r="U676" s="146"/>
      <c r="V676" s="146"/>
      <c r="W676" s="146"/>
      <c r="X676" s="146"/>
      <c r="Y676" s="146"/>
      <c r="Z676" s="146"/>
    </row>
    <row r="677" spans="1:26" ht="12.75" customHeight="1" x14ac:dyDescent="0.2">
      <c r="A677" s="141">
        <v>673</v>
      </c>
      <c r="B677" s="146">
        <f t="shared" si="5"/>
        <v>1</v>
      </c>
      <c r="C677" s="150" t="s">
        <v>1742</v>
      </c>
      <c r="D677" s="150" t="s">
        <v>4207</v>
      </c>
      <c r="E677" s="151" t="s">
        <v>1743</v>
      </c>
      <c r="F677" s="161">
        <v>2007</v>
      </c>
      <c r="G677" s="153">
        <v>800000000</v>
      </c>
      <c r="H677" s="153">
        <v>89972000</v>
      </c>
      <c r="I677" s="154">
        <f t="shared" si="1"/>
        <v>0.112465</v>
      </c>
      <c r="J677" s="155"/>
      <c r="K677" s="155"/>
      <c r="L677" s="141" t="s">
        <v>3261</v>
      </c>
      <c r="M677" s="156">
        <v>2009</v>
      </c>
      <c r="N677" s="146"/>
      <c r="O677" s="146"/>
      <c r="P677" s="146"/>
      <c r="Q677" s="146"/>
      <c r="R677" s="146"/>
      <c r="S677" s="146"/>
      <c r="T677" s="146"/>
      <c r="U677" s="146"/>
      <c r="V677" s="146"/>
      <c r="W677" s="146"/>
      <c r="X677" s="146"/>
      <c r="Y677" s="146"/>
      <c r="Z677" s="146"/>
    </row>
    <row r="678" spans="1:26" ht="12.75" customHeight="1" x14ac:dyDescent="0.2">
      <c r="A678" s="141">
        <v>674</v>
      </c>
      <c r="B678" s="146">
        <f t="shared" si="5"/>
        <v>1</v>
      </c>
      <c r="C678" s="150" t="s">
        <v>2501</v>
      </c>
      <c r="D678" s="150" t="s">
        <v>4207</v>
      </c>
      <c r="E678" s="151" t="s">
        <v>3723</v>
      </c>
      <c r="F678" s="161">
        <v>2007</v>
      </c>
      <c r="G678" s="153">
        <v>11000000000</v>
      </c>
      <c r="H678" s="153">
        <v>5559472774</v>
      </c>
      <c r="I678" s="154">
        <f t="shared" si="1"/>
        <v>0.5054066158181818</v>
      </c>
      <c r="J678" s="155"/>
      <c r="K678" s="155"/>
      <c r="L678" s="141" t="s">
        <v>3261</v>
      </c>
      <c r="M678" s="156">
        <v>2013</v>
      </c>
      <c r="N678" s="146"/>
      <c r="O678" s="146"/>
      <c r="P678" s="146"/>
      <c r="Q678" s="146"/>
      <c r="R678" s="146"/>
      <c r="S678" s="146"/>
      <c r="T678" s="146"/>
      <c r="U678" s="146"/>
      <c r="V678" s="146"/>
      <c r="W678" s="146"/>
      <c r="X678" s="146"/>
      <c r="Y678" s="146"/>
      <c r="Z678" s="146"/>
    </row>
    <row r="679" spans="1:26" ht="12.75" customHeight="1" x14ac:dyDescent="0.2">
      <c r="A679" s="141">
        <v>675</v>
      </c>
      <c r="B679" s="146">
        <f t="shared" si="5"/>
        <v>1</v>
      </c>
      <c r="C679" s="150" t="s">
        <v>2323</v>
      </c>
      <c r="D679" s="150" t="s">
        <v>543</v>
      </c>
      <c r="E679" s="151" t="s">
        <v>3724</v>
      </c>
      <c r="F679" s="161">
        <v>2007</v>
      </c>
      <c r="G679" s="153">
        <v>4500000000</v>
      </c>
      <c r="H679" s="153">
        <v>610800000</v>
      </c>
      <c r="I679" s="154">
        <f t="shared" si="1"/>
        <v>0.13573333333333334</v>
      </c>
      <c r="J679" s="155"/>
      <c r="K679" s="155"/>
      <c r="L679" s="141" t="s">
        <v>3261</v>
      </c>
      <c r="M679" s="156">
        <v>2011</v>
      </c>
      <c r="N679" s="146"/>
      <c r="O679" s="146"/>
      <c r="P679" s="146"/>
      <c r="Q679" s="146"/>
      <c r="R679" s="146"/>
      <c r="S679" s="146"/>
      <c r="T679" s="146"/>
      <c r="U679" s="146"/>
      <c r="V679" s="146"/>
      <c r="W679" s="146"/>
      <c r="X679" s="146"/>
      <c r="Y679" s="146"/>
      <c r="Z679" s="146"/>
    </row>
    <row r="680" spans="1:26" ht="12.75" customHeight="1" x14ac:dyDescent="0.2">
      <c r="A680" s="141">
        <v>676</v>
      </c>
      <c r="B680" s="146">
        <f t="shared" si="5"/>
        <v>1</v>
      </c>
      <c r="C680" s="150" t="s">
        <v>1398</v>
      </c>
      <c r="D680" s="150" t="s">
        <v>1157</v>
      </c>
      <c r="E680" s="151" t="s">
        <v>3725</v>
      </c>
      <c r="F680" s="161">
        <v>2007</v>
      </c>
      <c r="G680" s="153">
        <v>3100000000</v>
      </c>
      <c r="H680" s="153">
        <v>545000000</v>
      </c>
      <c r="I680" s="154">
        <f t="shared" si="1"/>
        <v>0.17580645161290323</v>
      </c>
      <c r="J680" s="155"/>
      <c r="K680" s="155"/>
      <c r="L680" s="141" t="s">
        <v>3261</v>
      </c>
      <c r="M680" s="156">
        <v>2008</v>
      </c>
      <c r="N680" s="146"/>
      <c r="O680" s="146"/>
      <c r="P680" s="146"/>
      <c r="Q680" s="146"/>
      <c r="R680" s="146"/>
      <c r="S680" s="146"/>
      <c r="T680" s="146"/>
      <c r="U680" s="146"/>
      <c r="V680" s="146"/>
      <c r="W680" s="146"/>
      <c r="X680" s="146"/>
      <c r="Y680" s="146"/>
      <c r="Z680" s="146"/>
    </row>
    <row r="681" spans="1:26" ht="12.75" customHeight="1" x14ac:dyDescent="0.2">
      <c r="A681" s="141">
        <v>677</v>
      </c>
      <c r="B681" s="146">
        <f t="shared" si="5"/>
        <v>1</v>
      </c>
      <c r="C681" s="150" t="s">
        <v>1155</v>
      </c>
      <c r="D681" s="150" t="s">
        <v>1157</v>
      </c>
      <c r="E681" s="151" t="s">
        <v>3726</v>
      </c>
      <c r="F681" s="161">
        <v>2007</v>
      </c>
      <c r="G681" s="153">
        <v>1200000000</v>
      </c>
      <c r="H681" s="153">
        <v>58800000</v>
      </c>
      <c r="I681" s="154">
        <f t="shared" si="1"/>
        <v>4.9000000000000002E-2</v>
      </c>
      <c r="J681" s="155" t="s">
        <v>2588</v>
      </c>
      <c r="K681" s="155" t="s">
        <v>1190</v>
      </c>
      <c r="L681" s="141"/>
      <c r="M681" s="156"/>
      <c r="N681" s="146"/>
      <c r="O681" s="146"/>
      <c r="P681" s="146"/>
      <c r="Q681" s="146"/>
      <c r="R681" s="146"/>
      <c r="S681" s="146"/>
      <c r="T681" s="146"/>
      <c r="U681" s="146"/>
      <c r="V681" s="146"/>
      <c r="W681" s="146"/>
      <c r="X681" s="146"/>
      <c r="Y681" s="146"/>
      <c r="Z681" s="146"/>
    </row>
    <row r="682" spans="1:26" ht="12.75" customHeight="1" x14ac:dyDescent="0.2">
      <c r="A682" s="141">
        <v>678</v>
      </c>
      <c r="B682" s="146">
        <f t="shared" si="5"/>
        <v>1</v>
      </c>
      <c r="C682" s="150" t="s">
        <v>2799</v>
      </c>
      <c r="D682" s="150" t="s">
        <v>4208</v>
      </c>
      <c r="E682" s="151" t="s">
        <v>3727</v>
      </c>
      <c r="F682" s="161">
        <v>2007</v>
      </c>
      <c r="G682" s="153">
        <v>2482025000</v>
      </c>
      <c r="H682" s="153">
        <v>1698595033</v>
      </c>
      <c r="I682" s="154">
        <f t="shared" si="1"/>
        <v>0.68435855118300581</v>
      </c>
      <c r="J682" s="155" t="s">
        <v>2611</v>
      </c>
      <c r="K682" s="155" t="s">
        <v>1190</v>
      </c>
      <c r="L682" s="141"/>
      <c r="M682" s="156"/>
      <c r="N682" s="146"/>
      <c r="O682" s="146"/>
      <c r="P682" s="146"/>
      <c r="Q682" s="146"/>
      <c r="R682" s="146"/>
      <c r="S682" s="146"/>
      <c r="T682" s="146"/>
      <c r="U682" s="146"/>
      <c r="V682" s="146"/>
      <c r="W682" s="146"/>
      <c r="X682" s="146"/>
      <c r="Y682" s="146"/>
      <c r="Z682" s="146"/>
    </row>
    <row r="683" spans="1:26" ht="12.75" customHeight="1" x14ac:dyDescent="0.2">
      <c r="A683" s="141">
        <v>679</v>
      </c>
      <c r="B683" s="146">
        <f t="shared" si="5"/>
        <v>1</v>
      </c>
      <c r="C683" s="150" t="s">
        <v>1631</v>
      </c>
      <c r="D683" s="150" t="s">
        <v>733</v>
      </c>
      <c r="E683" s="151" t="s">
        <v>1632</v>
      </c>
      <c r="F683" s="161">
        <v>2007</v>
      </c>
      <c r="G683" s="153">
        <v>4300000000</v>
      </c>
      <c r="H683" s="153">
        <v>707000000</v>
      </c>
      <c r="I683" s="154">
        <f t="shared" si="1"/>
        <v>0.16441860465116279</v>
      </c>
      <c r="J683" s="155"/>
      <c r="K683" s="155"/>
      <c r="L683" s="141" t="s">
        <v>3261</v>
      </c>
      <c r="M683" s="156">
        <v>2009</v>
      </c>
      <c r="N683" s="146"/>
      <c r="O683" s="146"/>
      <c r="P683" s="146"/>
      <c r="Q683" s="146"/>
      <c r="R683" s="146"/>
      <c r="S683" s="146"/>
      <c r="T683" s="146"/>
      <c r="U683" s="146"/>
      <c r="V683" s="146"/>
      <c r="W683" s="146"/>
      <c r="X683" s="146"/>
      <c r="Y683" s="146"/>
      <c r="Z683" s="146"/>
    </row>
    <row r="684" spans="1:26" ht="12.75" customHeight="1" x14ac:dyDescent="0.2">
      <c r="A684" s="141">
        <v>680</v>
      </c>
      <c r="B684" s="146">
        <f t="shared" si="5"/>
        <v>1</v>
      </c>
      <c r="C684" s="150" t="s">
        <v>2028</v>
      </c>
      <c r="D684" s="150" t="s">
        <v>543</v>
      </c>
      <c r="E684" s="151" t="s">
        <v>2029</v>
      </c>
      <c r="F684" s="161">
        <v>2007</v>
      </c>
      <c r="G684" s="153">
        <v>3600000000</v>
      </c>
      <c r="H684" s="153">
        <v>360000000</v>
      </c>
      <c r="I684" s="154">
        <f t="shared" si="1"/>
        <v>0.1</v>
      </c>
      <c r="J684" s="155"/>
      <c r="K684" s="155"/>
      <c r="L684" s="141" t="s">
        <v>3261</v>
      </c>
      <c r="M684" s="156">
        <v>2010</v>
      </c>
      <c r="N684" s="146"/>
      <c r="O684" s="146"/>
      <c r="P684" s="146"/>
      <c r="Q684" s="146"/>
      <c r="R684" s="146"/>
      <c r="S684" s="146"/>
      <c r="T684" s="146"/>
      <c r="U684" s="146"/>
      <c r="V684" s="146"/>
      <c r="W684" s="146"/>
      <c r="X684" s="146"/>
      <c r="Y684" s="146"/>
      <c r="Z684" s="146"/>
    </row>
    <row r="685" spans="1:26" ht="12.75" customHeight="1" x14ac:dyDescent="0.2">
      <c r="A685" s="141">
        <v>681</v>
      </c>
      <c r="B685" s="146">
        <f t="shared" si="5"/>
        <v>1</v>
      </c>
      <c r="C685" s="150" t="s">
        <v>1655</v>
      </c>
      <c r="D685" s="150" t="s">
        <v>543</v>
      </c>
      <c r="E685" s="151" t="s">
        <v>3728</v>
      </c>
      <c r="F685" s="161">
        <v>2007</v>
      </c>
      <c r="G685" s="153">
        <v>2236000000</v>
      </c>
      <c r="H685" s="153">
        <v>1303000000</v>
      </c>
      <c r="I685" s="154">
        <f t="shared" si="1"/>
        <v>0.58273703041144898</v>
      </c>
      <c r="J685" s="155"/>
      <c r="K685" s="155"/>
      <c r="L685" s="141" t="s">
        <v>3261</v>
      </c>
      <c r="M685" s="156">
        <v>2009</v>
      </c>
      <c r="N685" s="146"/>
      <c r="O685" s="146"/>
      <c r="P685" s="146"/>
      <c r="Q685" s="146"/>
      <c r="R685" s="146"/>
      <c r="S685" s="146"/>
      <c r="T685" s="146"/>
      <c r="U685" s="146"/>
      <c r="V685" s="146"/>
      <c r="W685" s="146"/>
      <c r="X685" s="146"/>
      <c r="Y685" s="146"/>
      <c r="Z685" s="146"/>
    </row>
    <row r="686" spans="1:26" ht="12.75" customHeight="1" x14ac:dyDescent="0.2">
      <c r="A686" s="141">
        <v>682</v>
      </c>
      <c r="B686" s="146">
        <f t="shared" si="5"/>
        <v>1</v>
      </c>
      <c r="C686" s="150" t="s">
        <v>2030</v>
      </c>
      <c r="D686" s="150" t="s">
        <v>543</v>
      </c>
      <c r="E686" s="151" t="s">
        <v>2031</v>
      </c>
      <c r="F686" s="161">
        <v>2007</v>
      </c>
      <c r="G686" s="153">
        <v>5000000000</v>
      </c>
      <c r="H686" s="153">
        <v>2550000000</v>
      </c>
      <c r="I686" s="154">
        <f t="shared" si="1"/>
        <v>0.51</v>
      </c>
      <c r="J686" s="155"/>
      <c r="K686" s="155"/>
      <c r="L686" s="141" t="s">
        <v>3261</v>
      </c>
      <c r="M686" s="156">
        <v>2010</v>
      </c>
      <c r="N686" s="146"/>
      <c r="O686" s="146"/>
      <c r="P686" s="146"/>
      <c r="Q686" s="146"/>
      <c r="R686" s="146"/>
      <c r="S686" s="146"/>
      <c r="T686" s="146"/>
      <c r="U686" s="146"/>
      <c r="V686" s="146"/>
      <c r="W686" s="146"/>
      <c r="X686" s="146"/>
      <c r="Y686" s="146"/>
      <c r="Z686" s="146"/>
    </row>
    <row r="687" spans="1:26" ht="12.75" customHeight="1" x14ac:dyDescent="0.2">
      <c r="A687" s="141">
        <v>683</v>
      </c>
      <c r="B687" s="146">
        <f t="shared" si="5"/>
        <v>1</v>
      </c>
      <c r="C687" s="150" t="s">
        <v>2033</v>
      </c>
      <c r="D687" s="150" t="s">
        <v>543</v>
      </c>
      <c r="E687" s="151" t="s">
        <v>2034</v>
      </c>
      <c r="F687" s="161">
        <v>2007</v>
      </c>
      <c r="G687" s="153">
        <v>10000000000</v>
      </c>
      <c r="H687" s="153">
        <v>3200000000</v>
      </c>
      <c r="I687" s="154">
        <f t="shared" si="1"/>
        <v>0.32</v>
      </c>
      <c r="J687" s="155"/>
      <c r="K687" s="155"/>
      <c r="L687" s="141" t="s">
        <v>3261</v>
      </c>
      <c r="M687" s="156">
        <v>2010</v>
      </c>
      <c r="N687" s="146"/>
      <c r="O687" s="146"/>
      <c r="P687" s="146"/>
      <c r="Q687" s="146"/>
      <c r="R687" s="146"/>
      <c r="S687" s="146"/>
      <c r="T687" s="146"/>
      <c r="U687" s="146"/>
      <c r="V687" s="146"/>
      <c r="W687" s="146"/>
      <c r="X687" s="146"/>
      <c r="Y687" s="146"/>
      <c r="Z687" s="146"/>
    </row>
    <row r="688" spans="1:26" ht="12.75" customHeight="1" x14ac:dyDescent="0.2">
      <c r="A688" s="141">
        <v>684</v>
      </c>
      <c r="B688" s="146">
        <f t="shared" si="5"/>
        <v>1</v>
      </c>
      <c r="C688" s="150" t="s">
        <v>2035</v>
      </c>
      <c r="D688" s="150" t="s">
        <v>543</v>
      </c>
      <c r="E688" s="151" t="s">
        <v>3729</v>
      </c>
      <c r="F688" s="161">
        <v>2007</v>
      </c>
      <c r="G688" s="153">
        <v>5400000000</v>
      </c>
      <c r="H688" s="153">
        <v>1156000000</v>
      </c>
      <c r="I688" s="154">
        <f t="shared" si="1"/>
        <v>0.21407407407407408</v>
      </c>
      <c r="J688" s="155"/>
      <c r="K688" s="155"/>
      <c r="L688" s="141" t="s">
        <v>3261</v>
      </c>
      <c r="M688" s="156">
        <v>2010</v>
      </c>
      <c r="N688" s="146"/>
      <c r="O688" s="146"/>
      <c r="P688" s="146"/>
      <c r="Q688" s="146"/>
      <c r="R688" s="146"/>
      <c r="S688" s="146"/>
      <c r="T688" s="146"/>
      <c r="U688" s="146"/>
      <c r="V688" s="146"/>
      <c r="W688" s="146"/>
      <c r="X688" s="146"/>
      <c r="Y688" s="146"/>
      <c r="Z688" s="146"/>
    </row>
    <row r="689" spans="1:26" ht="12.75" customHeight="1" x14ac:dyDescent="0.2">
      <c r="A689" s="141">
        <v>685</v>
      </c>
      <c r="B689" s="146">
        <f t="shared" si="5"/>
        <v>1</v>
      </c>
      <c r="C689" s="150" t="s">
        <v>1912</v>
      </c>
      <c r="D689" s="150" t="s">
        <v>543</v>
      </c>
      <c r="E689" s="151" t="s">
        <v>1913</v>
      </c>
      <c r="F689" s="161">
        <v>2007</v>
      </c>
      <c r="G689" s="153">
        <v>6500000000</v>
      </c>
      <c r="H689" s="153">
        <v>1300000000</v>
      </c>
      <c r="I689" s="154">
        <f t="shared" si="1"/>
        <v>0.2</v>
      </c>
      <c r="J689" s="155"/>
      <c r="K689" s="155"/>
      <c r="L689" s="141" t="s">
        <v>3261</v>
      </c>
      <c r="M689" s="156">
        <v>2009</v>
      </c>
      <c r="N689" s="146"/>
      <c r="O689" s="146"/>
      <c r="P689" s="146"/>
      <c r="Q689" s="146"/>
      <c r="R689" s="146"/>
      <c r="S689" s="146"/>
      <c r="T689" s="146"/>
      <c r="U689" s="146"/>
      <c r="V689" s="146"/>
      <c r="W689" s="146"/>
      <c r="X689" s="146"/>
      <c r="Y689" s="146"/>
      <c r="Z689" s="146"/>
    </row>
    <row r="690" spans="1:26" ht="12.75" customHeight="1" x14ac:dyDescent="0.2">
      <c r="A690" s="141">
        <v>686</v>
      </c>
      <c r="B690" s="146">
        <f t="shared" si="5"/>
        <v>1</v>
      </c>
      <c r="C690" s="150" t="s">
        <v>1412</v>
      </c>
      <c r="D690" s="150" t="s">
        <v>4207</v>
      </c>
      <c r="E690" s="151" t="s">
        <v>3730</v>
      </c>
      <c r="F690" s="161">
        <v>2007</v>
      </c>
      <c r="G690" s="153">
        <v>8017930349</v>
      </c>
      <c r="H690" s="153">
        <v>2994230349</v>
      </c>
      <c r="I690" s="154">
        <f t="shared" si="1"/>
        <v>0.37344180089734025</v>
      </c>
      <c r="J690" s="155"/>
      <c r="K690" s="155"/>
      <c r="L690" s="141" t="s">
        <v>3261</v>
      </c>
      <c r="M690" s="156">
        <v>2008</v>
      </c>
      <c r="N690" s="146"/>
      <c r="O690" s="146"/>
      <c r="P690" s="146"/>
      <c r="Q690" s="146"/>
      <c r="R690" s="146"/>
      <c r="S690" s="146"/>
      <c r="T690" s="146"/>
      <c r="U690" s="146"/>
      <c r="V690" s="146"/>
      <c r="W690" s="146"/>
      <c r="X690" s="146"/>
      <c r="Y690" s="146"/>
      <c r="Z690" s="146"/>
    </row>
    <row r="691" spans="1:26" ht="12.75" customHeight="1" x14ac:dyDescent="0.2">
      <c r="A691" s="141">
        <v>687</v>
      </c>
      <c r="B691" s="146">
        <f t="shared" si="5"/>
        <v>1</v>
      </c>
      <c r="C691" s="150" t="s">
        <v>1396</v>
      </c>
      <c r="D691" s="150" t="s">
        <v>4209</v>
      </c>
      <c r="E691" s="151" t="s">
        <v>2650</v>
      </c>
      <c r="F691" s="161">
        <v>2007</v>
      </c>
      <c r="G691" s="153">
        <v>2673000000</v>
      </c>
      <c r="H691" s="153">
        <v>291700000</v>
      </c>
      <c r="I691" s="154">
        <f t="shared" si="1"/>
        <v>0.10912832023943135</v>
      </c>
      <c r="J691" s="155"/>
      <c r="K691" s="155"/>
      <c r="L691" s="141" t="s">
        <v>3261</v>
      </c>
      <c r="M691" s="156">
        <v>2008</v>
      </c>
      <c r="N691" s="146"/>
      <c r="O691" s="146"/>
      <c r="P691" s="146"/>
      <c r="Q691" s="146"/>
      <c r="R691" s="146"/>
      <c r="S691" s="146"/>
      <c r="T691" s="146"/>
      <c r="U691" s="146"/>
      <c r="V691" s="146"/>
      <c r="W691" s="146"/>
      <c r="X691" s="146"/>
      <c r="Y691" s="146"/>
      <c r="Z691" s="146"/>
    </row>
    <row r="692" spans="1:26" ht="12.75" customHeight="1" x14ac:dyDescent="0.2">
      <c r="A692" s="141">
        <v>688</v>
      </c>
      <c r="B692" s="146">
        <f t="shared" si="5"/>
        <v>1</v>
      </c>
      <c r="C692" s="150" t="s">
        <v>2907</v>
      </c>
      <c r="D692" s="150" t="s">
        <v>4209</v>
      </c>
      <c r="E692" s="151" t="s">
        <v>2908</v>
      </c>
      <c r="F692" s="161">
        <v>2007</v>
      </c>
      <c r="G692" s="153">
        <v>9202000000</v>
      </c>
      <c r="H692" s="153">
        <v>4140000000</v>
      </c>
      <c r="I692" s="154">
        <f t="shared" si="1"/>
        <v>0.44990219517496194</v>
      </c>
      <c r="J692" s="155" t="s">
        <v>2588</v>
      </c>
      <c r="K692" s="155"/>
      <c r="L692" s="141"/>
      <c r="M692" s="156"/>
      <c r="N692" s="146"/>
      <c r="O692" s="146"/>
      <c r="P692" s="146"/>
      <c r="Q692" s="146"/>
      <c r="R692" s="146"/>
      <c r="S692" s="146"/>
      <c r="T692" s="146"/>
      <c r="U692" s="146"/>
      <c r="V692" s="146"/>
      <c r="W692" s="146"/>
      <c r="X692" s="146"/>
      <c r="Y692" s="146"/>
      <c r="Z692" s="146"/>
    </row>
    <row r="693" spans="1:26" ht="12.75" customHeight="1" x14ac:dyDescent="0.2">
      <c r="A693" s="141">
        <v>689</v>
      </c>
      <c r="B693" s="146">
        <f t="shared" si="5"/>
        <v>1</v>
      </c>
      <c r="C693" s="150" t="s">
        <v>3037</v>
      </c>
      <c r="D693" s="150" t="s">
        <v>4209</v>
      </c>
      <c r="E693" s="151" t="s">
        <v>3731</v>
      </c>
      <c r="F693" s="161">
        <v>2007</v>
      </c>
      <c r="G693" s="153">
        <v>12000000000</v>
      </c>
      <c r="H693" s="153">
        <v>2400000000</v>
      </c>
      <c r="I693" s="154">
        <f t="shared" si="1"/>
        <v>0.2</v>
      </c>
      <c r="J693" s="155" t="s">
        <v>2588</v>
      </c>
      <c r="K693" s="155" t="s">
        <v>4241</v>
      </c>
      <c r="L693" s="141"/>
      <c r="M693" s="156"/>
      <c r="N693" s="146"/>
      <c r="O693" s="146"/>
      <c r="P693" s="146"/>
      <c r="Q693" s="146"/>
      <c r="R693" s="146"/>
      <c r="S693" s="146"/>
      <c r="T693" s="146"/>
      <c r="U693" s="146"/>
      <c r="V693" s="146"/>
      <c r="W693" s="146"/>
      <c r="X693" s="146"/>
      <c r="Y693" s="146"/>
      <c r="Z693" s="146"/>
    </row>
    <row r="694" spans="1:26" ht="12.75" customHeight="1" x14ac:dyDescent="0.2">
      <c r="A694" s="141">
        <v>690</v>
      </c>
      <c r="B694" s="146">
        <f t="shared" si="5"/>
        <v>1</v>
      </c>
      <c r="C694" s="150" t="s">
        <v>2801</v>
      </c>
      <c r="D694" s="150" t="s">
        <v>4209</v>
      </c>
      <c r="E694" s="151" t="s">
        <v>3732</v>
      </c>
      <c r="F694" s="161">
        <v>2007</v>
      </c>
      <c r="G694" s="153">
        <v>10000000000</v>
      </c>
      <c r="H694" s="153">
        <v>3600000000</v>
      </c>
      <c r="I694" s="154">
        <f t="shared" si="1"/>
        <v>0.36</v>
      </c>
      <c r="J694" s="155" t="s">
        <v>2588</v>
      </c>
      <c r="K694" s="155" t="s">
        <v>4265</v>
      </c>
      <c r="L694" s="141"/>
      <c r="M694" s="156"/>
      <c r="N694" s="146"/>
      <c r="O694" s="146"/>
      <c r="P694" s="146"/>
      <c r="Q694" s="146"/>
      <c r="R694" s="146"/>
      <c r="S694" s="146"/>
      <c r="T694" s="146"/>
      <c r="U694" s="146"/>
      <c r="V694" s="146"/>
      <c r="W694" s="146"/>
      <c r="X694" s="146"/>
      <c r="Y694" s="146"/>
      <c r="Z694" s="146"/>
    </row>
    <row r="695" spans="1:26" ht="12.75" customHeight="1" x14ac:dyDescent="0.2">
      <c r="A695" s="141">
        <v>691</v>
      </c>
      <c r="B695" s="146">
        <f t="shared" si="5"/>
        <v>1</v>
      </c>
      <c r="C695" s="150" t="s">
        <v>2614</v>
      </c>
      <c r="D695" s="150" t="s">
        <v>4209</v>
      </c>
      <c r="E695" s="151" t="s">
        <v>3733</v>
      </c>
      <c r="F695" s="161">
        <v>2007</v>
      </c>
      <c r="G695" s="153">
        <v>23000000000</v>
      </c>
      <c r="H695" s="153">
        <v>8050000000</v>
      </c>
      <c r="I695" s="154">
        <f t="shared" si="1"/>
        <v>0.35</v>
      </c>
      <c r="J695" s="155"/>
      <c r="K695" s="155"/>
      <c r="L695" s="141" t="s">
        <v>3261</v>
      </c>
      <c r="M695" s="156" t="s">
        <v>3262</v>
      </c>
      <c r="N695" s="146" t="str">
        <f>VLOOKUP(C695,'[8]BAN VON 2014'!A$2:D$36,4,0)</f>
        <v>T4</v>
      </c>
      <c r="O695" s="146"/>
      <c r="P695" s="146"/>
      <c r="Q695" s="146"/>
      <c r="R695" s="146"/>
      <c r="S695" s="146"/>
      <c r="T695" s="146"/>
      <c r="U695" s="146"/>
      <c r="V695" s="146"/>
      <c r="W695" s="146"/>
      <c r="X695" s="146"/>
      <c r="Y695" s="146"/>
      <c r="Z695" s="146"/>
    </row>
    <row r="696" spans="1:26" ht="12.75" customHeight="1" x14ac:dyDescent="0.2">
      <c r="A696" s="141">
        <v>692</v>
      </c>
      <c r="B696" s="146">
        <f t="shared" si="5"/>
        <v>1</v>
      </c>
      <c r="C696" s="150" t="s">
        <v>2839</v>
      </c>
      <c r="D696" s="150" t="s">
        <v>4209</v>
      </c>
      <c r="E696" s="151" t="s">
        <v>3734</v>
      </c>
      <c r="F696" s="161">
        <v>2007</v>
      </c>
      <c r="G696" s="153">
        <v>16000000000</v>
      </c>
      <c r="H696" s="153">
        <v>5200000000</v>
      </c>
      <c r="I696" s="154">
        <f t="shared" si="1"/>
        <v>0.32500000000000001</v>
      </c>
      <c r="J696" s="155" t="s">
        <v>2588</v>
      </c>
      <c r="K696" s="155" t="s">
        <v>4243</v>
      </c>
      <c r="L696" s="141"/>
      <c r="M696" s="156"/>
      <c r="N696" s="146"/>
      <c r="O696" s="146"/>
      <c r="P696" s="146"/>
      <c r="Q696" s="146"/>
      <c r="R696" s="146"/>
      <c r="S696" s="146"/>
      <c r="T696" s="146"/>
      <c r="U696" s="146"/>
      <c r="V696" s="146"/>
      <c r="W696" s="146"/>
      <c r="X696" s="146"/>
      <c r="Y696" s="146"/>
      <c r="Z696" s="146"/>
    </row>
    <row r="697" spans="1:26" ht="12.75" customHeight="1" x14ac:dyDescent="0.2">
      <c r="A697" s="141">
        <v>693</v>
      </c>
      <c r="B697" s="146">
        <f t="shared" si="5"/>
        <v>1</v>
      </c>
      <c r="C697" s="150" t="s">
        <v>1579</v>
      </c>
      <c r="D697" s="150" t="s">
        <v>4209</v>
      </c>
      <c r="E697" s="151" t="s">
        <v>3735</v>
      </c>
      <c r="F697" s="161">
        <v>2007</v>
      </c>
      <c r="G697" s="153">
        <v>4800000000</v>
      </c>
      <c r="H697" s="153">
        <v>1422100000</v>
      </c>
      <c r="I697" s="154">
        <f t="shared" si="1"/>
        <v>0.29627083333333332</v>
      </c>
      <c r="J697" s="155"/>
      <c r="K697" s="155"/>
      <c r="L697" s="141" t="s">
        <v>3261</v>
      </c>
      <c r="M697" s="156">
        <v>2009</v>
      </c>
      <c r="N697" s="146"/>
      <c r="O697" s="146"/>
      <c r="P697" s="146"/>
      <c r="Q697" s="146"/>
      <c r="R697" s="146"/>
      <c r="S697" s="146"/>
      <c r="T697" s="146"/>
      <c r="U697" s="146"/>
      <c r="V697" s="146"/>
      <c r="W697" s="146"/>
      <c r="X697" s="146"/>
      <c r="Y697" s="146"/>
      <c r="Z697" s="146"/>
    </row>
    <row r="698" spans="1:26" ht="12.75" customHeight="1" x14ac:dyDescent="0.2">
      <c r="A698" s="141">
        <v>694</v>
      </c>
      <c r="B698" s="146">
        <f t="shared" si="5"/>
        <v>1</v>
      </c>
      <c r="C698" s="150" t="s">
        <v>1416</v>
      </c>
      <c r="D698" s="150" t="s">
        <v>4209</v>
      </c>
      <c r="E698" s="151" t="s">
        <v>3736</v>
      </c>
      <c r="F698" s="161">
        <v>2007</v>
      </c>
      <c r="G698" s="153">
        <v>10890000000</v>
      </c>
      <c r="H698" s="153">
        <v>2178000000</v>
      </c>
      <c r="I698" s="154">
        <f t="shared" si="1"/>
        <v>0.2</v>
      </c>
      <c r="J698" s="155"/>
      <c r="K698" s="155"/>
      <c r="L698" s="141" t="s">
        <v>3261</v>
      </c>
      <c r="M698" s="156">
        <v>2008</v>
      </c>
      <c r="N698" s="146"/>
      <c r="O698" s="146"/>
      <c r="P698" s="146"/>
      <c r="Q698" s="146"/>
      <c r="R698" s="146"/>
      <c r="S698" s="146"/>
      <c r="T698" s="146"/>
      <c r="U698" s="146"/>
      <c r="V698" s="146"/>
      <c r="W698" s="146"/>
      <c r="X698" s="146"/>
      <c r="Y698" s="146"/>
      <c r="Z698" s="146"/>
    </row>
    <row r="699" spans="1:26" ht="12.75" customHeight="1" x14ac:dyDescent="0.2">
      <c r="A699" s="141">
        <v>695</v>
      </c>
      <c r="B699" s="146">
        <f t="shared" si="5"/>
        <v>1</v>
      </c>
      <c r="C699" s="150" t="s">
        <v>1072</v>
      </c>
      <c r="D699" s="150" t="s">
        <v>1179</v>
      </c>
      <c r="E699" s="151" t="s">
        <v>3737</v>
      </c>
      <c r="F699" s="161">
        <v>2007</v>
      </c>
      <c r="G699" s="153">
        <v>547292000000</v>
      </c>
      <c r="H699" s="153">
        <v>44372800000</v>
      </c>
      <c r="I699" s="154">
        <f t="shared" si="1"/>
        <v>8.1077011905893018E-2</v>
      </c>
      <c r="J699" s="155" t="s">
        <v>2588</v>
      </c>
      <c r="K699" s="155" t="s">
        <v>4266</v>
      </c>
      <c r="L699" s="141"/>
      <c r="M699" s="156"/>
      <c r="N699" s="146"/>
      <c r="O699" s="146"/>
      <c r="P699" s="146"/>
      <c r="Q699" s="146"/>
      <c r="R699" s="146"/>
      <c r="S699" s="146"/>
      <c r="T699" s="146"/>
      <c r="U699" s="146"/>
      <c r="V699" s="146"/>
      <c r="W699" s="146"/>
      <c r="X699" s="146"/>
      <c r="Y699" s="146"/>
      <c r="Z699" s="146"/>
    </row>
    <row r="700" spans="1:26" ht="12.75" customHeight="1" x14ac:dyDescent="0.2">
      <c r="A700" s="141">
        <v>696</v>
      </c>
      <c r="B700" s="146">
        <f t="shared" si="5"/>
        <v>1</v>
      </c>
      <c r="C700" s="150" t="s">
        <v>1088</v>
      </c>
      <c r="D700" s="150" t="s">
        <v>1179</v>
      </c>
      <c r="E700" s="151" t="s">
        <v>3738</v>
      </c>
      <c r="F700" s="161">
        <v>2007</v>
      </c>
      <c r="G700" s="153">
        <v>46184900000</v>
      </c>
      <c r="H700" s="153">
        <v>23792600000</v>
      </c>
      <c r="I700" s="154">
        <f t="shared" si="1"/>
        <v>0.51515971670394434</v>
      </c>
      <c r="J700" s="155" t="s">
        <v>2588</v>
      </c>
      <c r="K700" s="155" t="s">
        <v>4266</v>
      </c>
      <c r="L700" s="141"/>
      <c r="M700" s="156"/>
      <c r="N700" s="146"/>
      <c r="O700" s="146"/>
      <c r="P700" s="146"/>
      <c r="Q700" s="146"/>
      <c r="R700" s="146"/>
      <c r="S700" s="146"/>
      <c r="T700" s="146"/>
      <c r="U700" s="146"/>
      <c r="V700" s="146"/>
      <c r="W700" s="146"/>
      <c r="X700" s="146"/>
      <c r="Y700" s="146"/>
      <c r="Z700" s="146"/>
    </row>
    <row r="701" spans="1:26" ht="12.75" customHeight="1" x14ac:dyDescent="0.2">
      <c r="A701" s="141">
        <v>697</v>
      </c>
      <c r="B701" s="146">
        <f t="shared" si="5"/>
        <v>1</v>
      </c>
      <c r="C701" s="150" t="s">
        <v>1328</v>
      </c>
      <c r="D701" s="150" t="s">
        <v>1179</v>
      </c>
      <c r="E701" s="151" t="s">
        <v>3739</v>
      </c>
      <c r="F701" s="161">
        <v>2007</v>
      </c>
      <c r="G701" s="153">
        <v>5100000000</v>
      </c>
      <c r="H701" s="153">
        <v>222000000</v>
      </c>
      <c r="I701" s="154">
        <f t="shared" si="1"/>
        <v>4.3529411764705879E-2</v>
      </c>
      <c r="J701" s="155"/>
      <c r="K701" s="155"/>
      <c r="L701" s="141" t="s">
        <v>3261</v>
      </c>
      <c r="M701" s="156">
        <v>2010</v>
      </c>
      <c r="N701" s="146"/>
      <c r="O701" s="146"/>
      <c r="P701" s="146"/>
      <c r="Q701" s="146"/>
      <c r="R701" s="146"/>
      <c r="S701" s="146"/>
      <c r="T701" s="146"/>
      <c r="U701" s="146"/>
      <c r="V701" s="146"/>
      <c r="W701" s="146"/>
      <c r="X701" s="146"/>
      <c r="Y701" s="146"/>
      <c r="Z701" s="146"/>
    </row>
    <row r="702" spans="1:26" ht="12.75" customHeight="1" x14ac:dyDescent="0.2">
      <c r="A702" s="141">
        <v>698</v>
      </c>
      <c r="B702" s="146">
        <f t="shared" si="5"/>
        <v>1</v>
      </c>
      <c r="C702" s="150" t="s">
        <v>2619</v>
      </c>
      <c r="D702" s="150" t="s">
        <v>1179</v>
      </c>
      <c r="E702" s="151" t="s">
        <v>3740</v>
      </c>
      <c r="F702" s="161">
        <v>2007</v>
      </c>
      <c r="G702" s="153">
        <v>20000000000</v>
      </c>
      <c r="H702" s="153">
        <v>4840300000</v>
      </c>
      <c r="I702" s="154">
        <f t="shared" si="1"/>
        <v>0.24201500000000001</v>
      </c>
      <c r="J702" s="155"/>
      <c r="K702" s="155"/>
      <c r="L702" s="141" t="s">
        <v>3261</v>
      </c>
      <c r="M702" s="156" t="s">
        <v>3262</v>
      </c>
      <c r="N702" s="146" t="str">
        <f>VLOOKUP(C702,'[8]BAN VON 2014'!A$2:D$36,4,0)</f>
        <v>T4</v>
      </c>
      <c r="O702" s="146"/>
      <c r="P702" s="146"/>
      <c r="Q702" s="146"/>
      <c r="R702" s="146"/>
      <c r="S702" s="146"/>
      <c r="T702" s="146"/>
      <c r="U702" s="146"/>
      <c r="V702" s="146"/>
      <c r="W702" s="146"/>
      <c r="X702" s="146"/>
      <c r="Y702" s="146"/>
      <c r="Z702" s="146"/>
    </row>
    <row r="703" spans="1:26" ht="12.75" customHeight="1" x14ac:dyDescent="0.2">
      <c r="A703" s="141">
        <v>699</v>
      </c>
      <c r="B703" s="146">
        <f t="shared" si="5"/>
        <v>1</v>
      </c>
      <c r="C703" s="150" t="s">
        <v>447</v>
      </c>
      <c r="D703" s="150" t="s">
        <v>4136</v>
      </c>
      <c r="E703" s="151" t="s">
        <v>448</v>
      </c>
      <c r="F703" s="161">
        <v>2007</v>
      </c>
      <c r="G703" s="153">
        <v>3000000000</v>
      </c>
      <c r="H703" s="153">
        <v>450000000</v>
      </c>
      <c r="I703" s="154">
        <f t="shared" si="1"/>
        <v>0.15</v>
      </c>
      <c r="J703" s="155" t="s">
        <v>71</v>
      </c>
      <c r="K703" s="155" t="s">
        <v>4233</v>
      </c>
      <c r="L703" s="141"/>
      <c r="M703" s="156"/>
      <c r="N703" s="146"/>
      <c r="O703" s="146"/>
      <c r="P703" s="146"/>
      <c r="Q703" s="146"/>
      <c r="R703" s="146"/>
      <c r="S703" s="146"/>
      <c r="T703" s="146"/>
      <c r="U703" s="146"/>
      <c r="V703" s="146"/>
      <c r="W703" s="146"/>
      <c r="X703" s="146"/>
      <c r="Y703" s="146"/>
      <c r="Z703" s="146"/>
    </row>
    <row r="704" spans="1:26" ht="12.75" customHeight="1" x14ac:dyDescent="0.2">
      <c r="A704" s="141">
        <v>700</v>
      </c>
      <c r="B704" s="146">
        <f t="shared" si="5"/>
        <v>1</v>
      </c>
      <c r="C704" s="150" t="s">
        <v>3741</v>
      </c>
      <c r="D704" s="150" t="s">
        <v>4136</v>
      </c>
      <c r="E704" s="151" t="s">
        <v>3742</v>
      </c>
      <c r="F704" s="161">
        <v>2007</v>
      </c>
      <c r="G704" s="153">
        <v>3400000000</v>
      </c>
      <c r="H704" s="153">
        <v>3400000000</v>
      </c>
      <c r="I704" s="154">
        <f t="shared" si="1"/>
        <v>1</v>
      </c>
      <c r="J704" s="155"/>
      <c r="K704" s="155"/>
      <c r="L704" s="141" t="s">
        <v>3267</v>
      </c>
      <c r="M704" s="156">
        <v>2008</v>
      </c>
      <c r="N704" s="146"/>
      <c r="O704" s="146"/>
      <c r="P704" s="146" t="s">
        <v>3273</v>
      </c>
      <c r="Q704" s="146"/>
      <c r="R704" s="146"/>
      <c r="S704" s="146"/>
      <c r="T704" s="146"/>
      <c r="U704" s="146"/>
      <c r="V704" s="146"/>
      <c r="W704" s="146"/>
      <c r="X704" s="146"/>
      <c r="Y704" s="146"/>
      <c r="Z704" s="146"/>
    </row>
    <row r="705" spans="1:26" ht="12.75" customHeight="1" x14ac:dyDescent="0.2">
      <c r="A705" s="141">
        <v>701</v>
      </c>
      <c r="B705" s="146">
        <f t="shared" si="5"/>
        <v>1</v>
      </c>
      <c r="C705" s="150" t="s">
        <v>3743</v>
      </c>
      <c r="D705" s="150" t="s">
        <v>4136</v>
      </c>
      <c r="E705" s="151" t="s">
        <v>3744</v>
      </c>
      <c r="F705" s="161">
        <v>2007</v>
      </c>
      <c r="G705" s="153">
        <v>2000000000</v>
      </c>
      <c r="H705" s="153">
        <v>2000000000</v>
      </c>
      <c r="I705" s="154">
        <f t="shared" si="1"/>
        <v>1</v>
      </c>
      <c r="J705" s="155"/>
      <c r="K705" s="155"/>
      <c r="L705" s="141" t="s">
        <v>3267</v>
      </c>
      <c r="M705" s="156">
        <v>2008</v>
      </c>
      <c r="N705" s="146"/>
      <c r="O705" s="146"/>
      <c r="P705" s="146" t="s">
        <v>3273</v>
      </c>
      <c r="Q705" s="146"/>
      <c r="R705" s="146"/>
      <c r="S705" s="146"/>
      <c r="T705" s="146"/>
      <c r="U705" s="146"/>
      <c r="V705" s="146"/>
      <c r="W705" s="146"/>
      <c r="X705" s="146"/>
      <c r="Y705" s="146"/>
      <c r="Z705" s="146"/>
    </row>
    <row r="706" spans="1:26" ht="12.75" customHeight="1" x14ac:dyDescent="0.2">
      <c r="A706" s="141">
        <v>702</v>
      </c>
      <c r="B706" s="146">
        <f t="shared" si="5"/>
        <v>1</v>
      </c>
      <c r="C706" s="150" t="s">
        <v>1392</v>
      </c>
      <c r="D706" s="150" t="s">
        <v>4136</v>
      </c>
      <c r="E706" s="151" t="s">
        <v>3745</v>
      </c>
      <c r="F706" s="161">
        <v>2007</v>
      </c>
      <c r="G706" s="153">
        <v>10000000000</v>
      </c>
      <c r="H706" s="153">
        <v>3000000000</v>
      </c>
      <c r="I706" s="154">
        <f t="shared" si="1"/>
        <v>0.3</v>
      </c>
      <c r="J706" s="155"/>
      <c r="K706" s="155"/>
      <c r="L706" s="141" t="s">
        <v>3261</v>
      </c>
      <c r="M706" s="156">
        <v>2007</v>
      </c>
      <c r="N706" s="146"/>
      <c r="O706" s="146"/>
      <c r="P706" s="146"/>
      <c r="Q706" s="146"/>
      <c r="R706" s="146"/>
      <c r="S706" s="146"/>
      <c r="T706" s="146"/>
      <c r="U706" s="146"/>
      <c r="V706" s="146"/>
      <c r="W706" s="146"/>
      <c r="X706" s="146"/>
      <c r="Y706" s="146"/>
      <c r="Z706" s="146"/>
    </row>
    <row r="707" spans="1:26" ht="12.75" customHeight="1" x14ac:dyDescent="0.2">
      <c r="A707" s="141">
        <v>703</v>
      </c>
      <c r="B707" s="146">
        <f t="shared" si="5"/>
        <v>1</v>
      </c>
      <c r="C707" s="150" t="s">
        <v>2833</v>
      </c>
      <c r="D707" s="150" t="s">
        <v>4136</v>
      </c>
      <c r="E707" s="151" t="s">
        <v>3746</v>
      </c>
      <c r="F707" s="161">
        <v>2007</v>
      </c>
      <c r="G707" s="153">
        <v>6000000000</v>
      </c>
      <c r="H707" s="153">
        <v>1200000000</v>
      </c>
      <c r="I707" s="154">
        <f t="shared" si="1"/>
        <v>0.2</v>
      </c>
      <c r="J707" s="155" t="s">
        <v>71</v>
      </c>
      <c r="K707" s="155" t="s">
        <v>4233</v>
      </c>
      <c r="L707" s="141"/>
      <c r="M707" s="156"/>
      <c r="N707" s="146"/>
      <c r="O707" s="146"/>
      <c r="P707" s="146"/>
      <c r="Q707" s="146"/>
      <c r="R707" s="146"/>
      <c r="S707" s="146"/>
      <c r="T707" s="146"/>
      <c r="U707" s="146"/>
      <c r="V707" s="146"/>
      <c r="W707" s="146"/>
      <c r="X707" s="146"/>
      <c r="Y707" s="146"/>
      <c r="Z707" s="146"/>
    </row>
    <row r="708" spans="1:26" ht="12.75" customHeight="1" x14ac:dyDescent="0.2">
      <c r="A708" s="141">
        <v>704</v>
      </c>
      <c r="B708" s="146">
        <f t="shared" si="5"/>
        <v>1</v>
      </c>
      <c r="C708" s="150" t="s">
        <v>1884</v>
      </c>
      <c r="D708" s="150" t="s">
        <v>4136</v>
      </c>
      <c r="E708" s="151" t="s">
        <v>3747</v>
      </c>
      <c r="F708" s="161">
        <v>2007</v>
      </c>
      <c r="G708" s="153">
        <v>6825000000</v>
      </c>
      <c r="H708" s="153">
        <v>500000000</v>
      </c>
      <c r="I708" s="154">
        <f t="shared" si="1"/>
        <v>7.3260073260073263E-2</v>
      </c>
      <c r="J708" s="155"/>
      <c r="K708" s="155"/>
      <c r="L708" s="141" t="s">
        <v>3261</v>
      </c>
      <c r="M708" s="156">
        <v>2009</v>
      </c>
      <c r="N708" s="146"/>
      <c r="O708" s="146"/>
      <c r="P708" s="146"/>
      <c r="Q708" s="146"/>
      <c r="R708" s="146"/>
      <c r="S708" s="146"/>
      <c r="T708" s="146"/>
      <c r="U708" s="146"/>
      <c r="V708" s="146"/>
      <c r="W708" s="146"/>
      <c r="X708" s="146"/>
      <c r="Y708" s="146"/>
      <c r="Z708" s="146"/>
    </row>
    <row r="709" spans="1:26" ht="12.75" customHeight="1" x14ac:dyDescent="0.2">
      <c r="A709" s="141">
        <v>705</v>
      </c>
      <c r="B709" s="146">
        <f t="shared" si="5"/>
        <v>1</v>
      </c>
      <c r="C709" s="150" t="s">
        <v>2860</v>
      </c>
      <c r="D709" s="150" t="s">
        <v>4136</v>
      </c>
      <c r="E709" s="151" t="s">
        <v>3748</v>
      </c>
      <c r="F709" s="161">
        <v>2007</v>
      </c>
      <c r="G709" s="153">
        <v>2500000000</v>
      </c>
      <c r="H709" s="153">
        <v>875000000</v>
      </c>
      <c r="I709" s="154">
        <f t="shared" si="1"/>
        <v>0.35</v>
      </c>
      <c r="J709" s="155" t="s">
        <v>71</v>
      </c>
      <c r="K709" s="155" t="s">
        <v>4233</v>
      </c>
      <c r="L709" s="141"/>
      <c r="M709" s="156"/>
      <c r="N709" s="146"/>
      <c r="O709" s="146"/>
      <c r="P709" s="146"/>
      <c r="Q709" s="146"/>
      <c r="R709" s="146"/>
      <c r="S709" s="146"/>
      <c r="T709" s="146"/>
      <c r="U709" s="146"/>
      <c r="V709" s="146"/>
      <c r="W709" s="146"/>
      <c r="X709" s="146"/>
      <c r="Y709" s="146"/>
      <c r="Z709" s="146"/>
    </row>
    <row r="710" spans="1:26" ht="12.75" customHeight="1" x14ac:dyDescent="0.2">
      <c r="A710" s="141">
        <v>706</v>
      </c>
      <c r="B710" s="146">
        <f t="shared" si="5"/>
        <v>1</v>
      </c>
      <c r="C710" s="150" t="s">
        <v>2511</v>
      </c>
      <c r="D710" s="150" t="s">
        <v>342</v>
      </c>
      <c r="E710" s="151" t="s">
        <v>3749</v>
      </c>
      <c r="F710" s="161">
        <v>2007</v>
      </c>
      <c r="G710" s="153">
        <v>6400000000</v>
      </c>
      <c r="H710" s="153">
        <v>2240000000</v>
      </c>
      <c r="I710" s="154">
        <f t="shared" si="1"/>
        <v>0.35</v>
      </c>
      <c r="J710" s="155"/>
      <c r="K710" s="155"/>
      <c r="L710" s="141" t="s">
        <v>3261</v>
      </c>
      <c r="M710" s="156">
        <v>2013</v>
      </c>
      <c r="N710" s="146"/>
      <c r="O710" s="146"/>
      <c r="P710" s="146"/>
      <c r="Q710" s="146"/>
      <c r="R710" s="146"/>
      <c r="S710" s="146"/>
      <c r="T710" s="146"/>
      <c r="U710" s="146"/>
      <c r="V710" s="146"/>
      <c r="W710" s="146"/>
      <c r="X710" s="146"/>
      <c r="Y710" s="146"/>
      <c r="Z710" s="146"/>
    </row>
    <row r="711" spans="1:26" ht="12.75" customHeight="1" x14ac:dyDescent="0.2">
      <c r="A711" s="141">
        <v>707</v>
      </c>
      <c r="B711" s="146">
        <f t="shared" si="5"/>
        <v>1</v>
      </c>
      <c r="C711" s="150" t="s">
        <v>1907</v>
      </c>
      <c r="D711" s="150" t="s">
        <v>918</v>
      </c>
      <c r="E711" s="151" t="s">
        <v>1908</v>
      </c>
      <c r="F711" s="161">
        <v>2007</v>
      </c>
      <c r="G711" s="153">
        <v>7000000000</v>
      </c>
      <c r="H711" s="153">
        <v>3000000000</v>
      </c>
      <c r="I711" s="154">
        <f t="shared" si="1"/>
        <v>0.42857142857142855</v>
      </c>
      <c r="J711" s="155"/>
      <c r="K711" s="155"/>
      <c r="L711" s="141" t="s">
        <v>3261</v>
      </c>
      <c r="M711" s="156">
        <v>2009</v>
      </c>
      <c r="N711" s="146"/>
      <c r="O711" s="146"/>
      <c r="P711" s="146"/>
      <c r="Q711" s="146"/>
      <c r="R711" s="146"/>
      <c r="S711" s="146"/>
      <c r="T711" s="146"/>
      <c r="U711" s="146"/>
      <c r="V711" s="146"/>
      <c r="W711" s="146"/>
      <c r="X711" s="146"/>
      <c r="Y711" s="146"/>
      <c r="Z711" s="146"/>
    </row>
    <row r="712" spans="1:26" ht="12.75" customHeight="1" x14ac:dyDescent="0.2">
      <c r="A712" s="141">
        <v>708</v>
      </c>
      <c r="B712" s="146">
        <f t="shared" si="5"/>
        <v>1</v>
      </c>
      <c r="C712" s="150" t="s">
        <v>2422</v>
      </c>
      <c r="D712" s="150" t="s">
        <v>918</v>
      </c>
      <c r="E712" s="151" t="s">
        <v>2423</v>
      </c>
      <c r="F712" s="161">
        <v>2007</v>
      </c>
      <c r="G712" s="153">
        <v>2500000000</v>
      </c>
      <c r="H712" s="153">
        <v>1225000000</v>
      </c>
      <c r="I712" s="154">
        <f t="shared" si="1"/>
        <v>0.49</v>
      </c>
      <c r="J712" s="155"/>
      <c r="K712" s="155"/>
      <c r="L712" s="141" t="s">
        <v>3261</v>
      </c>
      <c r="M712" s="156">
        <v>2012</v>
      </c>
      <c r="N712" s="146"/>
      <c r="O712" s="146"/>
      <c r="P712" s="146"/>
      <c r="Q712" s="146"/>
      <c r="R712" s="146"/>
      <c r="S712" s="146"/>
      <c r="T712" s="146"/>
      <c r="U712" s="146"/>
      <c r="V712" s="146"/>
      <c r="W712" s="146"/>
      <c r="X712" s="146"/>
      <c r="Y712" s="146"/>
      <c r="Z712" s="146"/>
    </row>
    <row r="713" spans="1:26" ht="12.75" customHeight="1" x14ac:dyDescent="0.2">
      <c r="A713" s="141">
        <v>709</v>
      </c>
      <c r="B713" s="146">
        <f t="shared" si="5"/>
        <v>1</v>
      </c>
      <c r="C713" s="150" t="s">
        <v>2325</v>
      </c>
      <c r="D713" s="150" t="s">
        <v>918</v>
      </c>
      <c r="E713" s="151" t="s">
        <v>2326</v>
      </c>
      <c r="F713" s="161">
        <v>2007</v>
      </c>
      <c r="G713" s="153">
        <v>4700000000</v>
      </c>
      <c r="H713" s="153">
        <v>1880000000</v>
      </c>
      <c r="I713" s="154">
        <f t="shared" si="1"/>
        <v>0.4</v>
      </c>
      <c r="J713" s="155"/>
      <c r="K713" s="155"/>
      <c r="L713" s="141" t="s">
        <v>3261</v>
      </c>
      <c r="M713" s="156">
        <v>2011</v>
      </c>
      <c r="N713" s="146"/>
      <c r="O713" s="146"/>
      <c r="P713" s="146"/>
      <c r="Q713" s="146"/>
      <c r="R713" s="146"/>
      <c r="S713" s="146"/>
      <c r="T713" s="146"/>
      <c r="U713" s="146"/>
      <c r="V713" s="146"/>
      <c r="W713" s="146"/>
      <c r="X713" s="146"/>
      <c r="Y713" s="146"/>
      <c r="Z713" s="146"/>
    </row>
    <row r="714" spans="1:26" ht="12.75" customHeight="1" x14ac:dyDescent="0.2">
      <c r="A714" s="141">
        <v>710</v>
      </c>
      <c r="B714" s="146">
        <f t="shared" si="5"/>
        <v>1</v>
      </c>
      <c r="C714" s="150" t="s">
        <v>3130</v>
      </c>
      <c r="D714" s="150" t="s">
        <v>4209</v>
      </c>
      <c r="E714" s="151" t="s">
        <v>3750</v>
      </c>
      <c r="F714" s="161">
        <v>2007</v>
      </c>
      <c r="G714" s="153">
        <v>28800000000</v>
      </c>
      <c r="H714" s="153">
        <v>7200000000</v>
      </c>
      <c r="I714" s="154">
        <f t="shared" si="1"/>
        <v>0.25</v>
      </c>
      <c r="J714" s="155" t="s">
        <v>2588</v>
      </c>
      <c r="K714" s="155" t="s">
        <v>4265</v>
      </c>
      <c r="L714" s="141"/>
      <c r="M714" s="156"/>
      <c r="N714" s="146"/>
      <c r="O714" s="146"/>
      <c r="P714" s="146"/>
      <c r="Q714" s="146"/>
      <c r="R714" s="146"/>
      <c r="S714" s="146"/>
      <c r="T714" s="146"/>
      <c r="U714" s="146"/>
      <c r="V714" s="146"/>
      <c r="W714" s="146"/>
      <c r="X714" s="146"/>
      <c r="Y714" s="146"/>
      <c r="Z714" s="146"/>
    </row>
    <row r="715" spans="1:26" ht="12.75" customHeight="1" x14ac:dyDescent="0.2">
      <c r="A715" s="141">
        <v>711</v>
      </c>
      <c r="B715" s="146">
        <f t="shared" si="5"/>
        <v>1</v>
      </c>
      <c r="C715" s="150" t="s">
        <v>1118</v>
      </c>
      <c r="D715" s="150" t="s">
        <v>4209</v>
      </c>
      <c r="E715" s="151" t="s">
        <v>3751</v>
      </c>
      <c r="F715" s="161">
        <v>2007</v>
      </c>
      <c r="G715" s="153">
        <v>8700000000</v>
      </c>
      <c r="H715" s="153">
        <v>4437000000</v>
      </c>
      <c r="I715" s="154">
        <f t="shared" si="1"/>
        <v>0.51</v>
      </c>
      <c r="J715" s="155" t="s">
        <v>2588</v>
      </c>
      <c r="K715" s="155" t="s">
        <v>4243</v>
      </c>
      <c r="L715" s="141"/>
      <c r="M715" s="156"/>
      <c r="N715" s="146"/>
      <c r="O715" s="146"/>
      <c r="P715" s="146"/>
      <c r="Q715" s="146"/>
      <c r="R715" s="146"/>
      <c r="S715" s="146"/>
      <c r="T715" s="146"/>
      <c r="U715" s="146"/>
      <c r="V715" s="146"/>
      <c r="W715" s="146"/>
      <c r="X715" s="146"/>
      <c r="Y715" s="146"/>
      <c r="Z715" s="146"/>
    </row>
    <row r="716" spans="1:26" ht="12.75" customHeight="1" x14ac:dyDescent="0.2">
      <c r="A716" s="141">
        <v>712</v>
      </c>
      <c r="B716" s="146">
        <f t="shared" si="5"/>
        <v>1</v>
      </c>
      <c r="C716" s="150" t="s">
        <v>2735</v>
      </c>
      <c r="D716" s="150" t="s">
        <v>4209</v>
      </c>
      <c r="E716" s="151" t="s">
        <v>3752</v>
      </c>
      <c r="F716" s="161">
        <v>2007</v>
      </c>
      <c r="G716" s="153">
        <v>25000000000</v>
      </c>
      <c r="H716" s="153">
        <v>7500000000</v>
      </c>
      <c r="I716" s="154">
        <f t="shared" si="1"/>
        <v>0.3</v>
      </c>
      <c r="J716" s="155" t="s">
        <v>71</v>
      </c>
      <c r="K716" s="155" t="s">
        <v>372</v>
      </c>
      <c r="L716" s="141"/>
      <c r="M716" s="156"/>
      <c r="N716" s="146"/>
      <c r="O716" s="146"/>
      <c r="P716" s="146"/>
      <c r="Q716" s="146"/>
      <c r="R716" s="146"/>
      <c r="S716" s="146"/>
      <c r="T716" s="146"/>
      <c r="U716" s="146"/>
      <c r="V716" s="146"/>
      <c r="W716" s="146"/>
      <c r="X716" s="146"/>
      <c r="Y716" s="146"/>
      <c r="Z716" s="146"/>
    </row>
    <row r="717" spans="1:26" ht="12.75" customHeight="1" x14ac:dyDescent="0.2">
      <c r="A717" s="141">
        <v>713</v>
      </c>
      <c r="B717" s="146">
        <f t="shared" si="5"/>
        <v>1</v>
      </c>
      <c r="C717" s="150" t="s">
        <v>2831</v>
      </c>
      <c r="D717" s="150" t="s">
        <v>4209</v>
      </c>
      <c r="E717" s="151" t="s">
        <v>2832</v>
      </c>
      <c r="F717" s="161">
        <v>2007</v>
      </c>
      <c r="G717" s="153">
        <v>20000000000</v>
      </c>
      <c r="H717" s="153">
        <v>4000000000</v>
      </c>
      <c r="I717" s="154">
        <f t="shared" si="1"/>
        <v>0.2</v>
      </c>
      <c r="J717" s="155" t="s">
        <v>2588</v>
      </c>
      <c r="K717" s="155" t="s">
        <v>4241</v>
      </c>
      <c r="L717" s="141"/>
      <c r="M717" s="156"/>
      <c r="N717" s="146"/>
      <c r="O717" s="146"/>
      <c r="P717" s="146"/>
      <c r="Q717" s="146"/>
      <c r="R717" s="146"/>
      <c r="S717" s="146"/>
      <c r="T717" s="146"/>
      <c r="U717" s="146"/>
      <c r="V717" s="146"/>
      <c r="W717" s="146"/>
      <c r="X717" s="146"/>
      <c r="Y717" s="146"/>
      <c r="Z717" s="146"/>
    </row>
    <row r="718" spans="1:26" ht="12.75" customHeight="1" x14ac:dyDescent="0.2">
      <c r="A718" s="141">
        <v>714</v>
      </c>
      <c r="B718" s="146">
        <f t="shared" si="5"/>
        <v>1</v>
      </c>
      <c r="C718" s="150" t="s">
        <v>2893</v>
      </c>
      <c r="D718" s="150" t="s">
        <v>4209</v>
      </c>
      <c r="E718" s="151" t="s">
        <v>3753</v>
      </c>
      <c r="F718" s="161">
        <v>2007</v>
      </c>
      <c r="G718" s="153">
        <v>12000000000</v>
      </c>
      <c r="H718" s="153">
        <v>3600000000</v>
      </c>
      <c r="I718" s="154">
        <f t="shared" si="1"/>
        <v>0.3</v>
      </c>
      <c r="J718" s="155" t="s">
        <v>2588</v>
      </c>
      <c r="K718" s="155" t="s">
        <v>4241</v>
      </c>
      <c r="L718" s="141"/>
      <c r="M718" s="156"/>
      <c r="N718" s="146"/>
      <c r="O718" s="146"/>
      <c r="P718" s="146"/>
      <c r="Q718" s="146"/>
      <c r="R718" s="146"/>
      <c r="S718" s="146"/>
      <c r="T718" s="146"/>
      <c r="U718" s="146"/>
      <c r="V718" s="146"/>
      <c r="W718" s="146"/>
      <c r="X718" s="146"/>
      <c r="Y718" s="146"/>
      <c r="Z718" s="146"/>
    </row>
    <row r="719" spans="1:26" ht="12.75" customHeight="1" x14ac:dyDescent="0.2">
      <c r="A719" s="141">
        <v>715</v>
      </c>
      <c r="B719" s="146">
        <f t="shared" si="5"/>
        <v>1</v>
      </c>
      <c r="C719" s="150" t="s">
        <v>2885</v>
      </c>
      <c r="D719" s="150" t="s">
        <v>4209</v>
      </c>
      <c r="E719" s="151" t="s">
        <v>3754</v>
      </c>
      <c r="F719" s="161">
        <v>2007</v>
      </c>
      <c r="G719" s="153">
        <v>7000000000</v>
      </c>
      <c r="H719" s="153">
        <v>2450000000</v>
      </c>
      <c r="I719" s="154">
        <f t="shared" si="1"/>
        <v>0.35</v>
      </c>
      <c r="J719" s="155" t="s">
        <v>71</v>
      </c>
      <c r="K719" s="155" t="s">
        <v>4268</v>
      </c>
      <c r="L719" s="141"/>
      <c r="M719" s="156"/>
      <c r="N719" s="146"/>
      <c r="O719" s="146"/>
      <c r="P719" s="146"/>
      <c r="Q719" s="146"/>
      <c r="R719" s="146"/>
      <c r="S719" s="146"/>
      <c r="T719" s="146"/>
      <c r="U719" s="146"/>
      <c r="V719" s="146"/>
      <c r="W719" s="146"/>
      <c r="X719" s="146"/>
      <c r="Y719" s="146"/>
      <c r="Z719" s="146"/>
    </row>
    <row r="720" spans="1:26" ht="12.75" customHeight="1" x14ac:dyDescent="0.2">
      <c r="A720" s="141">
        <v>716</v>
      </c>
      <c r="B720" s="146">
        <f t="shared" si="5"/>
        <v>1</v>
      </c>
      <c r="C720" s="150" t="s">
        <v>2815</v>
      </c>
      <c r="D720" s="150" t="s">
        <v>4209</v>
      </c>
      <c r="E720" s="151" t="s">
        <v>3755</v>
      </c>
      <c r="F720" s="161">
        <v>2007</v>
      </c>
      <c r="G720" s="153">
        <v>3970000000</v>
      </c>
      <c r="H720" s="153">
        <v>1593000000</v>
      </c>
      <c r="I720" s="154">
        <f t="shared" si="1"/>
        <v>0.40125944584382872</v>
      </c>
      <c r="J720" s="155" t="s">
        <v>2588</v>
      </c>
      <c r="K720" s="155" t="s">
        <v>4263</v>
      </c>
      <c r="L720" s="141"/>
      <c r="M720" s="156"/>
      <c r="N720" s="146"/>
      <c r="O720" s="146"/>
      <c r="P720" s="146"/>
      <c r="Q720" s="146"/>
      <c r="R720" s="146"/>
      <c r="S720" s="146"/>
      <c r="T720" s="146"/>
      <c r="U720" s="146"/>
      <c r="V720" s="146"/>
      <c r="W720" s="146"/>
      <c r="X720" s="146"/>
      <c r="Y720" s="146"/>
      <c r="Z720" s="146"/>
    </row>
    <row r="721" spans="1:26" ht="12.75" customHeight="1" x14ac:dyDescent="0.2">
      <c r="A721" s="141">
        <v>717</v>
      </c>
      <c r="B721" s="146">
        <f t="shared" si="5"/>
        <v>1</v>
      </c>
      <c r="C721" s="150" t="s">
        <v>2561</v>
      </c>
      <c r="D721" s="150" t="s">
        <v>4209</v>
      </c>
      <c r="E721" s="151" t="s">
        <v>3756</v>
      </c>
      <c r="F721" s="161">
        <v>2007</v>
      </c>
      <c r="G721" s="153">
        <v>32000000000</v>
      </c>
      <c r="H721" s="153">
        <v>9600000000</v>
      </c>
      <c r="I721" s="154">
        <f t="shared" si="1"/>
        <v>0.3</v>
      </c>
      <c r="J721" s="155"/>
      <c r="K721" s="155"/>
      <c r="L721" s="141" t="s">
        <v>3261</v>
      </c>
      <c r="M721" s="156">
        <v>2013</v>
      </c>
      <c r="N721" s="146"/>
      <c r="O721" s="146"/>
      <c r="P721" s="146"/>
      <c r="Q721" s="146"/>
      <c r="R721" s="146"/>
      <c r="S721" s="146"/>
      <c r="T721" s="146"/>
      <c r="U721" s="146"/>
      <c r="V721" s="146"/>
      <c r="W721" s="146"/>
      <c r="X721" s="146"/>
      <c r="Y721" s="146"/>
      <c r="Z721" s="146"/>
    </row>
    <row r="722" spans="1:26" ht="12.75" customHeight="1" x14ac:dyDescent="0.2">
      <c r="A722" s="141">
        <v>718</v>
      </c>
      <c r="B722" s="146">
        <f t="shared" si="5"/>
        <v>1</v>
      </c>
      <c r="C722" s="150" t="s">
        <v>3757</v>
      </c>
      <c r="D722" s="150" t="s">
        <v>287</v>
      </c>
      <c r="E722" s="151" t="s">
        <v>3758</v>
      </c>
      <c r="F722" s="161">
        <v>2007</v>
      </c>
      <c r="G722" s="153">
        <v>33625100000</v>
      </c>
      <c r="H722" s="153">
        <v>9988600000</v>
      </c>
      <c r="I722" s="154">
        <f t="shared" si="1"/>
        <v>0.29705785261605172</v>
      </c>
      <c r="J722" s="155" t="s">
        <v>71</v>
      </c>
      <c r="K722" s="155" t="s">
        <v>4242</v>
      </c>
      <c r="L722" s="141"/>
      <c r="M722" s="156"/>
      <c r="N722" s="146"/>
      <c r="O722" s="146"/>
      <c r="P722" s="146"/>
      <c r="Q722" s="146"/>
      <c r="R722" s="146"/>
      <c r="S722" s="146"/>
      <c r="T722" s="146"/>
      <c r="U722" s="146"/>
      <c r="V722" s="146"/>
      <c r="W722" s="146"/>
      <c r="X722" s="146"/>
      <c r="Y722" s="146"/>
      <c r="Z722" s="146"/>
    </row>
    <row r="723" spans="1:26" ht="12.75" customHeight="1" x14ac:dyDescent="0.2">
      <c r="A723" s="141">
        <v>719</v>
      </c>
      <c r="B723" s="146">
        <f t="shared" si="5"/>
        <v>1</v>
      </c>
      <c r="C723" s="150" t="s">
        <v>1436</v>
      </c>
      <c r="D723" s="150" t="s">
        <v>287</v>
      </c>
      <c r="E723" s="151" t="s">
        <v>3759</v>
      </c>
      <c r="F723" s="161">
        <v>2007</v>
      </c>
      <c r="G723" s="153">
        <v>2310000000</v>
      </c>
      <c r="H723" s="153">
        <v>182000000</v>
      </c>
      <c r="I723" s="154">
        <f t="shared" si="1"/>
        <v>7.8787878787878782E-2</v>
      </c>
      <c r="J723" s="155"/>
      <c r="K723" s="155"/>
      <c r="L723" s="141" t="s">
        <v>3261</v>
      </c>
      <c r="M723" s="156">
        <v>2008</v>
      </c>
      <c r="N723" s="146"/>
      <c r="O723" s="146"/>
      <c r="P723" s="146"/>
      <c r="Q723" s="146"/>
      <c r="R723" s="146"/>
      <c r="S723" s="146"/>
      <c r="T723" s="146"/>
      <c r="U723" s="146"/>
      <c r="V723" s="146"/>
      <c r="W723" s="146"/>
      <c r="X723" s="146"/>
      <c r="Y723" s="146"/>
      <c r="Z723" s="146"/>
    </row>
    <row r="724" spans="1:26" ht="12.75" customHeight="1" x14ac:dyDescent="0.2">
      <c r="A724" s="141">
        <v>720</v>
      </c>
      <c r="B724" s="146">
        <f t="shared" si="5"/>
        <v>1</v>
      </c>
      <c r="C724" s="150" t="s">
        <v>2461</v>
      </c>
      <c r="D724" s="150" t="s">
        <v>287</v>
      </c>
      <c r="E724" s="151" t="s">
        <v>3760</v>
      </c>
      <c r="F724" s="161">
        <v>2007</v>
      </c>
      <c r="G724" s="153">
        <v>13851000000</v>
      </c>
      <c r="H724" s="153">
        <v>9178000000</v>
      </c>
      <c r="I724" s="154">
        <f t="shared" si="1"/>
        <v>0.66262363728250673</v>
      </c>
      <c r="J724" s="155"/>
      <c r="K724" s="155"/>
      <c r="L724" s="141" t="s">
        <v>3261</v>
      </c>
      <c r="M724" s="156">
        <v>2013</v>
      </c>
      <c r="N724" s="146"/>
      <c r="O724" s="146"/>
      <c r="P724" s="146"/>
      <c r="Q724" s="146"/>
      <c r="R724" s="146"/>
      <c r="S724" s="146"/>
      <c r="T724" s="146"/>
      <c r="U724" s="146"/>
      <c r="V724" s="146"/>
      <c r="W724" s="146"/>
      <c r="X724" s="146"/>
      <c r="Y724" s="146"/>
      <c r="Z724" s="146"/>
    </row>
    <row r="725" spans="1:26" ht="12.75" customHeight="1" x14ac:dyDescent="0.2">
      <c r="A725" s="141">
        <v>721</v>
      </c>
      <c r="B725" s="146">
        <f t="shared" si="5"/>
        <v>1</v>
      </c>
      <c r="C725" s="150" t="s">
        <v>1569</v>
      </c>
      <c r="D725" s="150" t="s">
        <v>4210</v>
      </c>
      <c r="E725" s="151" t="s">
        <v>3761</v>
      </c>
      <c r="F725" s="161">
        <v>2007</v>
      </c>
      <c r="G725" s="153">
        <v>15000000000</v>
      </c>
      <c r="H725" s="153">
        <v>4500000000</v>
      </c>
      <c r="I725" s="154">
        <f t="shared" si="1"/>
        <v>0.3</v>
      </c>
      <c r="J725" s="155"/>
      <c r="K725" s="155"/>
      <c r="L725" s="141" t="s">
        <v>3261</v>
      </c>
      <c r="M725" s="156">
        <v>2009</v>
      </c>
      <c r="N725" s="146"/>
      <c r="O725" s="146"/>
      <c r="P725" s="146"/>
      <c r="Q725" s="146"/>
      <c r="R725" s="146"/>
      <c r="S725" s="146"/>
      <c r="T725" s="146"/>
      <c r="U725" s="146"/>
      <c r="V725" s="146"/>
      <c r="W725" s="146"/>
      <c r="X725" s="146"/>
      <c r="Y725" s="146"/>
      <c r="Z725" s="146"/>
    </row>
    <row r="726" spans="1:26" ht="12.75" customHeight="1" x14ac:dyDescent="0.2">
      <c r="A726" s="141">
        <v>722</v>
      </c>
      <c r="B726" s="146">
        <f t="shared" si="5"/>
        <v>1</v>
      </c>
      <c r="C726" s="150" t="s">
        <v>1507</v>
      </c>
      <c r="D726" s="150" t="s">
        <v>389</v>
      </c>
      <c r="E726" s="151" t="s">
        <v>3762</v>
      </c>
      <c r="F726" s="161">
        <v>2007</v>
      </c>
      <c r="G726" s="153">
        <v>3900000000</v>
      </c>
      <c r="H726" s="153">
        <v>1989000000</v>
      </c>
      <c r="I726" s="154">
        <f t="shared" si="1"/>
        <v>0.51</v>
      </c>
      <c r="J726" s="155"/>
      <c r="K726" s="155"/>
      <c r="L726" s="141" t="s">
        <v>3261</v>
      </c>
      <c r="M726" s="156">
        <v>2009</v>
      </c>
      <c r="N726" s="146"/>
      <c r="O726" s="146"/>
      <c r="P726" s="146"/>
      <c r="Q726" s="146"/>
      <c r="R726" s="146"/>
      <c r="S726" s="146"/>
      <c r="T726" s="146"/>
      <c r="U726" s="146"/>
      <c r="V726" s="146"/>
      <c r="W726" s="146"/>
      <c r="X726" s="146"/>
      <c r="Y726" s="146"/>
      <c r="Z726" s="146"/>
    </row>
    <row r="727" spans="1:26" ht="12.75" customHeight="1" x14ac:dyDescent="0.2">
      <c r="A727" s="141">
        <v>723</v>
      </c>
      <c r="B727" s="146">
        <f t="shared" si="5"/>
        <v>1</v>
      </c>
      <c r="C727" s="150" t="s">
        <v>1342</v>
      </c>
      <c r="D727" s="150" t="s">
        <v>389</v>
      </c>
      <c r="E727" s="151" t="s">
        <v>3763</v>
      </c>
      <c r="F727" s="161">
        <v>2007</v>
      </c>
      <c r="G727" s="153">
        <v>3177471902</v>
      </c>
      <c r="H727" s="153">
        <v>2686471902</v>
      </c>
      <c r="I727" s="154">
        <f t="shared" si="1"/>
        <v>0.84547463671009981</v>
      </c>
      <c r="J727" s="155"/>
      <c r="K727" s="155"/>
      <c r="L727" s="141" t="s">
        <v>3261</v>
      </c>
      <c r="M727" s="156">
        <v>2007</v>
      </c>
      <c r="N727" s="146"/>
      <c r="O727" s="146"/>
      <c r="P727" s="146"/>
      <c r="Q727" s="146"/>
      <c r="R727" s="146"/>
      <c r="S727" s="146"/>
      <c r="T727" s="146"/>
      <c r="U727" s="146"/>
      <c r="V727" s="146"/>
      <c r="W727" s="146"/>
      <c r="X727" s="146"/>
      <c r="Y727" s="146"/>
      <c r="Z727" s="146"/>
    </row>
    <row r="728" spans="1:26" ht="12.75" customHeight="1" x14ac:dyDescent="0.2">
      <c r="A728" s="141">
        <v>724</v>
      </c>
      <c r="B728" s="146">
        <f t="shared" si="5"/>
        <v>1</v>
      </c>
      <c r="C728" s="150" t="s">
        <v>1511</v>
      </c>
      <c r="D728" s="150" t="s">
        <v>389</v>
      </c>
      <c r="E728" s="151" t="s">
        <v>3764</v>
      </c>
      <c r="F728" s="161">
        <v>2007</v>
      </c>
      <c r="G728" s="153">
        <v>2255700000</v>
      </c>
      <c r="H728" s="153">
        <v>1150500000</v>
      </c>
      <c r="I728" s="154">
        <f t="shared" si="1"/>
        <v>0.51004122888682002</v>
      </c>
      <c r="J728" s="155"/>
      <c r="K728" s="155"/>
      <c r="L728" s="141" t="s">
        <v>3261</v>
      </c>
      <c r="M728" s="156">
        <v>2009</v>
      </c>
      <c r="N728" s="146"/>
      <c r="O728" s="146"/>
      <c r="P728" s="146"/>
      <c r="Q728" s="146"/>
      <c r="R728" s="146"/>
      <c r="S728" s="146"/>
      <c r="T728" s="146"/>
      <c r="U728" s="146"/>
      <c r="V728" s="146"/>
      <c r="W728" s="146"/>
      <c r="X728" s="146"/>
      <c r="Y728" s="146"/>
      <c r="Z728" s="146"/>
    </row>
    <row r="729" spans="1:26" ht="12.75" customHeight="1" x14ac:dyDescent="0.2">
      <c r="A729" s="141">
        <v>725</v>
      </c>
      <c r="B729" s="146">
        <f t="shared" si="5"/>
        <v>1</v>
      </c>
      <c r="C729" s="150" t="s">
        <v>2612</v>
      </c>
      <c r="D729" s="150" t="s">
        <v>739</v>
      </c>
      <c r="E729" s="151" t="s">
        <v>2613</v>
      </c>
      <c r="F729" s="161">
        <v>2007</v>
      </c>
      <c r="G729" s="153">
        <v>8500000000</v>
      </c>
      <c r="H729" s="153">
        <v>2550000000</v>
      </c>
      <c r="I729" s="154">
        <f t="shared" si="1"/>
        <v>0.3</v>
      </c>
      <c r="J729" s="155"/>
      <c r="K729" s="155"/>
      <c r="L729" s="141" t="s">
        <v>3261</v>
      </c>
      <c r="M729" s="156" t="s">
        <v>3280</v>
      </c>
      <c r="N729" s="146" t="str">
        <f>VLOOKUP(C729,'[8]BAN VON 2014'!A$2:D$36,4,0)</f>
        <v>T3</v>
      </c>
      <c r="O729" s="146"/>
      <c r="P729" s="146"/>
      <c r="Q729" s="146"/>
      <c r="R729" s="146"/>
      <c r="S729" s="146"/>
      <c r="T729" s="146"/>
      <c r="U729" s="146"/>
      <c r="V729" s="146"/>
      <c r="W729" s="146"/>
      <c r="X729" s="146"/>
      <c r="Y729" s="146"/>
      <c r="Z729" s="146"/>
    </row>
    <row r="730" spans="1:26" ht="12.75" customHeight="1" x14ac:dyDescent="0.2">
      <c r="A730" s="141">
        <v>726</v>
      </c>
      <c r="B730" s="146">
        <f t="shared" si="5"/>
        <v>1</v>
      </c>
      <c r="C730" s="150" t="s">
        <v>2492</v>
      </c>
      <c r="D730" s="150" t="s">
        <v>739</v>
      </c>
      <c r="E730" s="151" t="s">
        <v>3765</v>
      </c>
      <c r="F730" s="161">
        <v>2007</v>
      </c>
      <c r="G730" s="153">
        <v>2000000000</v>
      </c>
      <c r="H730" s="153">
        <v>256945880</v>
      </c>
      <c r="I730" s="154">
        <f t="shared" si="1"/>
        <v>0.12847294000000001</v>
      </c>
      <c r="J730" s="155"/>
      <c r="K730" s="155"/>
      <c r="L730" s="141" t="s">
        <v>3261</v>
      </c>
      <c r="M730" s="156">
        <v>2013</v>
      </c>
      <c r="N730" s="146"/>
      <c r="O730" s="146"/>
      <c r="P730" s="146"/>
      <c r="Q730" s="146"/>
      <c r="R730" s="146"/>
      <c r="S730" s="146"/>
      <c r="T730" s="146"/>
      <c r="U730" s="146"/>
      <c r="V730" s="146"/>
      <c r="W730" s="146"/>
      <c r="X730" s="146"/>
      <c r="Y730" s="146"/>
      <c r="Z730" s="146"/>
    </row>
    <row r="731" spans="1:26" ht="12.75" customHeight="1" x14ac:dyDescent="0.2">
      <c r="A731" s="141">
        <v>727</v>
      </c>
      <c r="B731" s="146">
        <f t="shared" si="5"/>
        <v>1</v>
      </c>
      <c r="C731" s="150" t="s">
        <v>1625</v>
      </c>
      <c r="D731" s="150" t="s">
        <v>4220</v>
      </c>
      <c r="E731" s="151" t="s">
        <v>3766</v>
      </c>
      <c r="F731" s="161">
        <v>2007</v>
      </c>
      <c r="G731" s="153">
        <v>5955547050</v>
      </c>
      <c r="H731" s="153">
        <v>1786700000</v>
      </c>
      <c r="I731" s="154">
        <f t="shared" si="1"/>
        <v>0.30000602547502331</v>
      </c>
      <c r="J731" s="155"/>
      <c r="K731" s="155"/>
      <c r="L731" s="141" t="s">
        <v>3261</v>
      </c>
      <c r="M731" s="156">
        <v>2009</v>
      </c>
      <c r="N731" s="146"/>
      <c r="O731" s="146"/>
      <c r="P731" s="146"/>
      <c r="Q731" s="146"/>
      <c r="R731" s="146"/>
      <c r="S731" s="146"/>
      <c r="T731" s="146"/>
      <c r="U731" s="146"/>
      <c r="V731" s="146"/>
      <c r="W731" s="146"/>
      <c r="X731" s="146"/>
      <c r="Y731" s="146"/>
      <c r="Z731" s="146"/>
    </row>
    <row r="732" spans="1:26" ht="12.75" customHeight="1" x14ac:dyDescent="0.2">
      <c r="A732" s="141">
        <v>728</v>
      </c>
      <c r="B732" s="146">
        <f t="shared" si="5"/>
        <v>1</v>
      </c>
      <c r="C732" s="150" t="s">
        <v>1364</v>
      </c>
      <c r="D732" s="150" t="s">
        <v>4211</v>
      </c>
      <c r="E732" s="151" t="s">
        <v>3767</v>
      </c>
      <c r="F732" s="161">
        <v>2007</v>
      </c>
      <c r="G732" s="153">
        <v>1506900000</v>
      </c>
      <c r="H732" s="153">
        <v>355900000</v>
      </c>
      <c r="I732" s="154">
        <f t="shared" si="1"/>
        <v>0.23618023757382706</v>
      </c>
      <c r="J732" s="155"/>
      <c r="K732" s="155"/>
      <c r="L732" s="141" t="s">
        <v>3261</v>
      </c>
      <c r="M732" s="156">
        <v>2007</v>
      </c>
      <c r="N732" s="146"/>
      <c r="O732" s="146"/>
      <c r="P732" s="146"/>
      <c r="Q732" s="146"/>
      <c r="R732" s="146"/>
      <c r="S732" s="146"/>
      <c r="T732" s="146"/>
      <c r="U732" s="146"/>
      <c r="V732" s="146"/>
      <c r="W732" s="146"/>
      <c r="X732" s="146"/>
      <c r="Y732" s="146"/>
      <c r="Z732" s="146"/>
    </row>
    <row r="733" spans="1:26" ht="12.75" customHeight="1" x14ac:dyDescent="0.2">
      <c r="A733" s="141">
        <v>729</v>
      </c>
      <c r="B733" s="146">
        <f t="shared" si="5"/>
        <v>1</v>
      </c>
      <c r="C733" s="150" t="s">
        <v>2273</v>
      </c>
      <c r="D733" s="150" t="s">
        <v>4211</v>
      </c>
      <c r="E733" s="151" t="s">
        <v>2274</v>
      </c>
      <c r="F733" s="161">
        <v>2007</v>
      </c>
      <c r="G733" s="153">
        <v>6334000000</v>
      </c>
      <c r="H733" s="153">
        <v>3484100000</v>
      </c>
      <c r="I733" s="154">
        <f t="shared" si="1"/>
        <v>0.55006315124723715</v>
      </c>
      <c r="J733" s="155"/>
      <c r="K733" s="155"/>
      <c r="L733" s="141" t="s">
        <v>3261</v>
      </c>
      <c r="M733" s="156">
        <v>2011</v>
      </c>
      <c r="N733" s="146"/>
      <c r="O733" s="146"/>
      <c r="P733" s="146"/>
      <c r="Q733" s="146"/>
      <c r="R733" s="146"/>
      <c r="S733" s="146"/>
      <c r="T733" s="146"/>
      <c r="U733" s="146"/>
      <c r="V733" s="146"/>
      <c r="W733" s="146"/>
      <c r="X733" s="146"/>
      <c r="Y733" s="146"/>
      <c r="Z733" s="146"/>
    </row>
    <row r="734" spans="1:26" ht="12.75" customHeight="1" x14ac:dyDescent="0.2">
      <c r="A734" s="141">
        <v>730</v>
      </c>
      <c r="B734" s="146">
        <f t="shared" si="5"/>
        <v>1</v>
      </c>
      <c r="C734" s="150" t="s">
        <v>897</v>
      </c>
      <c r="D734" s="150" t="s">
        <v>900</v>
      </c>
      <c r="E734" s="151" t="s">
        <v>3768</v>
      </c>
      <c r="F734" s="161">
        <v>2007</v>
      </c>
      <c r="G734" s="153">
        <v>4751206000</v>
      </c>
      <c r="H734" s="153">
        <v>4785206899</v>
      </c>
      <c r="I734" s="154">
        <f t="shared" si="1"/>
        <v>1.0071562670614576</v>
      </c>
      <c r="J734" s="155" t="s">
        <v>2601</v>
      </c>
      <c r="K734" s="155" t="s">
        <v>4257</v>
      </c>
      <c r="L734" s="141" t="s">
        <v>3769</v>
      </c>
      <c r="M734" s="156">
        <v>2011</v>
      </c>
      <c r="N734" s="146"/>
      <c r="O734" s="146"/>
      <c r="P734" s="146" t="s">
        <v>3273</v>
      </c>
      <c r="Q734" s="146"/>
      <c r="R734" s="146"/>
      <c r="S734" s="146"/>
      <c r="T734" s="146"/>
      <c r="U734" s="146"/>
      <c r="V734" s="146"/>
      <c r="W734" s="146"/>
      <c r="X734" s="146"/>
      <c r="Y734" s="146"/>
      <c r="Z734" s="146"/>
    </row>
    <row r="735" spans="1:26" ht="12.75" customHeight="1" x14ac:dyDescent="0.2">
      <c r="A735" s="141">
        <v>731</v>
      </c>
      <c r="B735" s="146">
        <f t="shared" si="5"/>
        <v>1</v>
      </c>
      <c r="C735" s="150" t="s">
        <v>3770</v>
      </c>
      <c r="D735" s="150" t="s">
        <v>900</v>
      </c>
      <c r="E735" s="151" t="s">
        <v>3771</v>
      </c>
      <c r="F735" s="161">
        <v>2007</v>
      </c>
      <c r="G735" s="153">
        <v>759291000</v>
      </c>
      <c r="H735" s="153">
        <v>766281358</v>
      </c>
      <c r="I735" s="154">
        <f t="shared" si="1"/>
        <v>1.0092064281020057</v>
      </c>
      <c r="J735" s="155"/>
      <c r="K735" s="155"/>
      <c r="L735" s="141" t="s">
        <v>3769</v>
      </c>
      <c r="M735" s="156">
        <v>2011</v>
      </c>
      <c r="N735" s="146"/>
      <c r="O735" s="146"/>
      <c r="P735" s="146" t="s">
        <v>3273</v>
      </c>
      <c r="Q735" s="146"/>
      <c r="R735" s="146"/>
      <c r="S735" s="146"/>
      <c r="T735" s="146"/>
      <c r="U735" s="146"/>
      <c r="V735" s="146"/>
      <c r="W735" s="146"/>
      <c r="X735" s="146"/>
      <c r="Y735" s="146"/>
      <c r="Z735" s="146"/>
    </row>
    <row r="736" spans="1:26" ht="12.75" customHeight="1" x14ac:dyDescent="0.2">
      <c r="A736" s="141">
        <v>732</v>
      </c>
      <c r="B736" s="146">
        <f t="shared" si="5"/>
        <v>1</v>
      </c>
      <c r="C736" s="150" t="s">
        <v>3772</v>
      </c>
      <c r="D736" s="150" t="s">
        <v>900</v>
      </c>
      <c r="E736" s="151" t="s">
        <v>3773</v>
      </c>
      <c r="F736" s="161">
        <v>2007</v>
      </c>
      <c r="G736" s="153">
        <v>2581000542</v>
      </c>
      <c r="H736" s="153">
        <v>2581000542</v>
      </c>
      <c r="I736" s="154">
        <f t="shared" si="1"/>
        <v>1</v>
      </c>
      <c r="J736" s="155"/>
      <c r="K736" s="155"/>
      <c r="L736" s="141" t="s">
        <v>3769</v>
      </c>
      <c r="M736" s="156">
        <v>2008</v>
      </c>
      <c r="N736" s="146"/>
      <c r="O736" s="146"/>
      <c r="P736" s="146" t="s">
        <v>3273</v>
      </c>
      <c r="Q736" s="146"/>
      <c r="R736" s="146"/>
      <c r="S736" s="146"/>
      <c r="T736" s="146"/>
      <c r="U736" s="146"/>
      <c r="V736" s="146"/>
      <c r="W736" s="146"/>
      <c r="X736" s="146"/>
      <c r="Y736" s="146"/>
      <c r="Z736" s="146"/>
    </row>
    <row r="737" spans="1:26" ht="12.75" customHeight="1" x14ac:dyDescent="0.2">
      <c r="A737" s="141">
        <v>733</v>
      </c>
      <c r="B737" s="146">
        <f t="shared" si="5"/>
        <v>1</v>
      </c>
      <c r="C737" s="150" t="s">
        <v>2205</v>
      </c>
      <c r="D737" s="150" t="s">
        <v>900</v>
      </c>
      <c r="E737" s="151" t="s">
        <v>3774</v>
      </c>
      <c r="F737" s="161">
        <v>2007</v>
      </c>
      <c r="G737" s="153">
        <v>1483080000</v>
      </c>
      <c r="H737" s="153">
        <v>1614099472</v>
      </c>
      <c r="I737" s="154">
        <f t="shared" si="1"/>
        <v>1.0883428216953908</v>
      </c>
      <c r="J737" s="155"/>
      <c r="K737" s="155"/>
      <c r="L737" s="141" t="s">
        <v>3261</v>
      </c>
      <c r="M737" s="156">
        <v>2011</v>
      </c>
      <c r="N737" s="146"/>
      <c r="O737" s="146"/>
      <c r="P737" s="146" t="s">
        <v>3273</v>
      </c>
      <c r="Q737" s="146"/>
      <c r="R737" s="146"/>
      <c r="S737" s="146"/>
      <c r="T737" s="146"/>
      <c r="U737" s="146"/>
      <c r="V737" s="146"/>
      <c r="W737" s="146"/>
      <c r="X737" s="146"/>
      <c r="Y737" s="146"/>
      <c r="Z737" s="146"/>
    </row>
    <row r="738" spans="1:26" ht="12.75" customHeight="1" x14ac:dyDescent="0.2">
      <c r="A738" s="141">
        <v>734</v>
      </c>
      <c r="B738" s="146">
        <f t="shared" si="5"/>
        <v>1</v>
      </c>
      <c r="C738" s="150" t="s">
        <v>1969</v>
      </c>
      <c r="D738" s="150" t="s">
        <v>4212</v>
      </c>
      <c r="E738" s="151" t="s">
        <v>3775</v>
      </c>
      <c r="F738" s="161">
        <v>2007</v>
      </c>
      <c r="G738" s="153">
        <v>2000000000</v>
      </c>
      <c r="H738" s="153">
        <v>550000000</v>
      </c>
      <c r="I738" s="154">
        <f t="shared" si="1"/>
        <v>0.27500000000000002</v>
      </c>
      <c r="J738" s="155"/>
      <c r="K738" s="155"/>
      <c r="L738" s="141" t="s">
        <v>3261</v>
      </c>
      <c r="M738" s="156">
        <v>2009</v>
      </c>
      <c r="N738" s="146"/>
      <c r="O738" s="146"/>
      <c r="P738" s="146"/>
      <c r="Q738" s="146"/>
      <c r="R738" s="146"/>
      <c r="S738" s="146"/>
      <c r="T738" s="146"/>
      <c r="U738" s="146"/>
      <c r="V738" s="146"/>
      <c r="W738" s="146"/>
      <c r="X738" s="146"/>
      <c r="Y738" s="146"/>
      <c r="Z738" s="146"/>
    </row>
    <row r="739" spans="1:26" ht="12.75" customHeight="1" x14ac:dyDescent="0.2">
      <c r="A739" s="141">
        <v>735</v>
      </c>
      <c r="B739" s="146">
        <f t="shared" si="5"/>
        <v>1</v>
      </c>
      <c r="C739" s="150" t="s">
        <v>2599</v>
      </c>
      <c r="D739" s="150" t="s">
        <v>4212</v>
      </c>
      <c r="E739" s="151" t="s">
        <v>3776</v>
      </c>
      <c r="F739" s="161">
        <v>2007</v>
      </c>
      <c r="G739" s="153">
        <v>5767250000</v>
      </c>
      <c r="H739" s="153">
        <v>4267250000</v>
      </c>
      <c r="I739" s="154">
        <f t="shared" si="1"/>
        <v>0.73991070267458492</v>
      </c>
      <c r="J739" s="155"/>
      <c r="K739" s="155"/>
      <c r="L739" s="141" t="s">
        <v>3261</v>
      </c>
      <c r="M739" s="156" t="s">
        <v>3516</v>
      </c>
      <c r="N739" s="146" t="str">
        <f>VLOOKUP(C739,'[8]BAN VON 2014'!A$2:D$36,4,0)</f>
        <v>T2</v>
      </c>
      <c r="O739" s="146"/>
      <c r="P739" s="146"/>
      <c r="Q739" s="146"/>
      <c r="R739" s="146"/>
      <c r="S739" s="146"/>
      <c r="T739" s="146"/>
      <c r="U739" s="146"/>
      <c r="V739" s="146"/>
      <c r="W739" s="146"/>
      <c r="X739" s="146"/>
      <c r="Y739" s="146"/>
      <c r="Z739" s="146"/>
    </row>
    <row r="740" spans="1:26" ht="12.75" customHeight="1" x14ac:dyDescent="0.2">
      <c r="A740" s="141">
        <v>736</v>
      </c>
      <c r="B740" s="146">
        <f t="shared" si="5"/>
        <v>1</v>
      </c>
      <c r="C740" s="150" t="s">
        <v>2167</v>
      </c>
      <c r="D740" s="150" t="s">
        <v>4212</v>
      </c>
      <c r="E740" s="151" t="s">
        <v>2168</v>
      </c>
      <c r="F740" s="161">
        <v>2007</v>
      </c>
      <c r="G740" s="153">
        <v>22506859000</v>
      </c>
      <c r="H740" s="153">
        <v>20039859000</v>
      </c>
      <c r="I740" s="154">
        <f t="shared" si="1"/>
        <v>0.89038896986914073</v>
      </c>
      <c r="J740" s="155"/>
      <c r="K740" s="155"/>
      <c r="L740" s="141" t="s">
        <v>3261</v>
      </c>
      <c r="M740" s="156">
        <v>2010</v>
      </c>
      <c r="N740" s="146"/>
      <c r="O740" s="146"/>
      <c r="P740" s="146"/>
      <c r="Q740" s="146"/>
      <c r="R740" s="146"/>
      <c r="S740" s="146"/>
      <c r="T740" s="146"/>
      <c r="U740" s="146"/>
      <c r="V740" s="146"/>
      <c r="W740" s="146"/>
      <c r="X740" s="146"/>
      <c r="Y740" s="146"/>
      <c r="Z740" s="146"/>
    </row>
    <row r="741" spans="1:26" ht="12.75" customHeight="1" x14ac:dyDescent="0.2">
      <c r="A741" s="141">
        <v>737</v>
      </c>
      <c r="B741" s="146">
        <f t="shared" si="5"/>
        <v>1</v>
      </c>
      <c r="C741" s="150" t="s">
        <v>1766</v>
      </c>
      <c r="D741" s="150" t="s">
        <v>4212</v>
      </c>
      <c r="E741" s="151" t="s">
        <v>1767</v>
      </c>
      <c r="F741" s="161">
        <v>2007</v>
      </c>
      <c r="G741" s="153">
        <v>2600000000</v>
      </c>
      <c r="H741" s="153">
        <v>1945600000</v>
      </c>
      <c r="I741" s="154">
        <f t="shared" si="1"/>
        <v>0.74830769230769234</v>
      </c>
      <c r="J741" s="155"/>
      <c r="K741" s="155"/>
      <c r="L741" s="141" t="s">
        <v>3261</v>
      </c>
      <c r="M741" s="156">
        <v>2009</v>
      </c>
      <c r="N741" s="146"/>
      <c r="O741" s="146"/>
      <c r="P741" s="146"/>
      <c r="Q741" s="146"/>
      <c r="R741" s="146"/>
      <c r="S741" s="146"/>
      <c r="T741" s="146"/>
      <c r="U741" s="146"/>
      <c r="V741" s="146"/>
      <c r="W741" s="146"/>
      <c r="X741" s="146"/>
      <c r="Y741" s="146"/>
      <c r="Z741" s="146"/>
    </row>
    <row r="742" spans="1:26" ht="12.75" customHeight="1" x14ac:dyDescent="0.2">
      <c r="A742" s="141">
        <v>738</v>
      </c>
      <c r="B742" s="146">
        <f t="shared" si="5"/>
        <v>1</v>
      </c>
      <c r="C742" s="150" t="s">
        <v>1362</v>
      </c>
      <c r="D742" s="150" t="s">
        <v>4212</v>
      </c>
      <c r="E742" s="151" t="s">
        <v>3777</v>
      </c>
      <c r="F742" s="161">
        <v>2007</v>
      </c>
      <c r="G742" s="153">
        <v>3000000000</v>
      </c>
      <c r="H742" s="153">
        <v>253640000</v>
      </c>
      <c r="I742" s="154">
        <f t="shared" si="1"/>
        <v>8.4546666666666673E-2</v>
      </c>
      <c r="J742" s="155"/>
      <c r="K742" s="155"/>
      <c r="L742" s="141" t="s">
        <v>3261</v>
      </c>
      <c r="M742" s="156">
        <v>2007</v>
      </c>
      <c r="N742" s="146"/>
      <c r="O742" s="146"/>
      <c r="P742" s="146"/>
      <c r="Q742" s="146"/>
      <c r="R742" s="146"/>
      <c r="S742" s="146"/>
      <c r="T742" s="146"/>
      <c r="U742" s="146"/>
      <c r="V742" s="146"/>
      <c r="W742" s="146"/>
      <c r="X742" s="146"/>
      <c r="Y742" s="146"/>
      <c r="Z742" s="146"/>
    </row>
    <row r="743" spans="1:26" ht="12.75" customHeight="1" x14ac:dyDescent="0.2">
      <c r="A743" s="141">
        <v>739</v>
      </c>
      <c r="B743" s="146">
        <f t="shared" si="5"/>
        <v>1</v>
      </c>
      <c r="C743" s="150" t="s">
        <v>2169</v>
      </c>
      <c r="D743" s="150" t="s">
        <v>4212</v>
      </c>
      <c r="E743" s="151" t="s">
        <v>2170</v>
      </c>
      <c r="F743" s="161">
        <v>2007</v>
      </c>
      <c r="G743" s="153">
        <v>2048000000</v>
      </c>
      <c r="H743" s="153">
        <v>1548000000</v>
      </c>
      <c r="I743" s="154">
        <f t="shared" si="1"/>
        <v>0.755859375</v>
      </c>
      <c r="J743" s="155"/>
      <c r="K743" s="155"/>
      <c r="L743" s="141" t="s">
        <v>3261</v>
      </c>
      <c r="M743" s="156">
        <v>2010</v>
      </c>
      <c r="N743" s="146"/>
      <c r="O743" s="146"/>
      <c r="P743" s="146"/>
      <c r="Q743" s="146"/>
      <c r="R743" s="146"/>
      <c r="S743" s="146"/>
      <c r="T743" s="146"/>
      <c r="U743" s="146"/>
      <c r="V743" s="146"/>
      <c r="W743" s="146"/>
      <c r="X743" s="146"/>
      <c r="Y743" s="146"/>
      <c r="Z743" s="146"/>
    </row>
    <row r="744" spans="1:26" ht="12.75" customHeight="1" x14ac:dyDescent="0.2">
      <c r="A744" s="141">
        <v>740</v>
      </c>
      <c r="B744" s="146">
        <f t="shared" si="5"/>
        <v>1</v>
      </c>
      <c r="C744" s="150" t="s">
        <v>3778</v>
      </c>
      <c r="D744" s="150" t="s">
        <v>900</v>
      </c>
      <c r="E744" s="151" t="s">
        <v>3779</v>
      </c>
      <c r="F744" s="161">
        <v>2007</v>
      </c>
      <c r="G744" s="153">
        <v>966112416</v>
      </c>
      <c r="H744" s="153">
        <v>24957807416</v>
      </c>
      <c r="I744" s="154">
        <f t="shared" si="1"/>
        <v>25.833233278724368</v>
      </c>
      <c r="J744" s="155"/>
      <c r="K744" s="155"/>
      <c r="L744" s="141" t="s">
        <v>3267</v>
      </c>
      <c r="M744" s="156">
        <v>2011</v>
      </c>
      <c r="N744" s="146"/>
      <c r="O744" s="146"/>
      <c r="P744" s="146" t="s">
        <v>3273</v>
      </c>
      <c r="Q744" s="146"/>
      <c r="R744" s="146"/>
      <c r="S744" s="146"/>
      <c r="T744" s="146"/>
      <c r="U744" s="146"/>
      <c r="V744" s="146"/>
      <c r="W744" s="146"/>
      <c r="X744" s="146"/>
      <c r="Y744" s="146"/>
      <c r="Z744" s="146"/>
    </row>
    <row r="745" spans="1:26" ht="12.75" customHeight="1" x14ac:dyDescent="0.2">
      <c r="A745" s="141">
        <v>741</v>
      </c>
      <c r="B745" s="146">
        <f t="shared" si="5"/>
        <v>1</v>
      </c>
      <c r="C745" s="150" t="s">
        <v>3780</v>
      </c>
      <c r="D745" s="150" t="s">
        <v>900</v>
      </c>
      <c r="E745" s="151" t="s">
        <v>3781</v>
      </c>
      <c r="F745" s="161">
        <v>2007</v>
      </c>
      <c r="G745" s="153">
        <v>4591897617</v>
      </c>
      <c r="H745" s="153">
        <v>4591897617</v>
      </c>
      <c r="I745" s="154">
        <f t="shared" si="1"/>
        <v>1</v>
      </c>
      <c r="J745" s="155"/>
      <c r="K745" s="155"/>
      <c r="L745" s="141" t="s">
        <v>3769</v>
      </c>
      <c r="M745" s="156">
        <v>2011</v>
      </c>
      <c r="N745" s="146"/>
      <c r="O745" s="146"/>
      <c r="P745" s="146" t="s">
        <v>3273</v>
      </c>
      <c r="Q745" s="146"/>
      <c r="R745" s="146"/>
      <c r="S745" s="146"/>
      <c r="T745" s="146"/>
      <c r="U745" s="146"/>
      <c r="V745" s="146"/>
      <c r="W745" s="146"/>
      <c r="X745" s="146"/>
      <c r="Y745" s="146"/>
      <c r="Z745" s="146"/>
    </row>
    <row r="746" spans="1:26" ht="12.75" customHeight="1" x14ac:dyDescent="0.2">
      <c r="A746" s="141">
        <v>742</v>
      </c>
      <c r="B746" s="146">
        <f t="shared" si="5"/>
        <v>1</v>
      </c>
      <c r="C746" s="150" t="s">
        <v>1997</v>
      </c>
      <c r="D746" s="150" t="s">
        <v>900</v>
      </c>
      <c r="E746" s="151" t="s">
        <v>1998</v>
      </c>
      <c r="F746" s="161">
        <v>2007</v>
      </c>
      <c r="G746" s="153">
        <v>3384462223</v>
      </c>
      <c r="H746" s="153">
        <v>4716770870</v>
      </c>
      <c r="I746" s="154">
        <f t="shared" si="1"/>
        <v>1.3936544594724525</v>
      </c>
      <c r="J746" s="155"/>
      <c r="K746" s="155"/>
      <c r="L746" s="141" t="s">
        <v>3261</v>
      </c>
      <c r="M746" s="156">
        <v>2010</v>
      </c>
      <c r="N746" s="146"/>
      <c r="O746" s="146"/>
      <c r="P746" s="146" t="s">
        <v>3273</v>
      </c>
      <c r="Q746" s="146"/>
      <c r="R746" s="146"/>
      <c r="S746" s="146"/>
      <c r="T746" s="146"/>
      <c r="U746" s="146"/>
      <c r="V746" s="146"/>
      <c r="W746" s="146"/>
      <c r="X746" s="146"/>
      <c r="Y746" s="146"/>
      <c r="Z746" s="146"/>
    </row>
    <row r="747" spans="1:26" ht="12.75" customHeight="1" x14ac:dyDescent="0.2">
      <c r="A747" s="141">
        <v>743</v>
      </c>
      <c r="B747" s="146">
        <f t="shared" si="5"/>
        <v>1</v>
      </c>
      <c r="C747" s="150" t="s">
        <v>2591</v>
      </c>
      <c r="D747" s="150" t="s">
        <v>4221</v>
      </c>
      <c r="E747" s="151" t="s">
        <v>3782</v>
      </c>
      <c r="F747" s="161">
        <v>2007</v>
      </c>
      <c r="G747" s="153">
        <v>7000000000</v>
      </c>
      <c r="H747" s="153">
        <v>3430000000</v>
      </c>
      <c r="I747" s="154">
        <f t="shared" si="1"/>
        <v>0.49</v>
      </c>
      <c r="J747" s="155"/>
      <c r="K747" s="155"/>
      <c r="L747" s="141" t="s">
        <v>3261</v>
      </c>
      <c r="M747" s="156" t="s">
        <v>3516</v>
      </c>
      <c r="N747" s="146" t="str">
        <f>VLOOKUP(C747,'[8]BAN VON 2014'!A$2:D$36,4,0)</f>
        <v>T2</v>
      </c>
      <c r="O747" s="146"/>
      <c r="P747" s="146"/>
      <c r="Q747" s="146"/>
      <c r="R747" s="146"/>
      <c r="S747" s="146"/>
      <c r="T747" s="146"/>
      <c r="U747" s="146"/>
      <c r="V747" s="146"/>
      <c r="W747" s="146"/>
      <c r="X747" s="146"/>
      <c r="Y747" s="146"/>
      <c r="Z747" s="146"/>
    </row>
    <row r="748" spans="1:26" ht="12.75" customHeight="1" x14ac:dyDescent="0.2">
      <c r="A748" s="141">
        <v>744</v>
      </c>
      <c r="B748" s="146">
        <f t="shared" si="5"/>
        <v>1</v>
      </c>
      <c r="C748" s="150" t="s">
        <v>1936</v>
      </c>
      <c r="D748" s="150" t="s">
        <v>1032</v>
      </c>
      <c r="E748" s="151" t="s">
        <v>1937</v>
      </c>
      <c r="F748" s="161">
        <v>2007</v>
      </c>
      <c r="G748" s="153">
        <v>1032100000</v>
      </c>
      <c r="H748" s="153">
        <v>567600000</v>
      </c>
      <c r="I748" s="154">
        <f t="shared" si="1"/>
        <v>0.54994671059005906</v>
      </c>
      <c r="J748" s="155"/>
      <c r="K748" s="155"/>
      <c r="L748" s="141" t="s">
        <v>3261</v>
      </c>
      <c r="M748" s="156">
        <v>2009</v>
      </c>
      <c r="N748" s="146"/>
      <c r="O748" s="146"/>
      <c r="P748" s="146"/>
      <c r="Q748" s="146"/>
      <c r="R748" s="146"/>
      <c r="S748" s="146"/>
      <c r="T748" s="146"/>
      <c r="U748" s="146"/>
      <c r="V748" s="146"/>
      <c r="W748" s="146"/>
      <c r="X748" s="146"/>
      <c r="Y748" s="146"/>
      <c r="Z748" s="146"/>
    </row>
    <row r="749" spans="1:26" ht="12.75" customHeight="1" x14ac:dyDescent="0.2">
      <c r="A749" s="141">
        <v>745</v>
      </c>
      <c r="B749" s="146">
        <f t="shared" si="5"/>
        <v>1</v>
      </c>
      <c r="C749" s="150" t="s">
        <v>1488</v>
      </c>
      <c r="D749" s="150" t="s">
        <v>1032</v>
      </c>
      <c r="E749" s="151" t="s">
        <v>3783</v>
      </c>
      <c r="F749" s="161">
        <v>2007</v>
      </c>
      <c r="G749" s="153">
        <v>634000000</v>
      </c>
      <c r="H749" s="153">
        <v>260000000</v>
      </c>
      <c r="I749" s="154">
        <f t="shared" si="1"/>
        <v>0.41009463722397477</v>
      </c>
      <c r="J749" s="155"/>
      <c r="K749" s="155"/>
      <c r="L749" s="141" t="s">
        <v>3261</v>
      </c>
      <c r="M749" s="156">
        <v>2008</v>
      </c>
      <c r="N749" s="146"/>
      <c r="O749" s="146"/>
      <c r="P749" s="146"/>
      <c r="Q749" s="146"/>
      <c r="R749" s="146"/>
      <c r="S749" s="146"/>
      <c r="T749" s="146"/>
      <c r="U749" s="146"/>
      <c r="V749" s="146"/>
      <c r="W749" s="146"/>
      <c r="X749" s="146"/>
      <c r="Y749" s="146"/>
      <c r="Z749" s="146"/>
    </row>
    <row r="750" spans="1:26" ht="12.75" customHeight="1" x14ac:dyDescent="0.2">
      <c r="A750" s="141">
        <v>746</v>
      </c>
      <c r="B750" s="146">
        <f t="shared" si="5"/>
        <v>1</v>
      </c>
      <c r="C750" s="150" t="s">
        <v>3784</v>
      </c>
      <c r="D750" s="150" t="s">
        <v>4139</v>
      </c>
      <c r="E750" s="151" t="s">
        <v>3785</v>
      </c>
      <c r="F750" s="161">
        <v>2007</v>
      </c>
      <c r="G750" s="153">
        <v>3572615507</v>
      </c>
      <c r="H750" s="153">
        <v>3572615507</v>
      </c>
      <c r="I750" s="154">
        <f t="shared" si="1"/>
        <v>1</v>
      </c>
      <c r="J750" s="155"/>
      <c r="K750" s="155"/>
      <c r="L750" s="141" t="s">
        <v>3267</v>
      </c>
      <c r="M750" s="156">
        <v>2010</v>
      </c>
      <c r="N750" s="146"/>
      <c r="O750" s="146"/>
      <c r="P750" s="146" t="s">
        <v>3273</v>
      </c>
      <c r="Q750" s="146"/>
      <c r="R750" s="146"/>
      <c r="S750" s="146"/>
      <c r="T750" s="146"/>
      <c r="U750" s="146"/>
      <c r="V750" s="146"/>
      <c r="W750" s="146"/>
      <c r="X750" s="146"/>
      <c r="Y750" s="146"/>
      <c r="Z750" s="146"/>
    </row>
    <row r="751" spans="1:26" ht="12.75" customHeight="1" x14ac:dyDescent="0.2">
      <c r="A751" s="141">
        <v>747</v>
      </c>
      <c r="B751" s="146">
        <f t="shared" si="5"/>
        <v>1</v>
      </c>
      <c r="C751" s="150" t="s">
        <v>2467</v>
      </c>
      <c r="D751" s="150" t="s">
        <v>4139</v>
      </c>
      <c r="E751" s="151" t="s">
        <v>3786</v>
      </c>
      <c r="F751" s="161">
        <v>2007</v>
      </c>
      <c r="G751" s="153">
        <v>8343800000</v>
      </c>
      <c r="H751" s="153">
        <v>5801100000</v>
      </c>
      <c r="I751" s="154">
        <f t="shared" si="1"/>
        <v>0.69525875500371537</v>
      </c>
      <c r="J751" s="155"/>
      <c r="K751" s="155"/>
      <c r="L751" s="141" t="s">
        <v>3261</v>
      </c>
      <c r="M751" s="156">
        <v>2013</v>
      </c>
      <c r="N751" s="146"/>
      <c r="O751" s="146"/>
      <c r="P751" s="146"/>
      <c r="Q751" s="146"/>
      <c r="R751" s="146"/>
      <c r="S751" s="146"/>
      <c r="T751" s="146"/>
      <c r="U751" s="146"/>
      <c r="V751" s="146"/>
      <c r="W751" s="146"/>
      <c r="X751" s="146"/>
      <c r="Y751" s="146"/>
      <c r="Z751" s="146"/>
    </row>
    <row r="752" spans="1:26" ht="12.75" customHeight="1" x14ac:dyDescent="0.2">
      <c r="A752" s="141">
        <v>748</v>
      </c>
      <c r="B752" s="146">
        <f t="shared" si="5"/>
        <v>1</v>
      </c>
      <c r="C752" s="150" t="s">
        <v>3132</v>
      </c>
      <c r="D752" s="150" t="s">
        <v>4209</v>
      </c>
      <c r="E752" s="151" t="s">
        <v>3787</v>
      </c>
      <c r="F752" s="161">
        <v>2007</v>
      </c>
      <c r="G752" s="153">
        <v>34000000000</v>
      </c>
      <c r="H752" s="153">
        <v>10013000000</v>
      </c>
      <c r="I752" s="154">
        <f t="shared" si="1"/>
        <v>0.29449999999999998</v>
      </c>
      <c r="J752" s="155" t="s">
        <v>2588</v>
      </c>
      <c r="K752" s="155" t="s">
        <v>4241</v>
      </c>
      <c r="L752" s="141"/>
      <c r="M752" s="156"/>
      <c r="N752" s="146"/>
      <c r="O752" s="146"/>
      <c r="P752" s="146"/>
      <c r="Q752" s="146"/>
      <c r="R752" s="146"/>
      <c r="S752" s="146"/>
      <c r="T752" s="146"/>
      <c r="U752" s="146"/>
      <c r="V752" s="146"/>
      <c r="W752" s="146"/>
      <c r="X752" s="146"/>
      <c r="Y752" s="146"/>
      <c r="Z752" s="146"/>
    </row>
    <row r="753" spans="1:26" ht="12.75" customHeight="1" x14ac:dyDescent="0.2">
      <c r="A753" s="141">
        <v>749</v>
      </c>
      <c r="B753" s="146">
        <f t="shared" si="5"/>
        <v>1</v>
      </c>
      <c r="C753" s="150" t="s">
        <v>1107</v>
      </c>
      <c r="D753" s="150" t="s">
        <v>4209</v>
      </c>
      <c r="E753" s="151" t="s">
        <v>3788</v>
      </c>
      <c r="F753" s="161">
        <v>2007</v>
      </c>
      <c r="G753" s="153">
        <v>34000000000</v>
      </c>
      <c r="H753" s="153">
        <v>15750000000</v>
      </c>
      <c r="I753" s="154">
        <f t="shared" si="1"/>
        <v>0.46323529411764708</v>
      </c>
      <c r="J753" s="155" t="s">
        <v>2588</v>
      </c>
      <c r="K753" s="155" t="s">
        <v>4243</v>
      </c>
      <c r="L753" s="141"/>
      <c r="M753" s="156"/>
      <c r="N753" s="146"/>
      <c r="O753" s="146"/>
      <c r="P753" s="146"/>
      <c r="Q753" s="146"/>
      <c r="R753" s="146"/>
      <c r="S753" s="146"/>
      <c r="T753" s="146"/>
      <c r="U753" s="146"/>
      <c r="V753" s="146"/>
      <c r="W753" s="146"/>
      <c r="X753" s="146"/>
      <c r="Y753" s="146"/>
      <c r="Z753" s="146"/>
    </row>
    <row r="754" spans="1:26" ht="12.75" customHeight="1" x14ac:dyDescent="0.2">
      <c r="A754" s="141">
        <v>750</v>
      </c>
      <c r="B754" s="146">
        <f t="shared" si="5"/>
        <v>1</v>
      </c>
      <c r="C754" s="150" t="s">
        <v>3082</v>
      </c>
      <c r="D754" s="150" t="s">
        <v>4209</v>
      </c>
      <c r="E754" s="151" t="s">
        <v>3789</v>
      </c>
      <c r="F754" s="161">
        <v>2007</v>
      </c>
      <c r="G754" s="153">
        <v>7000000000</v>
      </c>
      <c r="H754" s="153">
        <v>886630000</v>
      </c>
      <c r="I754" s="154">
        <f t="shared" si="1"/>
        <v>0.12666142857142856</v>
      </c>
      <c r="J754" s="155" t="s">
        <v>2588</v>
      </c>
      <c r="K754" s="155" t="s">
        <v>1190</v>
      </c>
      <c r="L754" s="141"/>
      <c r="M754" s="156"/>
      <c r="N754" s="146"/>
      <c r="O754" s="146"/>
      <c r="P754" s="146"/>
      <c r="Q754" s="146"/>
      <c r="R754" s="146"/>
      <c r="S754" s="146"/>
      <c r="T754" s="146"/>
      <c r="U754" s="146"/>
      <c r="V754" s="146"/>
      <c r="W754" s="146"/>
      <c r="X754" s="146"/>
      <c r="Y754" s="146"/>
      <c r="Z754" s="146"/>
    </row>
    <row r="755" spans="1:26" ht="12.75" customHeight="1" x14ac:dyDescent="0.2">
      <c r="A755" s="141">
        <v>751</v>
      </c>
      <c r="B755" s="146">
        <f t="shared" si="5"/>
        <v>1</v>
      </c>
      <c r="C755" s="150" t="s">
        <v>2847</v>
      </c>
      <c r="D755" s="150" t="s">
        <v>4209</v>
      </c>
      <c r="E755" s="151" t="s">
        <v>3790</v>
      </c>
      <c r="F755" s="161">
        <v>2007</v>
      </c>
      <c r="G755" s="153">
        <v>18000000000</v>
      </c>
      <c r="H755" s="153">
        <v>1800000000</v>
      </c>
      <c r="I755" s="154">
        <f t="shared" si="1"/>
        <v>0.1</v>
      </c>
      <c r="J755" s="155" t="s">
        <v>2588</v>
      </c>
      <c r="K755" s="155" t="s">
        <v>1190</v>
      </c>
      <c r="L755" s="141"/>
      <c r="M755" s="156"/>
      <c r="N755" s="146"/>
      <c r="O755" s="146"/>
      <c r="P755" s="146"/>
      <c r="Q755" s="146"/>
      <c r="R755" s="146"/>
      <c r="S755" s="146"/>
      <c r="T755" s="146"/>
      <c r="U755" s="146"/>
      <c r="V755" s="146"/>
      <c r="W755" s="146"/>
      <c r="X755" s="146"/>
      <c r="Y755" s="146"/>
      <c r="Z755" s="146"/>
    </row>
    <row r="756" spans="1:26" ht="12.75" customHeight="1" x14ac:dyDescent="0.2">
      <c r="A756" s="141">
        <v>752</v>
      </c>
      <c r="B756" s="146">
        <f t="shared" si="5"/>
        <v>1</v>
      </c>
      <c r="C756" s="150" t="s">
        <v>1302</v>
      </c>
      <c r="D756" s="150" t="s">
        <v>4209</v>
      </c>
      <c r="E756" s="151" t="s">
        <v>3791</v>
      </c>
      <c r="F756" s="161">
        <v>2007</v>
      </c>
      <c r="G756" s="153">
        <v>15256000000</v>
      </c>
      <c r="H756" s="153">
        <v>4500500000</v>
      </c>
      <c r="I756" s="154">
        <f t="shared" si="1"/>
        <v>0.29499868904037757</v>
      </c>
      <c r="J756" s="155"/>
      <c r="K756" s="155"/>
      <c r="L756" s="141" t="s">
        <v>3261</v>
      </c>
      <c r="M756" s="156">
        <v>2011</v>
      </c>
      <c r="N756" s="146"/>
      <c r="O756" s="146"/>
      <c r="P756" s="146"/>
      <c r="Q756" s="146"/>
      <c r="R756" s="146"/>
      <c r="S756" s="146"/>
      <c r="T756" s="146"/>
      <c r="U756" s="146"/>
      <c r="V756" s="146"/>
      <c r="W756" s="146"/>
      <c r="X756" s="146"/>
      <c r="Y756" s="146"/>
      <c r="Z756" s="146"/>
    </row>
    <row r="757" spans="1:26" ht="12.75" customHeight="1" x14ac:dyDescent="0.2">
      <c r="A757" s="141">
        <v>753</v>
      </c>
      <c r="B757" s="146">
        <f t="shared" si="5"/>
        <v>1</v>
      </c>
      <c r="C757" s="150" t="s">
        <v>340</v>
      </c>
      <c r="D757" s="150" t="s">
        <v>4209</v>
      </c>
      <c r="E757" s="151" t="s">
        <v>341</v>
      </c>
      <c r="F757" s="161">
        <v>2007</v>
      </c>
      <c r="G757" s="153">
        <v>22000000000</v>
      </c>
      <c r="H757" s="153">
        <v>3300000000</v>
      </c>
      <c r="I757" s="154">
        <f t="shared" si="1"/>
        <v>0.15</v>
      </c>
      <c r="J757" s="155" t="s">
        <v>71</v>
      </c>
      <c r="K757" s="155" t="s">
        <v>4249</v>
      </c>
      <c r="L757" s="141"/>
      <c r="M757" s="156"/>
      <c r="N757" s="146"/>
      <c r="O757" s="146"/>
      <c r="P757" s="146"/>
      <c r="Q757" s="146"/>
      <c r="R757" s="146"/>
      <c r="S757" s="146"/>
      <c r="T757" s="146"/>
      <c r="U757" s="146"/>
      <c r="V757" s="146"/>
      <c r="W757" s="146"/>
      <c r="X757" s="146"/>
      <c r="Y757" s="146"/>
      <c r="Z757" s="146"/>
    </row>
    <row r="758" spans="1:26" ht="12.75" customHeight="1" x14ac:dyDescent="0.2">
      <c r="A758" s="141">
        <v>754</v>
      </c>
      <c r="B758" s="146">
        <f t="shared" si="5"/>
        <v>1</v>
      </c>
      <c r="C758" s="150" t="s">
        <v>2250</v>
      </c>
      <c r="D758" s="150" t="s">
        <v>4209</v>
      </c>
      <c r="E758" s="151" t="s">
        <v>2251</v>
      </c>
      <c r="F758" s="161">
        <v>2007</v>
      </c>
      <c r="G758" s="153">
        <v>26000000000</v>
      </c>
      <c r="H758" s="153">
        <v>19317600000</v>
      </c>
      <c r="I758" s="154">
        <f t="shared" si="1"/>
        <v>0.74298461538461535</v>
      </c>
      <c r="J758" s="155"/>
      <c r="K758" s="155"/>
      <c r="L758" s="141" t="s">
        <v>3261</v>
      </c>
      <c r="M758" s="156">
        <v>2011</v>
      </c>
      <c r="N758" s="146"/>
      <c r="O758" s="146"/>
      <c r="P758" s="146"/>
      <c r="Q758" s="146"/>
      <c r="R758" s="146"/>
      <c r="S758" s="146"/>
      <c r="T758" s="146"/>
      <c r="U758" s="146"/>
      <c r="V758" s="146"/>
      <c r="W758" s="146"/>
      <c r="X758" s="146"/>
      <c r="Y758" s="146"/>
      <c r="Z758" s="146"/>
    </row>
    <row r="759" spans="1:26" ht="12.75" customHeight="1" x14ac:dyDescent="0.2">
      <c r="A759" s="141">
        <v>755</v>
      </c>
      <c r="B759" s="146">
        <f t="shared" si="5"/>
        <v>1</v>
      </c>
      <c r="C759" s="150" t="s">
        <v>1299</v>
      </c>
      <c r="D759" s="150" t="s">
        <v>4209</v>
      </c>
      <c r="E759" s="151" t="s">
        <v>1909</v>
      </c>
      <c r="F759" s="161">
        <v>2007</v>
      </c>
      <c r="G759" s="153">
        <v>7200000000</v>
      </c>
      <c r="H759" s="153">
        <v>720000000</v>
      </c>
      <c r="I759" s="154">
        <f t="shared" si="1"/>
        <v>0.1</v>
      </c>
      <c r="J759" s="155"/>
      <c r="K759" s="155"/>
      <c r="L759" s="141" t="s">
        <v>3261</v>
      </c>
      <c r="M759" s="156">
        <v>2009</v>
      </c>
      <c r="N759" s="146"/>
      <c r="O759" s="146"/>
      <c r="P759" s="146"/>
      <c r="Q759" s="146"/>
      <c r="R759" s="146"/>
      <c r="S759" s="146"/>
      <c r="T759" s="146"/>
      <c r="U759" s="146"/>
      <c r="V759" s="146"/>
      <c r="W759" s="146"/>
      <c r="X759" s="146"/>
      <c r="Y759" s="146"/>
      <c r="Z759" s="146"/>
    </row>
    <row r="760" spans="1:26" ht="12.75" customHeight="1" x14ac:dyDescent="0.2">
      <c r="A760" s="141">
        <v>756</v>
      </c>
      <c r="B760" s="146">
        <f t="shared" si="5"/>
        <v>1</v>
      </c>
      <c r="C760" s="150" t="s">
        <v>1505</v>
      </c>
      <c r="D760" s="150" t="s">
        <v>4209</v>
      </c>
      <c r="E760" s="151" t="s">
        <v>3792</v>
      </c>
      <c r="F760" s="161">
        <v>2007</v>
      </c>
      <c r="G760" s="153">
        <v>20000000000</v>
      </c>
      <c r="H760" s="153">
        <v>6000000000</v>
      </c>
      <c r="I760" s="154">
        <f t="shared" si="1"/>
        <v>0.3</v>
      </c>
      <c r="J760" s="155"/>
      <c r="K760" s="155"/>
      <c r="L760" s="141" t="s">
        <v>3261</v>
      </c>
      <c r="M760" s="156">
        <v>2009</v>
      </c>
      <c r="N760" s="146"/>
      <c r="O760" s="146"/>
      <c r="P760" s="146"/>
      <c r="Q760" s="146"/>
      <c r="R760" s="146"/>
      <c r="S760" s="146"/>
      <c r="T760" s="146"/>
      <c r="U760" s="146"/>
      <c r="V760" s="146"/>
      <c r="W760" s="146"/>
      <c r="X760" s="146"/>
      <c r="Y760" s="146"/>
      <c r="Z760" s="146"/>
    </row>
    <row r="761" spans="1:26" ht="12.75" customHeight="1" x14ac:dyDescent="0.2">
      <c r="A761" s="141">
        <v>757</v>
      </c>
      <c r="B761" s="146">
        <f t="shared" si="5"/>
        <v>1</v>
      </c>
      <c r="C761" s="150" t="s">
        <v>2769</v>
      </c>
      <c r="D761" s="150" t="s">
        <v>4209</v>
      </c>
      <c r="E761" s="151" t="s">
        <v>3793</v>
      </c>
      <c r="F761" s="161">
        <v>2007</v>
      </c>
      <c r="G761" s="153">
        <v>6500000000</v>
      </c>
      <c r="H761" s="153">
        <v>975000000</v>
      </c>
      <c r="I761" s="154">
        <f t="shared" si="1"/>
        <v>0.15</v>
      </c>
      <c r="J761" s="155" t="s">
        <v>2588</v>
      </c>
      <c r="K761" s="155" t="s">
        <v>4258</v>
      </c>
      <c r="L761" s="141"/>
      <c r="M761" s="156"/>
      <c r="N761" s="146"/>
      <c r="O761" s="146"/>
      <c r="P761" s="146"/>
      <c r="Q761" s="146"/>
      <c r="R761" s="146"/>
      <c r="S761" s="146"/>
      <c r="T761" s="146"/>
      <c r="U761" s="146"/>
      <c r="V761" s="146"/>
      <c r="W761" s="146"/>
      <c r="X761" s="146"/>
      <c r="Y761" s="146"/>
      <c r="Z761" s="146"/>
    </row>
    <row r="762" spans="1:26" ht="12.75" customHeight="1" x14ac:dyDescent="0.2">
      <c r="A762" s="141">
        <v>758</v>
      </c>
      <c r="B762" s="146">
        <f t="shared" si="5"/>
        <v>1</v>
      </c>
      <c r="C762" s="150" t="s">
        <v>2817</v>
      </c>
      <c r="D762" s="150" t="s">
        <v>4209</v>
      </c>
      <c r="E762" s="151" t="s">
        <v>3794</v>
      </c>
      <c r="F762" s="161">
        <v>2007</v>
      </c>
      <c r="G762" s="153">
        <v>14000000000</v>
      </c>
      <c r="H762" s="153">
        <v>6909000000</v>
      </c>
      <c r="I762" s="154">
        <f t="shared" si="1"/>
        <v>0.49349999999999999</v>
      </c>
      <c r="J762" s="155" t="s">
        <v>2588</v>
      </c>
      <c r="K762" s="155" t="s">
        <v>4258</v>
      </c>
      <c r="L762" s="141"/>
      <c r="M762" s="156"/>
      <c r="N762" s="146"/>
      <c r="O762" s="146"/>
      <c r="P762" s="146"/>
      <c r="Q762" s="146"/>
      <c r="R762" s="146"/>
      <c r="S762" s="146"/>
      <c r="T762" s="146"/>
      <c r="U762" s="146"/>
      <c r="V762" s="146"/>
      <c r="W762" s="146"/>
      <c r="X762" s="146"/>
      <c r="Y762" s="146"/>
      <c r="Z762" s="146"/>
    </row>
    <row r="763" spans="1:26" ht="12.75" customHeight="1" x14ac:dyDescent="0.2">
      <c r="A763" s="141">
        <v>759</v>
      </c>
      <c r="B763" s="146">
        <f t="shared" si="5"/>
        <v>1</v>
      </c>
      <c r="C763" s="150" t="s">
        <v>2356</v>
      </c>
      <c r="D763" s="150" t="s">
        <v>4209</v>
      </c>
      <c r="E763" s="151" t="s">
        <v>3795</v>
      </c>
      <c r="F763" s="161">
        <v>2007</v>
      </c>
      <c r="G763" s="153">
        <v>14650000000</v>
      </c>
      <c r="H763" s="153">
        <v>2460000000</v>
      </c>
      <c r="I763" s="154">
        <f t="shared" si="1"/>
        <v>0.16791808873720138</v>
      </c>
      <c r="J763" s="155"/>
      <c r="K763" s="155"/>
      <c r="L763" s="141" t="s">
        <v>3261</v>
      </c>
      <c r="M763" s="156">
        <v>2011</v>
      </c>
      <c r="N763" s="146"/>
      <c r="O763" s="146"/>
      <c r="P763" s="146"/>
      <c r="Q763" s="146"/>
      <c r="R763" s="146"/>
      <c r="S763" s="146"/>
      <c r="T763" s="146"/>
      <c r="U763" s="146"/>
      <c r="V763" s="146"/>
      <c r="W763" s="146"/>
      <c r="X763" s="146"/>
      <c r="Y763" s="146"/>
      <c r="Z763" s="146"/>
    </row>
    <row r="764" spans="1:26" ht="12.75" customHeight="1" x14ac:dyDescent="0.2">
      <c r="A764" s="141">
        <v>760</v>
      </c>
      <c r="B764" s="146">
        <f t="shared" si="5"/>
        <v>1</v>
      </c>
      <c r="C764" s="150" t="s">
        <v>2643</v>
      </c>
      <c r="D764" s="150" t="s">
        <v>4222</v>
      </c>
      <c r="E764" s="151" t="s">
        <v>3796</v>
      </c>
      <c r="F764" s="161">
        <v>2007</v>
      </c>
      <c r="G764" s="153">
        <v>14500000000</v>
      </c>
      <c r="H764" s="153">
        <v>7797250000</v>
      </c>
      <c r="I764" s="154">
        <f t="shared" si="1"/>
        <v>0.53774137931034482</v>
      </c>
      <c r="J764" s="155"/>
      <c r="K764" s="155"/>
      <c r="L764" s="141" t="s">
        <v>3261</v>
      </c>
      <c r="M764" s="156" t="s">
        <v>3797</v>
      </c>
      <c r="N764" s="146" t="str">
        <f>VLOOKUP(C764,'[8]BAN VON 2014'!A$2:D$36,4,0)</f>
        <v>T6</v>
      </c>
      <c r="O764" s="146"/>
      <c r="P764" s="146"/>
      <c r="Q764" s="146"/>
      <c r="R764" s="146"/>
      <c r="S764" s="146"/>
      <c r="T764" s="146"/>
      <c r="U764" s="146"/>
      <c r="V764" s="146"/>
      <c r="W764" s="146"/>
      <c r="X764" s="146"/>
      <c r="Y764" s="146"/>
      <c r="Z764" s="146"/>
    </row>
    <row r="765" spans="1:26" ht="12.75" customHeight="1" x14ac:dyDescent="0.2">
      <c r="A765" s="141">
        <v>761</v>
      </c>
      <c r="B765" s="146">
        <f t="shared" si="5"/>
        <v>1</v>
      </c>
      <c r="C765" s="150" t="s">
        <v>2012</v>
      </c>
      <c r="D765" s="150" t="s">
        <v>4222</v>
      </c>
      <c r="E765" s="151" t="s">
        <v>2013</v>
      </c>
      <c r="F765" s="161">
        <v>2007</v>
      </c>
      <c r="G765" s="153">
        <v>19700000000</v>
      </c>
      <c r="H765" s="153">
        <v>6028200000</v>
      </c>
      <c r="I765" s="154">
        <f t="shared" si="1"/>
        <v>0.30599999999999999</v>
      </c>
      <c r="J765" s="155" t="s">
        <v>2611</v>
      </c>
      <c r="K765" s="155" t="s">
        <v>4269</v>
      </c>
      <c r="L765" s="141"/>
      <c r="M765" s="156"/>
      <c r="N765" s="146"/>
      <c r="O765" s="146"/>
      <c r="P765" s="146"/>
      <c r="Q765" s="146"/>
      <c r="R765" s="146"/>
      <c r="S765" s="146"/>
      <c r="T765" s="146"/>
      <c r="U765" s="146"/>
      <c r="V765" s="146"/>
      <c r="W765" s="146"/>
      <c r="X765" s="146"/>
      <c r="Y765" s="146"/>
      <c r="Z765" s="146"/>
    </row>
    <row r="766" spans="1:26" ht="12.75" customHeight="1" x14ac:dyDescent="0.2">
      <c r="A766" s="141">
        <v>762</v>
      </c>
      <c r="B766" s="146">
        <f t="shared" si="5"/>
        <v>1</v>
      </c>
      <c r="C766" s="150" t="s">
        <v>1530</v>
      </c>
      <c r="D766" s="150" t="s">
        <v>312</v>
      </c>
      <c r="E766" s="151" t="s">
        <v>1531</v>
      </c>
      <c r="F766" s="161">
        <v>2007</v>
      </c>
      <c r="G766" s="153">
        <v>5890147990</v>
      </c>
      <c r="H766" s="153">
        <v>1308201869</v>
      </c>
      <c r="I766" s="154">
        <f t="shared" si="1"/>
        <v>0.22210000007147529</v>
      </c>
      <c r="J766" s="155"/>
      <c r="K766" s="155"/>
      <c r="L766" s="141" t="s">
        <v>3261</v>
      </c>
      <c r="M766" s="156">
        <v>2009</v>
      </c>
      <c r="N766" s="146"/>
      <c r="O766" s="146"/>
      <c r="P766" s="146"/>
      <c r="Q766" s="146"/>
      <c r="R766" s="146"/>
      <c r="S766" s="146"/>
      <c r="T766" s="146"/>
      <c r="U766" s="146"/>
      <c r="V766" s="146"/>
      <c r="W766" s="146"/>
      <c r="X766" s="146"/>
      <c r="Y766" s="146"/>
      <c r="Z766" s="146"/>
    </row>
    <row r="767" spans="1:26" ht="12.75" customHeight="1" x14ac:dyDescent="0.2">
      <c r="A767" s="141">
        <v>763</v>
      </c>
      <c r="B767" s="146">
        <f t="shared" si="5"/>
        <v>1</v>
      </c>
      <c r="C767" s="150" t="s">
        <v>3061</v>
      </c>
      <c r="D767" s="150" t="s">
        <v>312</v>
      </c>
      <c r="E767" s="151" t="s">
        <v>3798</v>
      </c>
      <c r="F767" s="161">
        <v>2007</v>
      </c>
      <c r="G767" s="153">
        <v>17000000000</v>
      </c>
      <c r="H767" s="153">
        <v>8670000000</v>
      </c>
      <c r="I767" s="154">
        <f t="shared" si="1"/>
        <v>0.51</v>
      </c>
      <c r="J767" s="155" t="s">
        <v>71</v>
      </c>
      <c r="K767" s="155" t="s">
        <v>311</v>
      </c>
      <c r="L767" s="141"/>
      <c r="M767" s="156"/>
      <c r="N767" s="146"/>
      <c r="O767" s="146"/>
      <c r="P767" s="146"/>
      <c r="Q767" s="146"/>
      <c r="R767" s="146"/>
      <c r="S767" s="146"/>
      <c r="T767" s="146"/>
      <c r="U767" s="146"/>
      <c r="V767" s="146"/>
      <c r="W767" s="146"/>
      <c r="X767" s="146"/>
      <c r="Y767" s="146"/>
      <c r="Z767" s="146"/>
    </row>
    <row r="768" spans="1:26" ht="12.75" customHeight="1" x14ac:dyDescent="0.2">
      <c r="A768" s="141">
        <v>764</v>
      </c>
      <c r="B768" s="146">
        <f t="shared" si="5"/>
        <v>1</v>
      </c>
      <c r="C768" s="150" t="s">
        <v>1532</v>
      </c>
      <c r="D768" s="150" t="s">
        <v>312</v>
      </c>
      <c r="E768" s="151" t="s">
        <v>1533</v>
      </c>
      <c r="F768" s="161">
        <v>2007</v>
      </c>
      <c r="G768" s="153">
        <v>12000000000</v>
      </c>
      <c r="H768" s="153">
        <v>3600000000</v>
      </c>
      <c r="I768" s="154">
        <f t="shared" si="1"/>
        <v>0.3</v>
      </c>
      <c r="J768" s="155"/>
      <c r="K768" s="155"/>
      <c r="L768" s="141" t="s">
        <v>3261</v>
      </c>
      <c r="M768" s="156">
        <v>2009</v>
      </c>
      <c r="N768" s="146"/>
      <c r="O768" s="146"/>
      <c r="P768" s="146"/>
      <c r="Q768" s="146"/>
      <c r="R768" s="146"/>
      <c r="S768" s="146"/>
      <c r="T768" s="146"/>
      <c r="U768" s="146"/>
      <c r="V768" s="146"/>
      <c r="W768" s="146"/>
      <c r="X768" s="146"/>
      <c r="Y768" s="146"/>
      <c r="Z768" s="146"/>
    </row>
    <row r="769" spans="1:26" ht="12.75" customHeight="1" x14ac:dyDescent="0.2">
      <c r="A769" s="141">
        <v>765</v>
      </c>
      <c r="B769" s="146">
        <f t="shared" si="5"/>
        <v>1</v>
      </c>
      <c r="C769" s="150" t="s">
        <v>1534</v>
      </c>
      <c r="D769" s="150" t="s">
        <v>312</v>
      </c>
      <c r="E769" s="151" t="s">
        <v>3799</v>
      </c>
      <c r="F769" s="161">
        <v>2007</v>
      </c>
      <c r="G769" s="153">
        <v>4563000000</v>
      </c>
      <c r="H769" s="153">
        <v>1368900000</v>
      </c>
      <c r="I769" s="154">
        <f t="shared" si="1"/>
        <v>0.3</v>
      </c>
      <c r="J769" s="155"/>
      <c r="K769" s="155"/>
      <c r="L769" s="141" t="s">
        <v>3261</v>
      </c>
      <c r="M769" s="156">
        <v>2009</v>
      </c>
      <c r="N769" s="146"/>
      <c r="O769" s="146"/>
      <c r="P769" s="146"/>
      <c r="Q769" s="146"/>
      <c r="R769" s="146"/>
      <c r="S769" s="146"/>
      <c r="T769" s="146"/>
      <c r="U769" s="146"/>
      <c r="V769" s="146"/>
      <c r="W769" s="146"/>
      <c r="X769" s="146"/>
      <c r="Y769" s="146"/>
      <c r="Z769" s="146"/>
    </row>
    <row r="770" spans="1:26" ht="12.75" customHeight="1" x14ac:dyDescent="0.2">
      <c r="A770" s="141">
        <v>766</v>
      </c>
      <c r="B770" s="146">
        <f t="shared" si="5"/>
        <v>1</v>
      </c>
      <c r="C770" s="150" t="s">
        <v>2797</v>
      </c>
      <c r="D770" s="150" t="s">
        <v>4209</v>
      </c>
      <c r="E770" s="151" t="s">
        <v>3800</v>
      </c>
      <c r="F770" s="161">
        <v>2007</v>
      </c>
      <c r="G770" s="153">
        <v>18000000000</v>
      </c>
      <c r="H770" s="153">
        <v>9180000000</v>
      </c>
      <c r="I770" s="154">
        <f t="shared" si="1"/>
        <v>0.51</v>
      </c>
      <c r="J770" s="155" t="s">
        <v>2588</v>
      </c>
      <c r="K770" s="155" t="s">
        <v>4262</v>
      </c>
      <c r="L770" s="141"/>
      <c r="M770" s="156"/>
      <c r="N770" s="146"/>
      <c r="O770" s="146"/>
      <c r="P770" s="146"/>
      <c r="Q770" s="146"/>
      <c r="R770" s="146"/>
      <c r="S770" s="146"/>
      <c r="T770" s="146"/>
      <c r="U770" s="146"/>
      <c r="V770" s="146"/>
      <c r="W770" s="146"/>
      <c r="X770" s="146"/>
      <c r="Y770" s="146"/>
      <c r="Z770" s="146"/>
    </row>
    <row r="771" spans="1:26" ht="12.75" customHeight="1" x14ac:dyDescent="0.2">
      <c r="A771" s="141">
        <v>767</v>
      </c>
      <c r="B771" s="146">
        <f t="shared" si="5"/>
        <v>1</v>
      </c>
      <c r="C771" s="150" t="s">
        <v>1306</v>
      </c>
      <c r="D771" s="150" t="s">
        <v>4209</v>
      </c>
      <c r="E771" s="151" t="s">
        <v>3801</v>
      </c>
      <c r="F771" s="161">
        <v>2007</v>
      </c>
      <c r="G771" s="153">
        <v>25000000000</v>
      </c>
      <c r="H771" s="153">
        <v>12750000000</v>
      </c>
      <c r="I771" s="154">
        <f t="shared" si="1"/>
        <v>0.51</v>
      </c>
      <c r="J771" s="155" t="s">
        <v>71</v>
      </c>
      <c r="K771" s="155" t="s">
        <v>4260</v>
      </c>
      <c r="L771" s="141"/>
      <c r="M771" s="156"/>
      <c r="N771" s="146"/>
      <c r="O771" s="146"/>
      <c r="P771" s="146"/>
      <c r="Q771" s="146"/>
      <c r="R771" s="146"/>
      <c r="S771" s="146"/>
      <c r="T771" s="146"/>
      <c r="U771" s="146"/>
      <c r="V771" s="146"/>
      <c r="W771" s="146"/>
      <c r="X771" s="146"/>
      <c r="Y771" s="146"/>
      <c r="Z771" s="146"/>
    </row>
    <row r="772" spans="1:26" ht="12.75" customHeight="1" x14ac:dyDescent="0.2">
      <c r="A772" s="141">
        <v>768</v>
      </c>
      <c r="B772" s="146">
        <f t="shared" si="5"/>
        <v>1</v>
      </c>
      <c r="C772" s="150" t="s">
        <v>2890</v>
      </c>
      <c r="D772" s="150" t="s">
        <v>4209</v>
      </c>
      <c r="E772" s="151" t="s">
        <v>3802</v>
      </c>
      <c r="F772" s="161">
        <v>2007</v>
      </c>
      <c r="G772" s="153">
        <v>70000000000</v>
      </c>
      <c r="H772" s="153">
        <v>30272400000</v>
      </c>
      <c r="I772" s="154">
        <f t="shared" si="1"/>
        <v>0.43246285714285715</v>
      </c>
      <c r="J772" s="155" t="s">
        <v>2588</v>
      </c>
      <c r="K772" s="155" t="s">
        <v>4263</v>
      </c>
      <c r="L772" s="141"/>
      <c r="M772" s="156"/>
      <c r="N772" s="146"/>
      <c r="O772" s="146"/>
      <c r="P772" s="146"/>
      <c r="Q772" s="146"/>
      <c r="R772" s="146"/>
      <c r="S772" s="146"/>
      <c r="T772" s="146"/>
      <c r="U772" s="146"/>
      <c r="V772" s="146"/>
      <c r="W772" s="146"/>
      <c r="X772" s="146"/>
      <c r="Y772" s="146"/>
      <c r="Z772" s="146"/>
    </row>
    <row r="773" spans="1:26" ht="12.75" customHeight="1" x14ac:dyDescent="0.2">
      <c r="A773" s="141">
        <v>769</v>
      </c>
      <c r="B773" s="146">
        <f t="shared" si="5"/>
        <v>1</v>
      </c>
      <c r="C773" s="150" t="s">
        <v>2807</v>
      </c>
      <c r="D773" s="150" t="s">
        <v>4217</v>
      </c>
      <c r="E773" s="151" t="s">
        <v>3803</v>
      </c>
      <c r="F773" s="161">
        <v>2007</v>
      </c>
      <c r="G773" s="153">
        <v>50000000000</v>
      </c>
      <c r="H773" s="153">
        <v>47318100000</v>
      </c>
      <c r="I773" s="154">
        <f t="shared" si="1"/>
        <v>0.94636200000000004</v>
      </c>
      <c r="J773" s="155" t="s">
        <v>2588</v>
      </c>
      <c r="K773" s="155" t="s">
        <v>4265</v>
      </c>
      <c r="L773" s="141"/>
      <c r="M773" s="156"/>
      <c r="N773" s="146"/>
      <c r="O773" s="146"/>
      <c r="P773" s="146"/>
      <c r="Q773" s="146"/>
      <c r="R773" s="146"/>
      <c r="S773" s="146"/>
      <c r="T773" s="146"/>
      <c r="U773" s="146"/>
      <c r="V773" s="146"/>
      <c r="W773" s="146"/>
      <c r="X773" s="146"/>
      <c r="Y773" s="146"/>
      <c r="Z773" s="146"/>
    </row>
    <row r="774" spans="1:26" ht="12.75" customHeight="1" x14ac:dyDescent="0.2">
      <c r="A774" s="141">
        <v>770</v>
      </c>
      <c r="B774" s="146">
        <f t="shared" si="5"/>
        <v>1</v>
      </c>
      <c r="C774" s="150" t="s">
        <v>1060</v>
      </c>
      <c r="D774" s="150" t="s">
        <v>4217</v>
      </c>
      <c r="E774" s="151" t="s">
        <v>3804</v>
      </c>
      <c r="F774" s="161">
        <v>2007</v>
      </c>
      <c r="G774" s="153">
        <v>438000000000</v>
      </c>
      <c r="H774" s="153">
        <v>385297500000</v>
      </c>
      <c r="I774" s="154">
        <f t="shared" si="1"/>
        <v>0.87967465753424656</v>
      </c>
      <c r="J774" s="155" t="s">
        <v>2588</v>
      </c>
      <c r="K774" s="155" t="s">
        <v>4270</v>
      </c>
      <c r="L774" s="141"/>
      <c r="M774" s="156"/>
      <c r="N774" s="146"/>
      <c r="O774" s="146" t="s">
        <v>3407</v>
      </c>
      <c r="P774" s="146"/>
      <c r="Q774" s="146"/>
      <c r="R774" s="146"/>
      <c r="S774" s="146"/>
      <c r="T774" s="146"/>
      <c r="U774" s="146"/>
      <c r="V774" s="146"/>
      <c r="W774" s="146"/>
      <c r="X774" s="146"/>
      <c r="Y774" s="146"/>
      <c r="Z774" s="146"/>
    </row>
    <row r="775" spans="1:26" ht="12.75" customHeight="1" x14ac:dyDescent="0.2">
      <c r="A775" s="141">
        <v>771</v>
      </c>
      <c r="B775" s="146">
        <f t="shared" si="5"/>
        <v>1</v>
      </c>
      <c r="C775" s="150" t="s">
        <v>2089</v>
      </c>
      <c r="D775" s="150" t="s">
        <v>4217</v>
      </c>
      <c r="E775" s="151" t="s">
        <v>3805</v>
      </c>
      <c r="F775" s="161">
        <v>2007</v>
      </c>
      <c r="G775" s="153">
        <v>63170000000</v>
      </c>
      <c r="H775" s="153">
        <v>16027000000</v>
      </c>
      <c r="I775" s="154">
        <f t="shared" si="1"/>
        <v>0.25371220516067755</v>
      </c>
      <c r="J775" s="155" t="s">
        <v>2601</v>
      </c>
      <c r="K775" s="155" t="s">
        <v>4229</v>
      </c>
      <c r="L775" s="141"/>
      <c r="M775" s="156"/>
      <c r="N775" s="146"/>
      <c r="O775" s="146"/>
      <c r="P775" s="146"/>
      <c r="Q775" s="146"/>
      <c r="R775" s="146"/>
      <c r="S775" s="146"/>
      <c r="T775" s="146"/>
      <c r="U775" s="146"/>
      <c r="V775" s="146"/>
      <c r="W775" s="146"/>
      <c r="X775" s="146"/>
      <c r="Y775" s="146"/>
      <c r="Z775" s="146"/>
    </row>
    <row r="776" spans="1:26" ht="12.75" customHeight="1" x14ac:dyDescent="0.2">
      <c r="A776" s="141">
        <v>772</v>
      </c>
      <c r="B776" s="146">
        <f t="shared" si="5"/>
        <v>1</v>
      </c>
      <c r="C776" s="150" t="s">
        <v>2539</v>
      </c>
      <c r="D776" s="150" t="s">
        <v>4217</v>
      </c>
      <c r="E776" s="151" t="s">
        <v>3806</v>
      </c>
      <c r="F776" s="161">
        <v>2007</v>
      </c>
      <c r="G776" s="153">
        <v>7600000000</v>
      </c>
      <c r="H776" s="153">
        <v>3040000000</v>
      </c>
      <c r="I776" s="154">
        <f t="shared" si="1"/>
        <v>0.4</v>
      </c>
      <c r="J776" s="155"/>
      <c r="K776" s="155"/>
      <c r="L776" s="141" t="s">
        <v>3261</v>
      </c>
      <c r="M776" s="156">
        <v>2013</v>
      </c>
      <c r="N776" s="146"/>
      <c r="O776" s="146"/>
      <c r="P776" s="146"/>
      <c r="Q776" s="146"/>
      <c r="R776" s="146"/>
      <c r="S776" s="146"/>
      <c r="T776" s="146"/>
      <c r="U776" s="146"/>
      <c r="V776" s="146"/>
      <c r="W776" s="146"/>
      <c r="X776" s="146"/>
      <c r="Y776" s="146"/>
      <c r="Z776" s="146"/>
    </row>
    <row r="777" spans="1:26" ht="12.75" customHeight="1" x14ac:dyDescent="0.2">
      <c r="A777" s="141">
        <v>773</v>
      </c>
      <c r="B777" s="146">
        <f t="shared" si="5"/>
        <v>1</v>
      </c>
      <c r="C777" s="150" t="s">
        <v>2586</v>
      </c>
      <c r="D777" s="150" t="s">
        <v>4209</v>
      </c>
      <c r="E777" s="151" t="s">
        <v>3807</v>
      </c>
      <c r="F777" s="161">
        <v>2007</v>
      </c>
      <c r="G777" s="153">
        <v>17000000000</v>
      </c>
      <c r="H777" s="153">
        <v>9621800000</v>
      </c>
      <c r="I777" s="154">
        <f t="shared" si="1"/>
        <v>0.56598823529411768</v>
      </c>
      <c r="J777" s="155"/>
      <c r="K777" s="155"/>
      <c r="L777" s="141" t="s">
        <v>3261</v>
      </c>
      <c r="M777" s="156" t="s">
        <v>3808</v>
      </c>
      <c r="N777" s="146" t="str">
        <f>VLOOKUP(C777,'[8]BAN VON 2014'!A$2:D$36,4,0)</f>
        <v>T1</v>
      </c>
      <c r="O777" s="146"/>
      <c r="P777" s="146"/>
      <c r="Q777" s="146"/>
      <c r="R777" s="146"/>
      <c r="S777" s="146"/>
      <c r="T777" s="146"/>
      <c r="U777" s="146"/>
      <c r="V777" s="146"/>
      <c r="W777" s="146"/>
      <c r="X777" s="146"/>
      <c r="Y777" s="146"/>
      <c r="Z777" s="146"/>
    </row>
    <row r="778" spans="1:26" ht="12.75" customHeight="1" x14ac:dyDescent="0.2">
      <c r="A778" s="141">
        <v>774</v>
      </c>
      <c r="B778" s="146">
        <f t="shared" si="5"/>
        <v>1</v>
      </c>
      <c r="C778" s="150" t="s">
        <v>2566</v>
      </c>
      <c r="D778" s="150" t="s">
        <v>342</v>
      </c>
      <c r="E778" s="151" t="s">
        <v>2567</v>
      </c>
      <c r="F778" s="161">
        <v>2007</v>
      </c>
      <c r="G778" s="153">
        <v>14000000000</v>
      </c>
      <c r="H778" s="153">
        <v>5600000000</v>
      </c>
      <c r="I778" s="154">
        <f t="shared" si="1"/>
        <v>0.4</v>
      </c>
      <c r="J778" s="155"/>
      <c r="K778" s="155"/>
      <c r="L778" s="141" t="s">
        <v>3261</v>
      </c>
      <c r="M778" s="156">
        <v>2013</v>
      </c>
      <c r="N778" s="146"/>
      <c r="O778" s="146"/>
      <c r="P778" s="146"/>
      <c r="Q778" s="146"/>
      <c r="R778" s="146"/>
      <c r="S778" s="146"/>
      <c r="T778" s="146"/>
      <c r="U778" s="146"/>
      <c r="V778" s="146"/>
      <c r="W778" s="146"/>
      <c r="X778" s="146"/>
      <c r="Y778" s="146"/>
      <c r="Z778" s="146"/>
    </row>
    <row r="779" spans="1:26" ht="12.75" customHeight="1" x14ac:dyDescent="0.2">
      <c r="A779" s="141">
        <v>775</v>
      </c>
      <c r="B779" s="146">
        <f t="shared" si="5"/>
        <v>1</v>
      </c>
      <c r="C779" s="150" t="s">
        <v>2595</v>
      </c>
      <c r="D779" s="150" t="s">
        <v>342</v>
      </c>
      <c r="E779" s="151" t="s">
        <v>3809</v>
      </c>
      <c r="F779" s="161">
        <v>2007</v>
      </c>
      <c r="G779" s="153">
        <v>31500000000</v>
      </c>
      <c r="H779" s="153">
        <v>16065000000</v>
      </c>
      <c r="I779" s="154">
        <f t="shared" si="1"/>
        <v>0.51</v>
      </c>
      <c r="J779" s="155"/>
      <c r="K779" s="155"/>
      <c r="L779" s="141" t="s">
        <v>3261</v>
      </c>
      <c r="M779" s="156" t="s">
        <v>3516</v>
      </c>
      <c r="N779" s="146" t="str">
        <f>VLOOKUP(C779,'[8]BAN VON 2014'!A$2:D$36,4,0)</f>
        <v>T2</v>
      </c>
      <c r="O779" s="146"/>
      <c r="P779" s="146"/>
      <c r="Q779" s="146"/>
      <c r="R779" s="146"/>
      <c r="S779" s="146"/>
      <c r="T779" s="146"/>
      <c r="U779" s="146"/>
      <c r="V779" s="146"/>
      <c r="W779" s="146"/>
      <c r="X779" s="146"/>
      <c r="Y779" s="146"/>
      <c r="Z779" s="146"/>
    </row>
    <row r="780" spans="1:26" ht="12.75" customHeight="1" x14ac:dyDescent="0.2">
      <c r="A780" s="141">
        <v>776</v>
      </c>
      <c r="B780" s="146">
        <f t="shared" si="5"/>
        <v>1</v>
      </c>
      <c r="C780" s="150" t="s">
        <v>1310</v>
      </c>
      <c r="D780" s="150" t="s">
        <v>4216</v>
      </c>
      <c r="E780" s="151" t="s">
        <v>2407</v>
      </c>
      <c r="F780" s="161">
        <v>2007</v>
      </c>
      <c r="G780" s="171">
        <v>8590900000</v>
      </c>
      <c r="H780" s="171">
        <v>5742600000</v>
      </c>
      <c r="I780" s="154">
        <f t="shared" si="1"/>
        <v>0.66845150100687933</v>
      </c>
      <c r="J780" s="155"/>
      <c r="K780" s="155"/>
      <c r="L780" s="141" t="s">
        <v>3261</v>
      </c>
      <c r="M780" s="156">
        <v>2012</v>
      </c>
      <c r="N780" s="146"/>
      <c r="O780" s="146"/>
      <c r="P780" s="146"/>
      <c r="Q780" s="146"/>
      <c r="R780" s="146"/>
      <c r="S780" s="146"/>
      <c r="T780" s="146"/>
      <c r="U780" s="146"/>
      <c r="V780" s="146"/>
      <c r="W780" s="146"/>
      <c r="X780" s="146"/>
      <c r="Y780" s="146"/>
      <c r="Z780" s="146"/>
    </row>
    <row r="781" spans="1:26" ht="12.75" customHeight="1" x14ac:dyDescent="0.2">
      <c r="A781" s="141">
        <v>777</v>
      </c>
      <c r="B781" s="146">
        <f t="shared" si="5"/>
        <v>1</v>
      </c>
      <c r="C781" s="150" t="s">
        <v>1724</v>
      </c>
      <c r="D781" s="150" t="s">
        <v>707</v>
      </c>
      <c r="E781" s="151" t="s">
        <v>1725</v>
      </c>
      <c r="F781" s="161">
        <v>2007</v>
      </c>
      <c r="G781" s="153">
        <v>5276860000</v>
      </c>
      <c r="H781" s="153">
        <v>1797470000</v>
      </c>
      <c r="I781" s="154">
        <f t="shared" si="1"/>
        <v>0.3406324973563824</v>
      </c>
      <c r="J781" s="155"/>
      <c r="K781" s="155"/>
      <c r="L781" s="141" t="s">
        <v>3261</v>
      </c>
      <c r="M781" s="156">
        <v>2009</v>
      </c>
      <c r="N781" s="146"/>
      <c r="O781" s="146"/>
      <c r="P781" s="146"/>
      <c r="Q781" s="146"/>
      <c r="R781" s="146"/>
      <c r="S781" s="146"/>
      <c r="T781" s="146"/>
      <c r="U781" s="146"/>
      <c r="V781" s="146"/>
      <c r="W781" s="146"/>
      <c r="X781" s="146"/>
      <c r="Y781" s="146"/>
      <c r="Z781" s="146"/>
    </row>
    <row r="782" spans="1:26" ht="12.75" customHeight="1" x14ac:dyDescent="0.2">
      <c r="A782" s="141">
        <v>778</v>
      </c>
      <c r="B782" s="146">
        <f t="shared" si="5"/>
        <v>1</v>
      </c>
      <c r="C782" s="150" t="s">
        <v>1726</v>
      </c>
      <c r="D782" s="150" t="s">
        <v>707</v>
      </c>
      <c r="E782" s="151" t="s">
        <v>3810</v>
      </c>
      <c r="F782" s="161">
        <v>2007</v>
      </c>
      <c r="G782" s="153">
        <v>2031000000</v>
      </c>
      <c r="H782" s="153">
        <v>247000000</v>
      </c>
      <c r="I782" s="154">
        <f t="shared" si="1"/>
        <v>0.12161496799606106</v>
      </c>
      <c r="J782" s="155"/>
      <c r="K782" s="155"/>
      <c r="L782" s="141" t="s">
        <v>3261</v>
      </c>
      <c r="M782" s="156">
        <v>2009</v>
      </c>
      <c r="N782" s="146"/>
      <c r="O782" s="146"/>
      <c r="P782" s="146"/>
      <c r="Q782" s="146"/>
      <c r="R782" s="146"/>
      <c r="S782" s="146"/>
      <c r="T782" s="146"/>
      <c r="U782" s="146"/>
      <c r="V782" s="146"/>
      <c r="W782" s="146"/>
      <c r="X782" s="146"/>
      <c r="Y782" s="146"/>
      <c r="Z782" s="146"/>
    </row>
    <row r="783" spans="1:26" ht="12.75" customHeight="1" x14ac:dyDescent="0.2">
      <c r="A783" s="141">
        <v>779</v>
      </c>
      <c r="B783" s="146">
        <f t="shared" si="5"/>
        <v>1</v>
      </c>
      <c r="C783" s="150" t="s">
        <v>2352</v>
      </c>
      <c r="D783" s="150" t="s">
        <v>4219</v>
      </c>
      <c r="E783" s="151" t="s">
        <v>3811</v>
      </c>
      <c r="F783" s="161">
        <v>2007</v>
      </c>
      <c r="G783" s="153">
        <v>5664615000</v>
      </c>
      <c r="H783" s="153">
        <v>2265850000</v>
      </c>
      <c r="I783" s="154">
        <f t="shared" si="1"/>
        <v>0.40000070613801642</v>
      </c>
      <c r="J783" s="155"/>
      <c r="K783" s="155"/>
      <c r="L783" s="141" t="s">
        <v>3261</v>
      </c>
      <c r="M783" s="156">
        <v>2013</v>
      </c>
      <c r="N783" s="146"/>
      <c r="O783" s="146"/>
      <c r="P783" s="146"/>
      <c r="Q783" s="146"/>
      <c r="R783" s="146"/>
      <c r="S783" s="146"/>
      <c r="T783" s="146"/>
      <c r="U783" s="146"/>
      <c r="V783" s="146"/>
      <c r="W783" s="146"/>
      <c r="X783" s="146"/>
      <c r="Y783" s="146"/>
      <c r="Z783" s="146"/>
    </row>
    <row r="784" spans="1:26" ht="12.75" customHeight="1" x14ac:dyDescent="0.2">
      <c r="A784" s="141">
        <v>780</v>
      </c>
      <c r="B784" s="146">
        <f t="shared" si="5"/>
        <v>1</v>
      </c>
      <c r="C784" s="150" t="s">
        <v>2767</v>
      </c>
      <c r="D784" s="150" t="s">
        <v>4222</v>
      </c>
      <c r="E784" s="151" t="s">
        <v>3812</v>
      </c>
      <c r="F784" s="161">
        <v>2007</v>
      </c>
      <c r="G784" s="153">
        <v>14256940000</v>
      </c>
      <c r="H784" s="153">
        <v>7271040000</v>
      </c>
      <c r="I784" s="154">
        <f t="shared" si="1"/>
        <v>0.51000004208476712</v>
      </c>
      <c r="J784" s="155" t="s">
        <v>2588</v>
      </c>
      <c r="K784" s="155" t="s">
        <v>4266</v>
      </c>
      <c r="L784" s="141"/>
      <c r="M784" s="156"/>
      <c r="N784" s="146"/>
      <c r="O784" s="146"/>
      <c r="P784" s="146"/>
      <c r="Q784" s="146"/>
      <c r="R784" s="146"/>
      <c r="S784" s="146"/>
      <c r="T784" s="146"/>
      <c r="U784" s="146"/>
      <c r="V784" s="146"/>
      <c r="W784" s="146"/>
      <c r="X784" s="146"/>
      <c r="Y784" s="146"/>
      <c r="Z784" s="146"/>
    </row>
    <row r="785" spans="1:26" ht="12.75" customHeight="1" x14ac:dyDescent="0.2">
      <c r="A785" s="141">
        <v>781</v>
      </c>
      <c r="B785" s="146">
        <f t="shared" si="5"/>
        <v>1</v>
      </c>
      <c r="C785" s="150" t="s">
        <v>2795</v>
      </c>
      <c r="D785" s="150" t="s">
        <v>4222</v>
      </c>
      <c r="E785" s="151" t="s">
        <v>2796</v>
      </c>
      <c r="F785" s="161">
        <v>2007</v>
      </c>
      <c r="G785" s="153">
        <v>30000000000</v>
      </c>
      <c r="H785" s="153">
        <v>15300000000</v>
      </c>
      <c r="I785" s="154">
        <f t="shared" si="1"/>
        <v>0.51</v>
      </c>
      <c r="J785" s="155" t="s">
        <v>2588</v>
      </c>
      <c r="K785" s="155" t="s">
        <v>4262</v>
      </c>
      <c r="L785" s="141"/>
      <c r="M785" s="156"/>
      <c r="N785" s="146"/>
      <c r="O785" s="146"/>
      <c r="P785" s="146"/>
      <c r="Q785" s="146"/>
      <c r="R785" s="146"/>
      <c r="S785" s="146"/>
      <c r="T785" s="146"/>
      <c r="U785" s="146"/>
      <c r="V785" s="146"/>
      <c r="W785" s="146"/>
      <c r="X785" s="146"/>
      <c r="Y785" s="146"/>
      <c r="Z785" s="146"/>
    </row>
    <row r="786" spans="1:26" ht="12.75" customHeight="1" x14ac:dyDescent="0.2">
      <c r="A786" s="141">
        <v>782</v>
      </c>
      <c r="B786" s="146">
        <f t="shared" si="5"/>
        <v>1</v>
      </c>
      <c r="C786" s="150" t="s">
        <v>1635</v>
      </c>
      <c r="D786" s="150" t="s">
        <v>733</v>
      </c>
      <c r="E786" s="151" t="s">
        <v>1636</v>
      </c>
      <c r="F786" s="161">
        <v>2007</v>
      </c>
      <c r="G786" s="153">
        <v>10600000000</v>
      </c>
      <c r="H786" s="153">
        <v>5406000000</v>
      </c>
      <c r="I786" s="154">
        <f t="shared" si="1"/>
        <v>0.51</v>
      </c>
      <c r="J786" s="155"/>
      <c r="K786" s="155"/>
      <c r="L786" s="141" t="s">
        <v>3261</v>
      </c>
      <c r="M786" s="156">
        <v>2009</v>
      </c>
      <c r="N786" s="146"/>
      <c r="O786" s="146"/>
      <c r="P786" s="146"/>
      <c r="Q786" s="146"/>
      <c r="R786" s="146"/>
      <c r="S786" s="146"/>
      <c r="T786" s="146"/>
      <c r="U786" s="146"/>
      <c r="V786" s="146"/>
      <c r="W786" s="146"/>
      <c r="X786" s="146"/>
      <c r="Y786" s="146"/>
      <c r="Z786" s="146"/>
    </row>
    <row r="787" spans="1:26" ht="12.75" customHeight="1" x14ac:dyDescent="0.2">
      <c r="A787" s="141">
        <v>783</v>
      </c>
      <c r="B787" s="146">
        <f t="shared" si="5"/>
        <v>1</v>
      </c>
      <c r="C787" s="150" t="s">
        <v>2321</v>
      </c>
      <c r="D787" s="150" t="s">
        <v>733</v>
      </c>
      <c r="E787" s="151" t="s">
        <v>2322</v>
      </c>
      <c r="F787" s="161">
        <v>2007</v>
      </c>
      <c r="G787" s="153">
        <v>5102200000</v>
      </c>
      <c r="H787" s="153">
        <v>2960900751</v>
      </c>
      <c r="I787" s="154">
        <f t="shared" si="1"/>
        <v>0.5803184412606327</v>
      </c>
      <c r="J787" s="155"/>
      <c r="K787" s="155"/>
      <c r="L787" s="141" t="s">
        <v>3261</v>
      </c>
      <c r="M787" s="156">
        <v>2011</v>
      </c>
      <c r="N787" s="146"/>
      <c r="O787" s="146"/>
      <c r="P787" s="146"/>
      <c r="Q787" s="146"/>
      <c r="R787" s="146"/>
      <c r="S787" s="146"/>
      <c r="T787" s="146"/>
      <c r="U787" s="146"/>
      <c r="V787" s="146"/>
      <c r="W787" s="146"/>
      <c r="X787" s="146"/>
      <c r="Y787" s="146"/>
      <c r="Z787" s="146"/>
    </row>
    <row r="788" spans="1:26" ht="12.75" customHeight="1" x14ac:dyDescent="0.2">
      <c r="A788" s="141">
        <v>784</v>
      </c>
      <c r="B788" s="146">
        <f t="shared" si="5"/>
        <v>1</v>
      </c>
      <c r="C788" s="150" t="s">
        <v>1657</v>
      </c>
      <c r="D788" s="150" t="s">
        <v>543</v>
      </c>
      <c r="E788" s="151" t="s">
        <v>1658</v>
      </c>
      <c r="F788" s="161">
        <v>2007</v>
      </c>
      <c r="G788" s="153">
        <v>13500000000</v>
      </c>
      <c r="H788" s="153">
        <v>4725000000</v>
      </c>
      <c r="I788" s="154">
        <f t="shared" si="1"/>
        <v>0.35</v>
      </c>
      <c r="J788" s="155"/>
      <c r="K788" s="155"/>
      <c r="L788" s="141" t="s">
        <v>3261</v>
      </c>
      <c r="M788" s="156">
        <v>2009</v>
      </c>
      <c r="N788" s="146"/>
      <c r="O788" s="146"/>
      <c r="P788" s="146"/>
      <c r="Q788" s="146"/>
      <c r="R788" s="146"/>
      <c r="S788" s="146"/>
      <c r="T788" s="146"/>
      <c r="U788" s="146"/>
      <c r="V788" s="146"/>
      <c r="W788" s="146"/>
      <c r="X788" s="146"/>
      <c r="Y788" s="146"/>
      <c r="Z788" s="146"/>
    </row>
    <row r="789" spans="1:26" ht="12.75" customHeight="1" x14ac:dyDescent="0.2">
      <c r="A789" s="141">
        <v>785</v>
      </c>
      <c r="B789" s="146">
        <f t="shared" si="5"/>
        <v>1</v>
      </c>
      <c r="C789" s="150" t="s">
        <v>2568</v>
      </c>
      <c r="D789" s="150" t="s">
        <v>4204</v>
      </c>
      <c r="E789" s="151" t="s">
        <v>3813</v>
      </c>
      <c r="F789" s="161">
        <v>2007</v>
      </c>
      <c r="G789" s="153">
        <v>12715230670</v>
      </c>
      <c r="H789" s="153">
        <v>11202230670</v>
      </c>
      <c r="I789" s="154">
        <f t="shared" si="1"/>
        <v>0.88100884370350163</v>
      </c>
      <c r="J789" s="155"/>
      <c r="K789" s="155"/>
      <c r="L789" s="141" t="s">
        <v>3261</v>
      </c>
      <c r="M789" s="156">
        <v>2013</v>
      </c>
      <c r="N789" s="146"/>
      <c r="O789" s="146"/>
      <c r="P789" s="146"/>
      <c r="Q789" s="146"/>
      <c r="R789" s="146"/>
      <c r="S789" s="146"/>
      <c r="T789" s="146"/>
      <c r="U789" s="146"/>
      <c r="V789" s="146"/>
      <c r="W789" s="146"/>
      <c r="X789" s="146"/>
      <c r="Y789" s="146"/>
      <c r="Z789" s="146"/>
    </row>
    <row r="790" spans="1:26" ht="12.75" customHeight="1" x14ac:dyDescent="0.2">
      <c r="A790" s="141">
        <v>786</v>
      </c>
      <c r="B790" s="146">
        <f t="shared" si="5"/>
        <v>1</v>
      </c>
      <c r="C790" s="150" t="s">
        <v>1454</v>
      </c>
      <c r="D790" s="150" t="s">
        <v>480</v>
      </c>
      <c r="E790" s="151" t="s">
        <v>3814</v>
      </c>
      <c r="F790" s="161">
        <v>2007</v>
      </c>
      <c r="G790" s="153">
        <v>900000000</v>
      </c>
      <c r="H790" s="153">
        <v>350920000</v>
      </c>
      <c r="I790" s="154">
        <f t="shared" si="1"/>
        <v>0.3899111111111111</v>
      </c>
      <c r="J790" s="155"/>
      <c r="K790" s="155"/>
      <c r="L790" s="141" t="s">
        <v>3261</v>
      </c>
      <c r="M790" s="156">
        <v>2008</v>
      </c>
      <c r="N790" s="146"/>
      <c r="O790" s="146"/>
      <c r="P790" s="146"/>
      <c r="Q790" s="146"/>
      <c r="R790" s="146"/>
      <c r="S790" s="146"/>
      <c r="T790" s="146"/>
      <c r="U790" s="146"/>
      <c r="V790" s="146"/>
      <c r="W790" s="146"/>
      <c r="X790" s="146"/>
      <c r="Y790" s="146"/>
      <c r="Z790" s="146"/>
    </row>
    <row r="791" spans="1:26" ht="12.75" customHeight="1" x14ac:dyDescent="0.2">
      <c r="A791" s="141">
        <v>787</v>
      </c>
      <c r="B791" s="146">
        <f t="shared" si="5"/>
        <v>1</v>
      </c>
      <c r="C791" s="150" t="s">
        <v>1458</v>
      </c>
      <c r="D791" s="150" t="s">
        <v>480</v>
      </c>
      <c r="E791" s="151" t="s">
        <v>3815</v>
      </c>
      <c r="F791" s="161">
        <v>2007</v>
      </c>
      <c r="G791" s="153">
        <v>721200000</v>
      </c>
      <c r="H791" s="153">
        <v>327300000</v>
      </c>
      <c r="I791" s="154">
        <f t="shared" si="1"/>
        <v>0.45382695507487519</v>
      </c>
      <c r="J791" s="155"/>
      <c r="K791" s="155"/>
      <c r="L791" s="141" t="s">
        <v>3261</v>
      </c>
      <c r="M791" s="156">
        <v>2008</v>
      </c>
      <c r="N791" s="146"/>
      <c r="O791" s="146"/>
      <c r="P791" s="146"/>
      <c r="Q791" s="146"/>
      <c r="R791" s="146"/>
      <c r="S791" s="146"/>
      <c r="T791" s="146"/>
      <c r="U791" s="146"/>
      <c r="V791" s="146"/>
      <c r="W791" s="146"/>
      <c r="X791" s="146"/>
      <c r="Y791" s="146"/>
      <c r="Z791" s="146"/>
    </row>
    <row r="792" spans="1:26" ht="12.75" customHeight="1" x14ac:dyDescent="0.2">
      <c r="A792" s="141">
        <v>788</v>
      </c>
      <c r="B792" s="146">
        <f t="shared" si="5"/>
        <v>1</v>
      </c>
      <c r="C792" s="150" t="s">
        <v>1456</v>
      </c>
      <c r="D792" s="150" t="s">
        <v>480</v>
      </c>
      <c r="E792" s="151" t="s">
        <v>3816</v>
      </c>
      <c r="F792" s="161">
        <v>2007</v>
      </c>
      <c r="G792" s="153">
        <v>300000000</v>
      </c>
      <c r="H792" s="153">
        <v>60000000</v>
      </c>
      <c r="I792" s="154">
        <f t="shared" si="1"/>
        <v>0.2</v>
      </c>
      <c r="J792" s="155"/>
      <c r="K792" s="155"/>
      <c r="L792" s="141" t="s">
        <v>3261</v>
      </c>
      <c r="M792" s="156">
        <v>2008</v>
      </c>
      <c r="N792" s="146"/>
      <c r="O792" s="146"/>
      <c r="P792" s="146"/>
      <c r="Q792" s="146"/>
      <c r="R792" s="146"/>
      <c r="S792" s="146"/>
      <c r="T792" s="146"/>
      <c r="U792" s="146"/>
      <c r="V792" s="146"/>
      <c r="W792" s="146"/>
      <c r="X792" s="146"/>
      <c r="Y792" s="146"/>
      <c r="Z792" s="146"/>
    </row>
    <row r="793" spans="1:26" ht="12.75" customHeight="1" x14ac:dyDescent="0.2">
      <c r="A793" s="141">
        <v>789</v>
      </c>
      <c r="B793" s="146">
        <f t="shared" si="5"/>
        <v>1</v>
      </c>
      <c r="C793" s="150" t="s">
        <v>2304</v>
      </c>
      <c r="D793" s="150" t="s">
        <v>4204</v>
      </c>
      <c r="E793" s="151" t="s">
        <v>3817</v>
      </c>
      <c r="F793" s="161">
        <v>2007</v>
      </c>
      <c r="G793" s="153">
        <v>5000000000</v>
      </c>
      <c r="H793" s="153">
        <v>2550000000</v>
      </c>
      <c r="I793" s="154">
        <f t="shared" si="1"/>
        <v>0.51</v>
      </c>
      <c r="J793" s="155"/>
      <c r="K793" s="155"/>
      <c r="L793" s="141" t="s">
        <v>3261</v>
      </c>
      <c r="M793" s="156">
        <v>2011</v>
      </c>
      <c r="N793" s="146"/>
      <c r="O793" s="146"/>
      <c r="P793" s="146"/>
      <c r="Q793" s="146"/>
      <c r="R793" s="146"/>
      <c r="S793" s="146"/>
      <c r="T793" s="146"/>
      <c r="U793" s="146"/>
      <c r="V793" s="146"/>
      <c r="W793" s="146"/>
      <c r="X793" s="146"/>
      <c r="Y793" s="146"/>
      <c r="Z793" s="146"/>
    </row>
    <row r="794" spans="1:26" ht="12.75" customHeight="1" x14ac:dyDescent="0.2">
      <c r="A794" s="141">
        <v>790</v>
      </c>
      <c r="B794" s="146">
        <f t="shared" si="5"/>
        <v>1</v>
      </c>
      <c r="C794" s="150" t="s">
        <v>1542</v>
      </c>
      <c r="D794" s="150" t="s">
        <v>480</v>
      </c>
      <c r="E794" s="151" t="s">
        <v>3818</v>
      </c>
      <c r="F794" s="161">
        <v>2007</v>
      </c>
      <c r="G794" s="153">
        <v>873500000</v>
      </c>
      <c r="H794" s="153">
        <v>340980000</v>
      </c>
      <c r="I794" s="154">
        <f t="shared" si="1"/>
        <v>0.39036061820263307</v>
      </c>
      <c r="J794" s="155"/>
      <c r="K794" s="155"/>
      <c r="L794" s="141" t="s">
        <v>3261</v>
      </c>
      <c r="M794" s="156">
        <v>2009</v>
      </c>
      <c r="N794" s="146"/>
      <c r="O794" s="146"/>
      <c r="P794" s="146"/>
      <c r="Q794" s="146"/>
      <c r="R794" s="146"/>
      <c r="S794" s="146"/>
      <c r="T794" s="146"/>
      <c r="U794" s="146"/>
      <c r="V794" s="146"/>
      <c r="W794" s="146"/>
      <c r="X794" s="146"/>
      <c r="Y794" s="146"/>
      <c r="Z794" s="146"/>
    </row>
    <row r="795" spans="1:26" ht="12.75" customHeight="1" x14ac:dyDescent="0.2">
      <c r="A795" s="141">
        <v>791</v>
      </c>
      <c r="B795" s="146">
        <f t="shared" si="5"/>
        <v>1</v>
      </c>
      <c r="C795" s="150" t="s">
        <v>2045</v>
      </c>
      <c r="D795" s="150" t="s">
        <v>4213</v>
      </c>
      <c r="E795" s="151" t="s">
        <v>2046</v>
      </c>
      <c r="F795" s="161">
        <v>2007</v>
      </c>
      <c r="G795" s="153">
        <v>3200000000</v>
      </c>
      <c r="H795" s="153">
        <v>960000000</v>
      </c>
      <c r="I795" s="154">
        <f t="shared" si="1"/>
        <v>0.3</v>
      </c>
      <c r="J795" s="155"/>
      <c r="K795" s="155"/>
      <c r="L795" s="141" t="s">
        <v>3261</v>
      </c>
      <c r="M795" s="156">
        <v>2010</v>
      </c>
      <c r="N795" s="146"/>
      <c r="O795" s="146"/>
      <c r="P795" s="146"/>
      <c r="Q795" s="146"/>
      <c r="R795" s="146"/>
      <c r="S795" s="146"/>
      <c r="T795" s="146"/>
      <c r="U795" s="146"/>
      <c r="V795" s="146"/>
      <c r="W795" s="146"/>
      <c r="X795" s="146"/>
      <c r="Y795" s="146"/>
      <c r="Z795" s="146"/>
    </row>
    <row r="796" spans="1:26" ht="12.75" customHeight="1" x14ac:dyDescent="0.2">
      <c r="A796" s="141">
        <v>792</v>
      </c>
      <c r="B796" s="146">
        <f t="shared" si="5"/>
        <v>1</v>
      </c>
      <c r="C796" s="150" t="s">
        <v>1888</v>
      </c>
      <c r="D796" s="150" t="s">
        <v>543</v>
      </c>
      <c r="E796" s="151" t="s">
        <v>3819</v>
      </c>
      <c r="F796" s="161">
        <v>2007</v>
      </c>
      <c r="G796" s="153">
        <v>2600000000</v>
      </c>
      <c r="H796" s="153">
        <v>260000000</v>
      </c>
      <c r="I796" s="154">
        <f t="shared" si="1"/>
        <v>0.1</v>
      </c>
      <c r="J796" s="155"/>
      <c r="K796" s="155"/>
      <c r="L796" s="141" t="s">
        <v>3261</v>
      </c>
      <c r="M796" s="156">
        <v>2009</v>
      </c>
      <c r="N796" s="146"/>
      <c r="O796" s="146"/>
      <c r="P796" s="146"/>
      <c r="Q796" s="146"/>
      <c r="R796" s="146"/>
      <c r="S796" s="146"/>
      <c r="T796" s="146"/>
      <c r="U796" s="146"/>
      <c r="V796" s="146"/>
      <c r="W796" s="146"/>
      <c r="X796" s="146"/>
      <c r="Y796" s="146"/>
      <c r="Z796" s="146"/>
    </row>
    <row r="797" spans="1:26" ht="12.75" customHeight="1" x14ac:dyDescent="0.2">
      <c r="A797" s="141">
        <v>793</v>
      </c>
      <c r="B797" s="146">
        <f t="shared" si="5"/>
        <v>1</v>
      </c>
      <c r="C797" s="150" t="s">
        <v>2382</v>
      </c>
      <c r="D797" s="150" t="s">
        <v>4208</v>
      </c>
      <c r="E797" s="151" t="s">
        <v>2383</v>
      </c>
      <c r="F797" s="161">
        <v>2007</v>
      </c>
      <c r="G797" s="153">
        <v>5800000000</v>
      </c>
      <c r="H797" s="153">
        <v>2438778238</v>
      </c>
      <c r="I797" s="154">
        <f t="shared" si="1"/>
        <v>0.42047900655172415</v>
      </c>
      <c r="J797" s="155"/>
      <c r="K797" s="155"/>
      <c r="L797" s="141" t="s">
        <v>3261</v>
      </c>
      <c r="M797" s="156">
        <v>2012</v>
      </c>
      <c r="N797" s="146"/>
      <c r="O797" s="146"/>
      <c r="P797" s="146"/>
      <c r="Q797" s="146"/>
      <c r="R797" s="146"/>
      <c r="S797" s="146"/>
      <c r="T797" s="146"/>
      <c r="U797" s="146"/>
      <c r="V797" s="146"/>
      <c r="W797" s="146"/>
      <c r="X797" s="146"/>
      <c r="Y797" s="146"/>
      <c r="Z797" s="146"/>
    </row>
    <row r="798" spans="1:26" ht="12.75" customHeight="1" x14ac:dyDescent="0.2">
      <c r="A798" s="141">
        <v>794</v>
      </c>
      <c r="B798" s="146">
        <f t="shared" si="5"/>
        <v>1</v>
      </c>
      <c r="C798" s="150" t="s">
        <v>1314</v>
      </c>
      <c r="D798" s="150" t="s">
        <v>3405</v>
      </c>
      <c r="E798" s="151" t="s">
        <v>3820</v>
      </c>
      <c r="F798" s="161">
        <v>2007</v>
      </c>
      <c r="G798" s="153">
        <v>7500000000</v>
      </c>
      <c r="H798" s="153">
        <v>3989600000</v>
      </c>
      <c r="I798" s="154">
        <f t="shared" si="1"/>
        <v>0.53194666666666668</v>
      </c>
      <c r="J798" s="155"/>
      <c r="K798" s="155"/>
      <c r="L798" s="141" t="s">
        <v>3261</v>
      </c>
      <c r="M798" s="156">
        <v>2009</v>
      </c>
      <c r="N798" s="146"/>
      <c r="O798" s="146"/>
      <c r="P798" s="146"/>
      <c r="Q798" s="146"/>
      <c r="R798" s="146"/>
      <c r="S798" s="146"/>
      <c r="T798" s="146"/>
      <c r="U798" s="146"/>
      <c r="V798" s="146"/>
      <c r="W798" s="146"/>
      <c r="X798" s="146"/>
      <c r="Y798" s="146"/>
      <c r="Z798" s="146"/>
    </row>
    <row r="799" spans="1:26" ht="12.75" customHeight="1" x14ac:dyDescent="0.2">
      <c r="A799" s="141">
        <v>795</v>
      </c>
      <c r="B799" s="146">
        <f t="shared" si="5"/>
        <v>1</v>
      </c>
      <c r="C799" s="150" t="s">
        <v>2403</v>
      </c>
      <c r="D799" s="150" t="s">
        <v>733</v>
      </c>
      <c r="E799" s="151" t="s">
        <v>3821</v>
      </c>
      <c r="F799" s="161">
        <v>2007</v>
      </c>
      <c r="G799" s="153">
        <v>10500000000</v>
      </c>
      <c r="H799" s="153">
        <v>5705550000</v>
      </c>
      <c r="I799" s="154">
        <f t="shared" si="1"/>
        <v>0.54338571428571425</v>
      </c>
      <c r="J799" s="155"/>
      <c r="K799" s="155"/>
      <c r="L799" s="141" t="s">
        <v>3261</v>
      </c>
      <c r="M799" s="156">
        <v>2012</v>
      </c>
      <c r="N799" s="146"/>
      <c r="O799" s="146"/>
      <c r="P799" s="146"/>
      <c r="Q799" s="146"/>
      <c r="R799" s="146"/>
      <c r="S799" s="146"/>
      <c r="T799" s="146"/>
      <c r="U799" s="146"/>
      <c r="V799" s="146"/>
      <c r="W799" s="146"/>
      <c r="X799" s="146"/>
      <c r="Y799" s="146"/>
      <c r="Z799" s="146"/>
    </row>
    <row r="800" spans="1:26" ht="12.75" customHeight="1" x14ac:dyDescent="0.2">
      <c r="A800" s="141">
        <v>796</v>
      </c>
      <c r="B800" s="146">
        <f t="shared" si="5"/>
        <v>1</v>
      </c>
      <c r="C800" s="150" t="s">
        <v>2037</v>
      </c>
      <c r="D800" s="150" t="s">
        <v>543</v>
      </c>
      <c r="E800" s="151" t="s">
        <v>3822</v>
      </c>
      <c r="F800" s="161">
        <v>2007</v>
      </c>
      <c r="G800" s="153">
        <v>8099000000</v>
      </c>
      <c r="H800" s="153">
        <v>2834700000</v>
      </c>
      <c r="I800" s="154">
        <f t="shared" si="1"/>
        <v>0.35000617360167924</v>
      </c>
      <c r="J800" s="155"/>
      <c r="K800" s="155"/>
      <c r="L800" s="141" t="s">
        <v>3261</v>
      </c>
      <c r="M800" s="156">
        <v>2010</v>
      </c>
      <c r="N800" s="146"/>
      <c r="O800" s="146"/>
      <c r="P800" s="146"/>
      <c r="Q800" s="146"/>
      <c r="R800" s="146"/>
      <c r="S800" s="146"/>
      <c r="T800" s="146"/>
      <c r="U800" s="146"/>
      <c r="V800" s="146"/>
      <c r="W800" s="146"/>
      <c r="X800" s="146"/>
      <c r="Y800" s="146"/>
      <c r="Z800" s="146"/>
    </row>
    <row r="801" spans="1:26" ht="12.75" customHeight="1" x14ac:dyDescent="0.2">
      <c r="A801" s="141">
        <v>797</v>
      </c>
      <c r="B801" s="146">
        <f t="shared" si="5"/>
        <v>1</v>
      </c>
      <c r="C801" s="141" t="s">
        <v>2629</v>
      </c>
      <c r="D801" s="150" t="s">
        <v>4194</v>
      </c>
      <c r="E801" s="151" t="s">
        <v>2630</v>
      </c>
      <c r="F801" s="152">
        <v>2007</v>
      </c>
      <c r="G801" s="153">
        <v>35000000000</v>
      </c>
      <c r="H801" s="153">
        <v>12750000000</v>
      </c>
      <c r="I801" s="154">
        <f t="shared" si="1"/>
        <v>0.36428571428571427</v>
      </c>
      <c r="J801" s="155"/>
      <c r="K801" s="155"/>
      <c r="L801" s="141" t="s">
        <v>3261</v>
      </c>
      <c r="M801" s="156" t="s">
        <v>3280</v>
      </c>
      <c r="N801" s="146" t="str">
        <f>VLOOKUP(C801,'[8]BAN VON 2014'!A$2:D$36,4,0)</f>
        <v>T3</v>
      </c>
      <c r="O801" s="146"/>
      <c r="P801" s="146"/>
      <c r="Q801" s="146"/>
      <c r="R801" s="146"/>
      <c r="S801" s="146"/>
      <c r="T801" s="146"/>
      <c r="U801" s="146"/>
      <c r="V801" s="146"/>
      <c r="W801" s="146"/>
      <c r="X801" s="146"/>
      <c r="Y801" s="146"/>
      <c r="Z801" s="146"/>
    </row>
    <row r="802" spans="1:26" ht="12.75" customHeight="1" x14ac:dyDescent="0.2">
      <c r="A802" s="141">
        <v>798</v>
      </c>
      <c r="B802" s="146">
        <f t="shared" si="5"/>
        <v>1</v>
      </c>
      <c r="C802" s="141" t="s">
        <v>2829</v>
      </c>
      <c r="D802" s="150" t="s">
        <v>389</v>
      </c>
      <c r="E802" s="151" t="s">
        <v>2830</v>
      </c>
      <c r="F802" s="161">
        <v>2007</v>
      </c>
      <c r="G802" s="171">
        <v>35389050000</v>
      </c>
      <c r="H802" s="171">
        <v>33855050000</v>
      </c>
      <c r="I802" s="154">
        <f t="shared" si="1"/>
        <v>0.95665325856444294</v>
      </c>
      <c r="J802" s="155" t="s">
        <v>71</v>
      </c>
      <c r="K802" s="155" t="s">
        <v>311</v>
      </c>
      <c r="L802" s="141"/>
      <c r="M802" s="156"/>
      <c r="N802" s="146"/>
      <c r="O802" s="146"/>
      <c r="P802" s="146"/>
      <c r="Q802" s="146"/>
      <c r="R802" s="146"/>
      <c r="S802" s="146"/>
      <c r="T802" s="146"/>
      <c r="U802" s="146"/>
      <c r="V802" s="146"/>
      <c r="W802" s="146"/>
      <c r="X802" s="146"/>
      <c r="Y802" s="146"/>
      <c r="Z802" s="146"/>
    </row>
    <row r="803" spans="1:26" ht="12.75" customHeight="1" x14ac:dyDescent="0.2">
      <c r="A803" s="141">
        <v>799</v>
      </c>
      <c r="B803" s="146">
        <f t="shared" si="5"/>
        <v>1</v>
      </c>
      <c r="C803" s="141" t="s">
        <v>1513</v>
      </c>
      <c r="D803" s="150" t="s">
        <v>389</v>
      </c>
      <c r="E803" s="173" t="s">
        <v>3823</v>
      </c>
      <c r="F803" s="161">
        <v>2007</v>
      </c>
      <c r="G803" s="171">
        <v>7958100000</v>
      </c>
      <c r="H803" s="171">
        <v>5757930000</v>
      </c>
      <c r="I803" s="154">
        <f t="shared" si="1"/>
        <v>0.72353074226260039</v>
      </c>
      <c r="J803" s="155" t="s">
        <v>71</v>
      </c>
      <c r="K803" s="155" t="s">
        <v>4260</v>
      </c>
      <c r="L803" s="141"/>
      <c r="M803" s="156"/>
      <c r="N803" s="146"/>
      <c r="O803" s="146"/>
      <c r="P803" s="146"/>
      <c r="Q803" s="146"/>
      <c r="R803" s="146"/>
      <c r="S803" s="146"/>
      <c r="T803" s="146"/>
      <c r="U803" s="146"/>
      <c r="V803" s="146"/>
      <c r="W803" s="146"/>
      <c r="X803" s="146"/>
      <c r="Y803" s="146"/>
      <c r="Z803" s="146"/>
    </row>
    <row r="804" spans="1:26" ht="12.75" customHeight="1" x14ac:dyDescent="0.2">
      <c r="A804" s="141">
        <v>800</v>
      </c>
      <c r="B804" s="146">
        <f t="shared" si="5"/>
        <v>1</v>
      </c>
      <c r="C804" s="141" t="s">
        <v>1667</v>
      </c>
      <c r="D804" s="150" t="s">
        <v>4204</v>
      </c>
      <c r="E804" s="151" t="s">
        <v>1668</v>
      </c>
      <c r="F804" s="161">
        <v>2007</v>
      </c>
      <c r="G804" s="171">
        <v>1000000000</v>
      </c>
      <c r="H804" s="171">
        <v>100000000</v>
      </c>
      <c r="I804" s="154">
        <f t="shared" si="1"/>
        <v>0.1</v>
      </c>
      <c r="J804" s="155"/>
      <c r="K804" s="155"/>
      <c r="L804" s="141" t="s">
        <v>3261</v>
      </c>
      <c r="M804" s="156">
        <v>2009</v>
      </c>
      <c r="N804" s="146"/>
      <c r="O804" s="146"/>
      <c r="P804" s="146"/>
      <c r="Q804" s="146"/>
      <c r="R804" s="146"/>
      <c r="S804" s="146"/>
      <c r="T804" s="146"/>
      <c r="U804" s="146"/>
      <c r="V804" s="146"/>
      <c r="W804" s="146"/>
      <c r="X804" s="146"/>
      <c r="Y804" s="146"/>
      <c r="Z804" s="146"/>
    </row>
    <row r="805" spans="1:26" ht="12.75" customHeight="1" x14ac:dyDescent="0.2">
      <c r="A805" s="141">
        <v>801</v>
      </c>
      <c r="B805" s="146">
        <f t="shared" si="5"/>
        <v>1</v>
      </c>
      <c r="C805" s="141" t="s">
        <v>198</v>
      </c>
      <c r="D805" s="150" t="s">
        <v>4204</v>
      </c>
      <c r="E805" s="151" t="s">
        <v>3824</v>
      </c>
      <c r="F805" s="161">
        <v>2007</v>
      </c>
      <c r="G805" s="171">
        <v>12500000000</v>
      </c>
      <c r="H805" s="171">
        <v>1500200000</v>
      </c>
      <c r="I805" s="154">
        <f t="shared" si="1"/>
        <v>0.120016</v>
      </c>
      <c r="J805" s="155" t="s">
        <v>69</v>
      </c>
      <c r="K805" s="155" t="s">
        <v>4238</v>
      </c>
      <c r="L805" s="141"/>
      <c r="M805" s="156"/>
      <c r="N805" s="146"/>
      <c r="O805" s="146"/>
      <c r="P805" s="146"/>
      <c r="Q805" s="146"/>
      <c r="R805" s="146"/>
      <c r="S805" s="146"/>
      <c r="T805" s="146"/>
      <c r="U805" s="146"/>
      <c r="V805" s="146"/>
      <c r="W805" s="146"/>
      <c r="X805" s="146"/>
      <c r="Y805" s="146"/>
      <c r="Z805" s="146"/>
    </row>
    <row r="806" spans="1:26" ht="12.75" customHeight="1" x14ac:dyDescent="0.2">
      <c r="A806" s="141">
        <v>802</v>
      </c>
      <c r="B806" s="146">
        <f t="shared" si="5"/>
        <v>1</v>
      </c>
      <c r="C806" s="141" t="s">
        <v>1450</v>
      </c>
      <c r="D806" s="150" t="s">
        <v>4204</v>
      </c>
      <c r="E806" s="151" t="s">
        <v>3825</v>
      </c>
      <c r="F806" s="161">
        <v>2007</v>
      </c>
      <c r="G806" s="171">
        <v>4000000000</v>
      </c>
      <c r="H806" s="171">
        <v>787471565</v>
      </c>
      <c r="I806" s="154">
        <f t="shared" si="1"/>
        <v>0.19686789125000001</v>
      </c>
      <c r="J806" s="155"/>
      <c r="K806" s="155"/>
      <c r="L806" s="141" t="s">
        <v>3261</v>
      </c>
      <c r="M806" s="156">
        <v>2008</v>
      </c>
      <c r="N806" s="146"/>
      <c r="O806" s="146"/>
      <c r="P806" s="146"/>
      <c r="Q806" s="146"/>
      <c r="R806" s="146"/>
      <c r="S806" s="146"/>
      <c r="T806" s="146"/>
      <c r="U806" s="146"/>
      <c r="V806" s="146"/>
      <c r="W806" s="146"/>
      <c r="X806" s="146"/>
      <c r="Y806" s="146"/>
      <c r="Z806" s="146"/>
    </row>
    <row r="807" spans="1:26" ht="12.75" customHeight="1" x14ac:dyDescent="0.2">
      <c r="A807" s="141">
        <v>803</v>
      </c>
      <c r="B807" s="146">
        <f t="shared" si="5"/>
        <v>1</v>
      </c>
      <c r="C807" s="141" t="s">
        <v>1659</v>
      </c>
      <c r="D807" s="150" t="s">
        <v>543</v>
      </c>
      <c r="E807" s="151" t="s">
        <v>3826</v>
      </c>
      <c r="F807" s="161">
        <v>2007</v>
      </c>
      <c r="G807" s="171">
        <v>9000000000</v>
      </c>
      <c r="H807" s="171">
        <v>910000000</v>
      </c>
      <c r="I807" s="154">
        <f t="shared" si="1"/>
        <v>0.10111111111111111</v>
      </c>
      <c r="J807" s="155"/>
      <c r="K807" s="155"/>
      <c r="L807" s="141" t="s">
        <v>3261</v>
      </c>
      <c r="M807" s="156">
        <v>2009</v>
      </c>
      <c r="N807" s="146"/>
      <c r="O807" s="146"/>
      <c r="P807" s="146"/>
      <c r="Q807" s="146"/>
      <c r="R807" s="146"/>
      <c r="S807" s="146"/>
      <c r="T807" s="146"/>
      <c r="U807" s="146"/>
      <c r="V807" s="146"/>
      <c r="W807" s="146"/>
      <c r="X807" s="146"/>
      <c r="Y807" s="146"/>
      <c r="Z807" s="146"/>
    </row>
    <row r="808" spans="1:26" ht="12.75" customHeight="1" x14ac:dyDescent="0.2">
      <c r="A808" s="141">
        <v>804</v>
      </c>
      <c r="B808" s="146">
        <f t="shared" si="5"/>
        <v>1</v>
      </c>
      <c r="C808" s="141" t="s">
        <v>541</v>
      </c>
      <c r="D808" s="150" t="s">
        <v>543</v>
      </c>
      <c r="E808" s="151" t="s">
        <v>3827</v>
      </c>
      <c r="F808" s="161">
        <v>2007</v>
      </c>
      <c r="G808" s="153">
        <v>5410000000</v>
      </c>
      <c r="H808" s="153">
        <v>488160000</v>
      </c>
      <c r="I808" s="154">
        <f t="shared" si="1"/>
        <v>9.0232902033271722E-2</v>
      </c>
      <c r="J808" s="155" t="s">
        <v>2611</v>
      </c>
      <c r="K808" s="155" t="s">
        <v>4271</v>
      </c>
      <c r="L808" s="141"/>
      <c r="M808" s="156"/>
      <c r="N808" s="146"/>
      <c r="O808" s="146"/>
      <c r="P808" s="146"/>
      <c r="Q808" s="146"/>
      <c r="R808" s="146"/>
      <c r="S808" s="146"/>
      <c r="T808" s="146"/>
      <c r="U808" s="146"/>
      <c r="V808" s="146"/>
      <c r="W808" s="146"/>
      <c r="X808" s="146"/>
      <c r="Y808" s="146"/>
      <c r="Z808" s="146"/>
    </row>
    <row r="809" spans="1:26" ht="12.75" customHeight="1" x14ac:dyDescent="0.2">
      <c r="A809" s="141">
        <v>805</v>
      </c>
      <c r="B809" s="146">
        <f t="shared" si="5"/>
        <v>1</v>
      </c>
      <c r="C809" s="141" t="s">
        <v>1184</v>
      </c>
      <c r="D809" s="150" t="s">
        <v>3405</v>
      </c>
      <c r="E809" s="151" t="s">
        <v>1185</v>
      </c>
      <c r="F809" s="161">
        <v>2007</v>
      </c>
      <c r="G809" s="171">
        <v>16603400000</v>
      </c>
      <c r="H809" s="171">
        <v>11716380000</v>
      </c>
      <c r="I809" s="154">
        <f t="shared" si="1"/>
        <v>0.7056614910199116</v>
      </c>
      <c r="J809" s="155" t="s">
        <v>2588</v>
      </c>
      <c r="K809" s="155" t="s">
        <v>1190</v>
      </c>
      <c r="L809" s="141"/>
      <c r="M809" s="156"/>
      <c r="N809" s="146"/>
      <c r="O809" s="146"/>
      <c r="P809" s="146"/>
      <c r="Q809" s="146"/>
      <c r="R809" s="146"/>
      <c r="S809" s="146"/>
      <c r="T809" s="146"/>
      <c r="U809" s="146"/>
      <c r="V809" s="146"/>
      <c r="W809" s="146"/>
      <c r="X809" s="146"/>
      <c r="Y809" s="146"/>
      <c r="Z809" s="146"/>
    </row>
    <row r="810" spans="1:26" ht="12.75" customHeight="1" x14ac:dyDescent="0.2">
      <c r="A810" s="141">
        <v>806</v>
      </c>
      <c r="B810" s="146">
        <f t="shared" si="5"/>
        <v>1</v>
      </c>
      <c r="C810" s="141" t="s">
        <v>1546</v>
      </c>
      <c r="D810" s="150" t="s">
        <v>480</v>
      </c>
      <c r="E810" s="151" t="s">
        <v>3828</v>
      </c>
      <c r="F810" s="161">
        <v>2007</v>
      </c>
      <c r="G810" s="171">
        <v>6570000000</v>
      </c>
      <c r="H810" s="171">
        <v>423000000</v>
      </c>
      <c r="I810" s="154">
        <f t="shared" si="1"/>
        <v>6.4383561643835616E-2</v>
      </c>
      <c r="J810" s="155"/>
      <c r="K810" s="155"/>
      <c r="L810" s="141" t="s">
        <v>3261</v>
      </c>
      <c r="M810" s="156">
        <v>2009</v>
      </c>
      <c r="N810" s="146"/>
      <c r="O810" s="146"/>
      <c r="P810" s="146"/>
      <c r="Q810" s="146"/>
      <c r="R810" s="146"/>
      <c r="S810" s="146"/>
      <c r="T810" s="146"/>
      <c r="U810" s="146"/>
      <c r="V810" s="146"/>
      <c r="W810" s="146"/>
      <c r="X810" s="146"/>
      <c r="Y810" s="146"/>
      <c r="Z810" s="146"/>
    </row>
    <row r="811" spans="1:26" ht="12.75" customHeight="1" x14ac:dyDescent="0.2">
      <c r="A811" s="141">
        <v>807</v>
      </c>
      <c r="B811" s="146">
        <f t="shared" si="5"/>
        <v>1</v>
      </c>
      <c r="C811" s="141" t="s">
        <v>2360</v>
      </c>
      <c r="D811" s="150" t="s">
        <v>4223</v>
      </c>
      <c r="E811" s="151" t="s">
        <v>3829</v>
      </c>
      <c r="F811" s="161">
        <v>2007</v>
      </c>
      <c r="G811" s="171">
        <v>3271700000</v>
      </c>
      <c r="H811" s="171">
        <v>1308600000</v>
      </c>
      <c r="I811" s="154">
        <f t="shared" si="1"/>
        <v>0.39997554788030687</v>
      </c>
      <c r="J811" s="155"/>
      <c r="K811" s="155"/>
      <c r="L811" s="141" t="s">
        <v>3261</v>
      </c>
      <c r="M811" s="156">
        <v>2011</v>
      </c>
      <c r="N811" s="146"/>
      <c r="O811" s="146"/>
      <c r="P811" s="146"/>
      <c r="Q811" s="146"/>
      <c r="R811" s="146"/>
      <c r="S811" s="146"/>
      <c r="T811" s="146"/>
      <c r="U811" s="146"/>
      <c r="V811" s="146"/>
      <c r="W811" s="146"/>
      <c r="X811" s="146"/>
      <c r="Y811" s="146"/>
      <c r="Z811" s="146"/>
    </row>
    <row r="812" spans="1:26" ht="12.75" customHeight="1" x14ac:dyDescent="0.2">
      <c r="A812" s="141">
        <v>808</v>
      </c>
      <c r="B812" s="146">
        <f t="shared" si="5"/>
        <v>1</v>
      </c>
      <c r="C812" s="141" t="s">
        <v>1571</v>
      </c>
      <c r="D812" s="150" t="s">
        <v>4223</v>
      </c>
      <c r="E812" s="151" t="s">
        <v>1572</v>
      </c>
      <c r="F812" s="161">
        <v>2007</v>
      </c>
      <c r="G812" s="171">
        <v>1522000000</v>
      </c>
      <c r="H812" s="171">
        <v>776200000</v>
      </c>
      <c r="I812" s="154">
        <f t="shared" si="1"/>
        <v>0.50998685939553223</v>
      </c>
      <c r="J812" s="155"/>
      <c r="K812" s="155"/>
      <c r="L812" s="141" t="s">
        <v>3261</v>
      </c>
      <c r="M812" s="156">
        <v>2009</v>
      </c>
      <c r="N812" s="146"/>
      <c r="O812" s="146"/>
      <c r="P812" s="146"/>
      <c r="Q812" s="146"/>
      <c r="R812" s="146"/>
      <c r="S812" s="146"/>
      <c r="T812" s="146"/>
      <c r="U812" s="146"/>
      <c r="V812" s="146"/>
      <c r="W812" s="146"/>
      <c r="X812" s="146"/>
      <c r="Y812" s="146"/>
      <c r="Z812" s="146"/>
    </row>
    <row r="813" spans="1:26" ht="12.75" customHeight="1" x14ac:dyDescent="0.2">
      <c r="A813" s="141">
        <v>809</v>
      </c>
      <c r="B813" s="146">
        <f t="shared" si="5"/>
        <v>1</v>
      </c>
      <c r="C813" s="141" t="s">
        <v>2223</v>
      </c>
      <c r="D813" s="150" t="s">
        <v>4223</v>
      </c>
      <c r="E813" s="151" t="s">
        <v>3830</v>
      </c>
      <c r="F813" s="161">
        <v>2007</v>
      </c>
      <c r="G813" s="153">
        <v>21556675000</v>
      </c>
      <c r="H813" s="153">
        <v>4436407957</v>
      </c>
      <c r="I813" s="154">
        <f t="shared" si="1"/>
        <v>0.20580205235733248</v>
      </c>
      <c r="J813" s="155"/>
      <c r="K813" s="155"/>
      <c r="L813" s="141" t="s">
        <v>3261</v>
      </c>
      <c r="M813" s="156">
        <v>2011</v>
      </c>
      <c r="N813" s="146"/>
      <c r="O813" s="146"/>
      <c r="P813" s="146"/>
      <c r="Q813" s="146"/>
      <c r="R813" s="146"/>
      <c r="S813" s="146"/>
      <c r="T813" s="146"/>
      <c r="U813" s="146"/>
      <c r="V813" s="146"/>
      <c r="W813" s="146"/>
      <c r="X813" s="146"/>
      <c r="Y813" s="146"/>
      <c r="Z813" s="146"/>
    </row>
    <row r="814" spans="1:26" ht="12.75" customHeight="1" x14ac:dyDescent="0.2">
      <c r="A814" s="141">
        <v>810</v>
      </c>
      <c r="B814" s="146">
        <f t="shared" si="5"/>
        <v>1</v>
      </c>
      <c r="C814" s="141" t="s">
        <v>2721</v>
      </c>
      <c r="D814" s="150" t="s">
        <v>4223</v>
      </c>
      <c r="E814" s="151" t="s">
        <v>3831</v>
      </c>
      <c r="F814" s="161">
        <v>2007</v>
      </c>
      <c r="G814" s="171">
        <v>32000000000</v>
      </c>
      <c r="H814" s="171">
        <v>8235300000</v>
      </c>
      <c r="I814" s="154">
        <f t="shared" si="1"/>
        <v>0.25735312500000002</v>
      </c>
      <c r="J814" s="155" t="s">
        <v>71</v>
      </c>
      <c r="K814" s="155" t="s">
        <v>4249</v>
      </c>
      <c r="L814" s="141"/>
      <c r="M814" s="156"/>
      <c r="N814" s="146"/>
      <c r="O814" s="146"/>
      <c r="P814" s="146"/>
      <c r="Q814" s="146"/>
      <c r="R814" s="146"/>
      <c r="S814" s="146"/>
      <c r="T814" s="146"/>
      <c r="U814" s="146"/>
      <c r="V814" s="146"/>
      <c r="W814" s="146"/>
      <c r="X814" s="146"/>
      <c r="Y814" s="146"/>
      <c r="Z814" s="146"/>
    </row>
    <row r="815" spans="1:26" ht="12.75" customHeight="1" x14ac:dyDescent="0.2">
      <c r="A815" s="141">
        <v>811</v>
      </c>
      <c r="B815" s="146">
        <f t="shared" si="5"/>
        <v>1</v>
      </c>
      <c r="C815" s="141" t="s">
        <v>1573</v>
      </c>
      <c r="D815" s="150" t="s">
        <v>4223</v>
      </c>
      <c r="E815" s="151" t="s">
        <v>1984</v>
      </c>
      <c r="F815" s="161">
        <v>2007</v>
      </c>
      <c r="G815" s="171">
        <v>3007300000</v>
      </c>
      <c r="H815" s="171">
        <v>1052600000</v>
      </c>
      <c r="I815" s="154">
        <f t="shared" si="1"/>
        <v>0.35001496358860107</v>
      </c>
      <c r="J815" s="155"/>
      <c r="K815" s="155"/>
      <c r="L815" s="141" t="s">
        <v>3261</v>
      </c>
      <c r="M815" s="156">
        <v>2009</v>
      </c>
      <c r="N815" s="146"/>
      <c r="O815" s="146"/>
      <c r="P815" s="146"/>
      <c r="Q815" s="146"/>
      <c r="R815" s="146"/>
      <c r="S815" s="146"/>
      <c r="T815" s="146"/>
      <c r="U815" s="146"/>
      <c r="V815" s="146"/>
      <c r="W815" s="146"/>
      <c r="X815" s="146"/>
      <c r="Y815" s="146"/>
      <c r="Z815" s="146"/>
    </row>
    <row r="816" spans="1:26" ht="12.75" customHeight="1" x14ac:dyDescent="0.2">
      <c r="A816" s="141">
        <v>812</v>
      </c>
      <c r="B816" s="146">
        <f t="shared" si="5"/>
        <v>1</v>
      </c>
      <c r="C816" s="141" t="s">
        <v>1899</v>
      </c>
      <c r="D816" s="150" t="s">
        <v>4223</v>
      </c>
      <c r="E816" s="151" t="s">
        <v>3832</v>
      </c>
      <c r="F816" s="161">
        <v>2007</v>
      </c>
      <c r="G816" s="171">
        <v>16000000000</v>
      </c>
      <c r="H816" s="171">
        <v>7700000000</v>
      </c>
      <c r="I816" s="154">
        <f t="shared" si="1"/>
        <v>0.48125000000000001</v>
      </c>
      <c r="J816" s="155"/>
      <c r="K816" s="155"/>
      <c r="L816" s="141" t="s">
        <v>3261</v>
      </c>
      <c r="M816" s="156">
        <v>2009</v>
      </c>
      <c r="N816" s="146"/>
      <c r="O816" s="146"/>
      <c r="P816" s="146"/>
      <c r="Q816" s="146"/>
      <c r="R816" s="146"/>
      <c r="S816" s="146"/>
      <c r="T816" s="146"/>
      <c r="U816" s="146"/>
      <c r="V816" s="146"/>
      <c r="W816" s="146"/>
      <c r="X816" s="146"/>
      <c r="Y816" s="146"/>
      <c r="Z816" s="146"/>
    </row>
    <row r="817" spans="1:26" ht="12.75" customHeight="1" x14ac:dyDescent="0.2">
      <c r="A817" s="141">
        <v>813</v>
      </c>
      <c r="B817" s="146">
        <f t="shared" si="5"/>
        <v>1</v>
      </c>
      <c r="C817" s="141" t="s">
        <v>3126</v>
      </c>
      <c r="D817" s="150" t="s">
        <v>4223</v>
      </c>
      <c r="E817" s="151" t="s">
        <v>3833</v>
      </c>
      <c r="F817" s="161">
        <v>2007</v>
      </c>
      <c r="G817" s="171">
        <v>37318000000</v>
      </c>
      <c r="H817" s="171">
        <v>6091350000</v>
      </c>
      <c r="I817" s="154">
        <f t="shared" si="1"/>
        <v>0.16322820086821374</v>
      </c>
      <c r="J817" s="155" t="s">
        <v>71</v>
      </c>
      <c r="K817" s="155" t="s">
        <v>4249</v>
      </c>
      <c r="L817" s="141"/>
      <c r="M817" s="156"/>
      <c r="N817" s="146"/>
      <c r="O817" s="146"/>
      <c r="P817" s="146"/>
      <c r="Q817" s="146"/>
      <c r="R817" s="146"/>
      <c r="S817" s="146"/>
      <c r="T817" s="146"/>
      <c r="U817" s="146"/>
      <c r="V817" s="146"/>
      <c r="W817" s="146"/>
      <c r="X817" s="146"/>
      <c r="Y817" s="146"/>
      <c r="Z817" s="146"/>
    </row>
    <row r="818" spans="1:26" ht="12.75" customHeight="1" x14ac:dyDescent="0.2">
      <c r="A818" s="141">
        <v>814</v>
      </c>
      <c r="B818" s="146">
        <f t="shared" si="5"/>
        <v>1</v>
      </c>
      <c r="C818" s="141" t="s">
        <v>1696</v>
      </c>
      <c r="D818" s="150" t="s">
        <v>206</v>
      </c>
      <c r="E818" s="151" t="s">
        <v>1697</v>
      </c>
      <c r="F818" s="161">
        <v>2007</v>
      </c>
      <c r="G818" s="171">
        <v>2639340000</v>
      </c>
      <c r="H818" s="171">
        <v>2137840000</v>
      </c>
      <c r="I818" s="154">
        <f t="shared" si="1"/>
        <v>0.80999037638197424</v>
      </c>
      <c r="J818" s="155"/>
      <c r="K818" s="155"/>
      <c r="L818" s="141" t="s">
        <v>3261</v>
      </c>
      <c r="M818" s="156">
        <v>2010</v>
      </c>
      <c r="N818" s="146"/>
      <c r="O818" s="146"/>
      <c r="P818" s="146"/>
      <c r="Q818" s="146"/>
      <c r="R818" s="146"/>
      <c r="S818" s="146"/>
      <c r="T818" s="146"/>
      <c r="U818" s="146"/>
      <c r="V818" s="146"/>
      <c r="W818" s="146"/>
      <c r="X818" s="146"/>
      <c r="Y818" s="146"/>
      <c r="Z818" s="146"/>
    </row>
    <row r="819" spans="1:26" ht="12.75" customHeight="1" x14ac:dyDescent="0.2">
      <c r="A819" s="141">
        <v>815</v>
      </c>
      <c r="B819" s="146">
        <f t="shared" si="5"/>
        <v>1</v>
      </c>
      <c r="C819" s="141" t="s">
        <v>2695</v>
      </c>
      <c r="D819" s="150" t="s">
        <v>4198</v>
      </c>
      <c r="E819" s="151" t="s">
        <v>3834</v>
      </c>
      <c r="F819" s="161">
        <v>2007</v>
      </c>
      <c r="G819" s="171">
        <v>16500000000</v>
      </c>
      <c r="H819" s="171">
        <v>16029313348</v>
      </c>
      <c r="I819" s="154">
        <f t="shared" si="1"/>
        <v>0.97147353624242427</v>
      </c>
      <c r="J819" s="155" t="s">
        <v>71</v>
      </c>
      <c r="K819" s="155" t="s">
        <v>4261</v>
      </c>
      <c r="L819" s="141" t="s">
        <v>3261</v>
      </c>
      <c r="M819" s="156" t="s">
        <v>3334</v>
      </c>
      <c r="N819" s="146" t="str">
        <f>VLOOKUP(C819,'[8]BAN VON 2014'!A$2:D$36,4,0)</f>
        <v>T10</v>
      </c>
      <c r="O819" s="146"/>
      <c r="P819" s="146"/>
      <c r="Q819" s="146"/>
      <c r="R819" s="146"/>
      <c r="S819" s="146"/>
      <c r="T819" s="146"/>
      <c r="U819" s="146"/>
      <c r="V819" s="146"/>
      <c r="W819" s="146"/>
      <c r="X819" s="146"/>
      <c r="Y819" s="146"/>
      <c r="Z819" s="146"/>
    </row>
    <row r="820" spans="1:26" ht="12.75" customHeight="1" x14ac:dyDescent="0.2">
      <c r="A820" s="141">
        <v>816</v>
      </c>
      <c r="B820" s="146">
        <f t="shared" si="5"/>
        <v>1</v>
      </c>
      <c r="C820" s="141" t="s">
        <v>3102</v>
      </c>
      <c r="D820" s="150" t="s">
        <v>402</v>
      </c>
      <c r="E820" s="151" t="s">
        <v>3835</v>
      </c>
      <c r="F820" s="161">
        <v>2007</v>
      </c>
      <c r="G820" s="171">
        <v>4000000000</v>
      </c>
      <c r="H820" s="171">
        <v>400000000</v>
      </c>
      <c r="I820" s="154">
        <f t="shared" si="1"/>
        <v>0.1</v>
      </c>
      <c r="J820" s="155" t="s">
        <v>71</v>
      </c>
      <c r="K820" s="155" t="s">
        <v>4250</v>
      </c>
      <c r="L820" s="141"/>
      <c r="M820" s="156"/>
      <c r="N820" s="146"/>
      <c r="O820" s="146"/>
      <c r="P820" s="146"/>
      <c r="Q820" s="146"/>
      <c r="R820" s="146"/>
      <c r="S820" s="146"/>
      <c r="T820" s="146"/>
      <c r="U820" s="146"/>
      <c r="V820" s="146"/>
      <c r="W820" s="146"/>
      <c r="X820" s="146"/>
      <c r="Y820" s="146"/>
      <c r="Z820" s="146"/>
    </row>
    <row r="821" spans="1:26" ht="12.75" customHeight="1" x14ac:dyDescent="0.2">
      <c r="A821" s="141">
        <v>817</v>
      </c>
      <c r="B821" s="146">
        <f t="shared" si="5"/>
        <v>1</v>
      </c>
      <c r="C821" s="141" t="s">
        <v>2783</v>
      </c>
      <c r="D821" s="150" t="s">
        <v>402</v>
      </c>
      <c r="E821" s="151" t="s">
        <v>3836</v>
      </c>
      <c r="F821" s="161">
        <v>2007</v>
      </c>
      <c r="G821" s="171">
        <v>10000000000</v>
      </c>
      <c r="H821" s="171">
        <v>3000000000</v>
      </c>
      <c r="I821" s="154">
        <f t="shared" si="1"/>
        <v>0.3</v>
      </c>
      <c r="J821" s="155" t="s">
        <v>71</v>
      </c>
      <c r="K821" s="155" t="s">
        <v>4250</v>
      </c>
      <c r="L821" s="141"/>
      <c r="M821" s="156"/>
      <c r="N821" s="146"/>
      <c r="O821" s="146"/>
      <c r="P821" s="146"/>
      <c r="Q821" s="146"/>
      <c r="R821" s="146"/>
      <c r="S821" s="146"/>
      <c r="T821" s="146"/>
      <c r="U821" s="146"/>
      <c r="V821" s="146"/>
      <c r="W821" s="146"/>
      <c r="X821" s="146"/>
      <c r="Y821" s="146"/>
      <c r="Z821" s="146"/>
    </row>
    <row r="822" spans="1:26" ht="12.75" customHeight="1" x14ac:dyDescent="0.2">
      <c r="A822" s="141">
        <v>818</v>
      </c>
      <c r="B822" s="146">
        <f t="shared" si="5"/>
        <v>1</v>
      </c>
      <c r="C822" s="141" t="s">
        <v>3837</v>
      </c>
      <c r="D822" s="150" t="s">
        <v>206</v>
      </c>
      <c r="E822" s="151" t="s">
        <v>3838</v>
      </c>
      <c r="F822" s="161">
        <v>2007</v>
      </c>
      <c r="G822" s="171">
        <v>708370000</v>
      </c>
      <c r="H822" s="171">
        <v>460440000</v>
      </c>
      <c r="I822" s="154">
        <f t="shared" si="1"/>
        <v>0.649999294154185</v>
      </c>
      <c r="J822" s="155"/>
      <c r="K822" s="155"/>
      <c r="L822" s="141" t="s">
        <v>3267</v>
      </c>
      <c r="M822" s="156">
        <v>2010</v>
      </c>
      <c r="N822" s="146"/>
      <c r="O822" s="146"/>
      <c r="P822" s="146"/>
      <c r="Q822" s="146"/>
      <c r="R822" s="146"/>
      <c r="S822" s="146"/>
      <c r="T822" s="146"/>
      <c r="U822" s="146"/>
      <c r="V822" s="146"/>
      <c r="W822" s="146"/>
      <c r="X822" s="146"/>
      <c r="Y822" s="146"/>
      <c r="Z822" s="146"/>
    </row>
    <row r="823" spans="1:26" ht="12.75" customHeight="1" x14ac:dyDescent="0.2">
      <c r="A823" s="141">
        <v>819</v>
      </c>
      <c r="B823" s="146">
        <f t="shared" si="5"/>
        <v>1</v>
      </c>
      <c r="C823" s="141" t="s">
        <v>1985</v>
      </c>
      <c r="D823" s="150" t="s">
        <v>269</v>
      </c>
      <c r="E823" s="151" t="s">
        <v>3839</v>
      </c>
      <c r="F823" s="161">
        <v>2007</v>
      </c>
      <c r="G823" s="153">
        <v>16391600000</v>
      </c>
      <c r="H823" s="153">
        <v>1788500000</v>
      </c>
      <c r="I823" s="154">
        <f t="shared" si="1"/>
        <v>0.10911076404987921</v>
      </c>
      <c r="J823" s="155"/>
      <c r="K823" s="155"/>
      <c r="L823" s="141" t="s">
        <v>3261</v>
      </c>
      <c r="M823" s="156">
        <v>2009</v>
      </c>
      <c r="N823" s="146"/>
      <c r="O823" s="146"/>
      <c r="P823" s="146"/>
      <c r="Q823" s="146"/>
      <c r="R823" s="146"/>
      <c r="S823" s="146"/>
      <c r="T823" s="146"/>
      <c r="U823" s="146"/>
      <c r="V823" s="146"/>
      <c r="W823" s="146"/>
      <c r="X823" s="146"/>
      <c r="Y823" s="146"/>
      <c r="Z823" s="146"/>
    </row>
    <row r="824" spans="1:26" ht="12.75" customHeight="1" x14ac:dyDescent="0.2">
      <c r="A824" s="141">
        <v>820</v>
      </c>
      <c r="B824" s="146">
        <f t="shared" si="5"/>
        <v>1</v>
      </c>
      <c r="C824" s="141" t="s">
        <v>2527</v>
      </c>
      <c r="D824" s="150" t="s">
        <v>4211</v>
      </c>
      <c r="E824" s="151" t="s">
        <v>3840</v>
      </c>
      <c r="F824" s="161">
        <v>2007</v>
      </c>
      <c r="G824" s="171">
        <v>7090640000</v>
      </c>
      <c r="H824" s="171">
        <v>3899850000</v>
      </c>
      <c r="I824" s="154">
        <f t="shared" si="1"/>
        <v>0.54999971793801405</v>
      </c>
      <c r="J824" s="155"/>
      <c r="K824" s="155"/>
      <c r="L824" s="141" t="s">
        <v>3261</v>
      </c>
      <c r="M824" s="156">
        <v>2013</v>
      </c>
      <c r="N824" s="146"/>
      <c r="O824" s="146"/>
      <c r="P824" s="146"/>
      <c r="Q824" s="146"/>
      <c r="R824" s="146"/>
      <c r="S824" s="146"/>
      <c r="T824" s="146"/>
      <c r="U824" s="146"/>
      <c r="V824" s="146"/>
      <c r="W824" s="146"/>
      <c r="X824" s="146"/>
      <c r="Y824" s="146"/>
      <c r="Z824" s="146"/>
    </row>
    <row r="825" spans="1:26" ht="12.75" customHeight="1" x14ac:dyDescent="0.2">
      <c r="A825" s="141">
        <v>821</v>
      </c>
      <c r="B825" s="146">
        <f t="shared" si="5"/>
        <v>1</v>
      </c>
      <c r="C825" s="141" t="s">
        <v>2507</v>
      </c>
      <c r="D825" s="150" t="s">
        <v>4198</v>
      </c>
      <c r="E825" s="151" t="s">
        <v>3841</v>
      </c>
      <c r="F825" s="161">
        <v>2007</v>
      </c>
      <c r="G825" s="171">
        <v>2743500000</v>
      </c>
      <c r="H825" s="171">
        <v>1097500000</v>
      </c>
      <c r="I825" s="154">
        <f t="shared" si="1"/>
        <v>0.4000364497904137</v>
      </c>
      <c r="J825" s="155"/>
      <c r="K825" s="155"/>
      <c r="L825" s="141" t="s">
        <v>3261</v>
      </c>
      <c r="M825" s="156">
        <v>2013</v>
      </c>
      <c r="N825" s="146"/>
      <c r="O825" s="146"/>
      <c r="P825" s="146"/>
      <c r="Q825" s="146"/>
      <c r="R825" s="146"/>
      <c r="S825" s="146"/>
      <c r="T825" s="146"/>
      <c r="U825" s="146"/>
      <c r="V825" s="146"/>
      <c r="W825" s="146"/>
      <c r="X825" s="146"/>
      <c r="Y825" s="146"/>
      <c r="Z825" s="146"/>
    </row>
    <row r="826" spans="1:26" ht="12.75" customHeight="1" x14ac:dyDescent="0.2">
      <c r="A826" s="141">
        <v>822</v>
      </c>
      <c r="B826" s="146">
        <f t="shared" si="5"/>
        <v>1</v>
      </c>
      <c r="C826" s="141" t="s">
        <v>2593</v>
      </c>
      <c r="D826" s="150" t="s">
        <v>4224</v>
      </c>
      <c r="E826" s="151" t="s">
        <v>3842</v>
      </c>
      <c r="F826" s="161">
        <v>2007</v>
      </c>
      <c r="G826" s="171">
        <v>3039000000</v>
      </c>
      <c r="H826" s="171">
        <v>912000000</v>
      </c>
      <c r="I826" s="154">
        <f t="shared" si="1"/>
        <v>0.30009871668311944</v>
      </c>
      <c r="J826" s="155"/>
      <c r="K826" s="155"/>
      <c r="L826" s="141" t="s">
        <v>3261</v>
      </c>
      <c r="M826" s="156" t="s">
        <v>3516</v>
      </c>
      <c r="N826" s="146" t="str">
        <f>VLOOKUP(C826,'[8]BAN VON 2014'!A$2:D$36,4,0)</f>
        <v>T2</v>
      </c>
      <c r="O826" s="146"/>
      <c r="P826" s="146"/>
      <c r="Q826" s="146"/>
      <c r="R826" s="146"/>
      <c r="S826" s="146"/>
      <c r="T826" s="146"/>
      <c r="U826" s="146"/>
      <c r="V826" s="146"/>
      <c r="W826" s="146"/>
      <c r="X826" s="146"/>
      <c r="Y826" s="146"/>
      <c r="Z826" s="146"/>
    </row>
    <row r="827" spans="1:26" ht="12.75" customHeight="1" x14ac:dyDescent="0.2">
      <c r="A827" s="141">
        <v>823</v>
      </c>
      <c r="B827" s="146">
        <f t="shared" si="5"/>
        <v>1</v>
      </c>
      <c r="C827" s="141" t="s">
        <v>2895</v>
      </c>
      <c r="D827" s="150" t="s">
        <v>4224</v>
      </c>
      <c r="E827" s="151" t="s">
        <v>3843</v>
      </c>
      <c r="F827" s="161">
        <v>2007</v>
      </c>
      <c r="G827" s="171">
        <v>15161700000</v>
      </c>
      <c r="H827" s="171">
        <v>6064700000</v>
      </c>
      <c r="I827" s="154">
        <f t="shared" si="1"/>
        <v>0.40000131911329206</v>
      </c>
      <c r="J827" s="155" t="s">
        <v>2588</v>
      </c>
      <c r="K827" s="155" t="s">
        <v>4266</v>
      </c>
      <c r="L827" s="141"/>
      <c r="M827" s="156"/>
      <c r="N827" s="146"/>
      <c r="O827" s="146"/>
      <c r="P827" s="146"/>
      <c r="Q827" s="146"/>
      <c r="R827" s="146"/>
      <c r="S827" s="146"/>
      <c r="T827" s="146"/>
      <c r="U827" s="146"/>
      <c r="V827" s="146"/>
      <c r="W827" s="146"/>
      <c r="X827" s="146"/>
      <c r="Y827" s="146"/>
      <c r="Z827" s="146"/>
    </row>
    <row r="828" spans="1:26" ht="12.75" customHeight="1" x14ac:dyDescent="0.2">
      <c r="A828" s="141">
        <v>824</v>
      </c>
      <c r="B828" s="146">
        <f t="shared" si="5"/>
        <v>1</v>
      </c>
      <c r="C828" s="141" t="s">
        <v>2438</v>
      </c>
      <c r="D828" s="150" t="s">
        <v>4224</v>
      </c>
      <c r="E828" s="151" t="s">
        <v>3844</v>
      </c>
      <c r="F828" s="161">
        <v>2007</v>
      </c>
      <c r="G828" s="171">
        <v>5000000000</v>
      </c>
      <c r="H828" s="171">
        <v>500000000</v>
      </c>
      <c r="I828" s="154">
        <f t="shared" si="1"/>
        <v>0.1</v>
      </c>
      <c r="J828" s="155"/>
      <c r="K828" s="155"/>
      <c r="L828" s="141" t="s">
        <v>3261</v>
      </c>
      <c r="M828" s="156">
        <v>2012</v>
      </c>
      <c r="N828" s="146"/>
      <c r="O828" s="146"/>
      <c r="P828" s="146"/>
      <c r="Q828" s="146"/>
      <c r="R828" s="146"/>
      <c r="S828" s="146"/>
      <c r="T828" s="146"/>
      <c r="U828" s="146"/>
      <c r="V828" s="146"/>
      <c r="W828" s="146"/>
      <c r="X828" s="146"/>
      <c r="Y828" s="146"/>
      <c r="Z828" s="146"/>
    </row>
    <row r="829" spans="1:26" ht="12.75" customHeight="1" x14ac:dyDescent="0.2">
      <c r="A829" s="141">
        <v>825</v>
      </c>
      <c r="B829" s="146">
        <f t="shared" si="5"/>
        <v>1</v>
      </c>
      <c r="C829" s="141" t="s">
        <v>2308</v>
      </c>
      <c r="D829" s="150" t="s">
        <v>4137</v>
      </c>
      <c r="E829" s="151" t="s">
        <v>3845</v>
      </c>
      <c r="F829" s="161">
        <v>2007</v>
      </c>
      <c r="G829" s="171">
        <v>9000000000</v>
      </c>
      <c r="H829" s="153">
        <v>3027000000</v>
      </c>
      <c r="I829" s="154">
        <f t="shared" si="1"/>
        <v>0.33633333333333332</v>
      </c>
      <c r="J829" s="155"/>
      <c r="K829" s="155"/>
      <c r="L829" s="141" t="s">
        <v>3261</v>
      </c>
      <c r="M829" s="156">
        <v>2011</v>
      </c>
      <c r="N829" s="146"/>
      <c r="O829" s="146"/>
      <c r="P829" s="146"/>
      <c r="Q829" s="146"/>
      <c r="R829" s="146"/>
      <c r="S829" s="146"/>
      <c r="T829" s="146"/>
      <c r="U829" s="146"/>
      <c r="V829" s="146"/>
      <c r="W829" s="146"/>
      <c r="X829" s="146"/>
      <c r="Y829" s="146"/>
      <c r="Z829" s="146"/>
    </row>
    <row r="830" spans="1:26" ht="12.75" customHeight="1" x14ac:dyDescent="0.2">
      <c r="A830" s="141">
        <v>826</v>
      </c>
      <c r="B830" s="146">
        <f t="shared" si="5"/>
        <v>1</v>
      </c>
      <c r="C830" s="141" t="s">
        <v>2677</v>
      </c>
      <c r="D830" s="150" t="s">
        <v>4225</v>
      </c>
      <c r="E830" s="151" t="s">
        <v>3846</v>
      </c>
      <c r="F830" s="161">
        <v>2007</v>
      </c>
      <c r="G830" s="171">
        <v>17617335606</v>
      </c>
      <c r="H830" s="171">
        <v>15870135606</v>
      </c>
      <c r="I830" s="154">
        <f t="shared" si="1"/>
        <v>0.90082495792354944</v>
      </c>
      <c r="J830" s="155" t="s">
        <v>2611</v>
      </c>
      <c r="K830" s="155" t="s">
        <v>4245</v>
      </c>
      <c r="L830" s="141"/>
      <c r="M830" s="156"/>
      <c r="N830" s="146"/>
      <c r="O830" s="146"/>
      <c r="P830" s="146"/>
      <c r="Q830" s="146"/>
      <c r="R830" s="146"/>
      <c r="S830" s="146"/>
      <c r="T830" s="146"/>
      <c r="U830" s="146"/>
      <c r="V830" s="146"/>
      <c r="W830" s="146"/>
      <c r="X830" s="146"/>
      <c r="Y830" s="146"/>
      <c r="Z830" s="146"/>
    </row>
    <row r="831" spans="1:26" ht="12.75" customHeight="1" x14ac:dyDescent="0.2">
      <c r="A831" s="141">
        <v>827</v>
      </c>
      <c r="B831" s="146">
        <f t="shared" si="5"/>
        <v>1</v>
      </c>
      <c r="C831" s="141" t="s">
        <v>2804</v>
      </c>
      <c r="D831" s="150" t="s">
        <v>4225</v>
      </c>
      <c r="E831" s="151" t="s">
        <v>3847</v>
      </c>
      <c r="F831" s="161">
        <v>2007</v>
      </c>
      <c r="G831" s="171">
        <v>2060000000</v>
      </c>
      <c r="H831" s="171">
        <v>968200000</v>
      </c>
      <c r="I831" s="154">
        <f t="shared" si="1"/>
        <v>0.47</v>
      </c>
      <c r="J831" s="155" t="s">
        <v>2611</v>
      </c>
      <c r="K831" s="155" t="s">
        <v>4271</v>
      </c>
      <c r="L831" s="141"/>
      <c r="M831" s="156"/>
      <c r="N831" s="146"/>
      <c r="O831" s="146"/>
      <c r="P831" s="146"/>
      <c r="Q831" s="146"/>
      <c r="R831" s="146"/>
      <c r="S831" s="146"/>
      <c r="T831" s="146"/>
      <c r="U831" s="146"/>
      <c r="V831" s="146"/>
      <c r="W831" s="146"/>
      <c r="X831" s="146"/>
      <c r="Y831" s="146"/>
      <c r="Z831" s="146"/>
    </row>
    <row r="832" spans="1:26" ht="12.75" customHeight="1" x14ac:dyDescent="0.2">
      <c r="A832" s="141">
        <v>828</v>
      </c>
      <c r="B832" s="146">
        <f t="shared" si="5"/>
        <v>1</v>
      </c>
      <c r="C832" s="141" t="s">
        <v>3848</v>
      </c>
      <c r="D832" s="150" t="s">
        <v>480</v>
      </c>
      <c r="E832" s="151" t="s">
        <v>3849</v>
      </c>
      <c r="F832" s="161">
        <v>2007</v>
      </c>
      <c r="G832" s="171">
        <v>2000000000</v>
      </c>
      <c r="H832" s="171">
        <v>1490000000</v>
      </c>
      <c r="I832" s="154">
        <f t="shared" si="1"/>
        <v>0.745</v>
      </c>
      <c r="J832" s="155"/>
      <c r="K832" s="155"/>
      <c r="L832" s="141" t="s">
        <v>3267</v>
      </c>
      <c r="M832" s="156">
        <v>2010</v>
      </c>
      <c r="N832" s="146"/>
      <c r="O832" s="146"/>
      <c r="P832" s="146"/>
      <c r="Q832" s="146"/>
      <c r="R832" s="146"/>
      <c r="S832" s="146"/>
      <c r="T832" s="146"/>
      <c r="U832" s="146"/>
      <c r="V832" s="146"/>
      <c r="W832" s="146"/>
      <c r="X832" s="146"/>
      <c r="Y832" s="146"/>
      <c r="Z832" s="146"/>
    </row>
    <row r="833" spans="1:26" ht="12.75" customHeight="1" x14ac:dyDescent="0.2">
      <c r="A833" s="141">
        <v>829</v>
      </c>
      <c r="B833" s="146">
        <f t="shared" si="5"/>
        <v>1</v>
      </c>
      <c r="C833" s="141" t="s">
        <v>2052</v>
      </c>
      <c r="D833" s="150" t="s">
        <v>480</v>
      </c>
      <c r="E833" s="151" t="s">
        <v>3850</v>
      </c>
      <c r="F833" s="161">
        <v>2007</v>
      </c>
      <c r="G833" s="171">
        <v>5400000000</v>
      </c>
      <c r="H833" s="171">
        <v>3133500000</v>
      </c>
      <c r="I833" s="154">
        <f t="shared" si="1"/>
        <v>0.58027777777777778</v>
      </c>
      <c r="J833" s="155"/>
      <c r="K833" s="155"/>
      <c r="L833" s="141" t="s">
        <v>3261</v>
      </c>
      <c r="M833" s="156">
        <v>2010</v>
      </c>
      <c r="N833" s="146"/>
      <c r="O833" s="146"/>
      <c r="P833" s="146"/>
      <c r="Q833" s="146"/>
      <c r="R833" s="146"/>
      <c r="S833" s="146"/>
      <c r="T833" s="146"/>
      <c r="U833" s="146"/>
      <c r="V833" s="146"/>
      <c r="W833" s="146"/>
      <c r="X833" s="146"/>
      <c r="Y833" s="146"/>
      <c r="Z833" s="146"/>
    </row>
    <row r="834" spans="1:26" ht="12.75" customHeight="1" x14ac:dyDescent="0.2">
      <c r="A834" s="141">
        <v>830</v>
      </c>
      <c r="B834" s="146">
        <f t="shared" si="5"/>
        <v>1</v>
      </c>
      <c r="C834" s="141" t="s">
        <v>484</v>
      </c>
      <c r="D834" s="150" t="s">
        <v>480</v>
      </c>
      <c r="E834" s="151" t="s">
        <v>485</v>
      </c>
      <c r="F834" s="161">
        <v>2007</v>
      </c>
      <c r="G834" s="171">
        <v>2800000000</v>
      </c>
      <c r="H834" s="171">
        <v>1237700000</v>
      </c>
      <c r="I834" s="154">
        <f t="shared" si="1"/>
        <v>0.44203571428571431</v>
      </c>
      <c r="J834" s="155" t="s">
        <v>2611</v>
      </c>
      <c r="K834" s="155" t="s">
        <v>4267</v>
      </c>
      <c r="L834" s="141"/>
      <c r="M834" s="156"/>
      <c r="N834" s="146"/>
      <c r="O834" s="146"/>
      <c r="P834" s="146"/>
      <c r="Q834" s="146"/>
      <c r="R834" s="146"/>
      <c r="S834" s="146"/>
      <c r="T834" s="146"/>
      <c r="U834" s="146"/>
      <c r="V834" s="146"/>
      <c r="W834" s="146"/>
      <c r="X834" s="146"/>
      <c r="Y834" s="146"/>
      <c r="Z834" s="146"/>
    </row>
    <row r="835" spans="1:26" ht="12.75" customHeight="1" x14ac:dyDescent="0.2">
      <c r="A835" s="141">
        <v>831</v>
      </c>
      <c r="B835" s="146">
        <f t="shared" si="5"/>
        <v>1</v>
      </c>
      <c r="C835" s="141" t="s">
        <v>2459</v>
      </c>
      <c r="D835" s="150" t="s">
        <v>480</v>
      </c>
      <c r="E835" s="151" t="s">
        <v>3851</v>
      </c>
      <c r="F835" s="161">
        <v>2007</v>
      </c>
      <c r="G835" s="171">
        <v>9082058399</v>
      </c>
      <c r="H835" s="171">
        <v>9082058399</v>
      </c>
      <c r="I835" s="154">
        <f t="shared" si="1"/>
        <v>1</v>
      </c>
      <c r="J835" s="155"/>
      <c r="K835" s="155"/>
      <c r="L835" s="141" t="s">
        <v>3261</v>
      </c>
      <c r="M835" s="156">
        <v>2013</v>
      </c>
      <c r="N835" s="146"/>
      <c r="O835" s="146"/>
      <c r="P835" s="146" t="s">
        <v>3273</v>
      </c>
      <c r="Q835" s="146"/>
      <c r="R835" s="146"/>
      <c r="S835" s="146"/>
      <c r="T835" s="146"/>
      <c r="U835" s="146"/>
      <c r="V835" s="146"/>
      <c r="W835" s="146"/>
      <c r="X835" s="146"/>
      <c r="Y835" s="146"/>
      <c r="Z835" s="146"/>
    </row>
    <row r="836" spans="1:26" ht="12.75" customHeight="1" x14ac:dyDescent="0.2">
      <c r="A836" s="141">
        <v>832</v>
      </c>
      <c r="B836" s="146">
        <f t="shared" si="5"/>
        <v>1</v>
      </c>
      <c r="C836" s="141" t="s">
        <v>491</v>
      </c>
      <c r="D836" s="150" t="s">
        <v>480</v>
      </c>
      <c r="E836" s="151" t="s">
        <v>492</v>
      </c>
      <c r="F836" s="161">
        <v>2007</v>
      </c>
      <c r="G836" s="171">
        <v>7000000000</v>
      </c>
      <c r="H836" s="171">
        <v>1527617932</v>
      </c>
      <c r="I836" s="154">
        <f t="shared" si="1"/>
        <v>0.21823113314285714</v>
      </c>
      <c r="J836" s="155" t="s">
        <v>2611</v>
      </c>
      <c r="K836" s="155" t="s">
        <v>4267</v>
      </c>
      <c r="L836" s="141"/>
      <c r="M836" s="156"/>
      <c r="N836" s="146"/>
      <c r="O836" s="146"/>
      <c r="P836" s="146"/>
      <c r="Q836" s="146"/>
      <c r="R836" s="146"/>
      <c r="S836" s="146"/>
      <c r="T836" s="146"/>
      <c r="U836" s="146"/>
      <c r="V836" s="146"/>
      <c r="W836" s="146"/>
      <c r="X836" s="146"/>
      <c r="Y836" s="146"/>
      <c r="Z836" s="146"/>
    </row>
    <row r="837" spans="1:26" ht="12.75" customHeight="1" x14ac:dyDescent="0.2">
      <c r="A837" s="141">
        <v>833</v>
      </c>
      <c r="B837" s="146">
        <f t="shared" si="5"/>
        <v>1</v>
      </c>
      <c r="C837" s="141" t="s">
        <v>2208</v>
      </c>
      <c r="D837" s="150" t="s">
        <v>480</v>
      </c>
      <c r="E837" s="151" t="s">
        <v>2209</v>
      </c>
      <c r="F837" s="161">
        <v>2007</v>
      </c>
      <c r="G837" s="171">
        <v>3798000000</v>
      </c>
      <c r="H837" s="171">
        <v>1694000000</v>
      </c>
      <c r="I837" s="154">
        <f t="shared" si="1"/>
        <v>0.44602422327540808</v>
      </c>
      <c r="J837" s="155"/>
      <c r="K837" s="155"/>
      <c r="L837" s="141" t="s">
        <v>3261</v>
      </c>
      <c r="M837" s="156">
        <v>2011</v>
      </c>
      <c r="N837" s="146"/>
      <c r="O837" s="146"/>
      <c r="P837" s="146"/>
      <c r="Q837" s="146"/>
      <c r="R837" s="146"/>
      <c r="S837" s="146"/>
      <c r="T837" s="146"/>
      <c r="U837" s="146"/>
      <c r="V837" s="146"/>
      <c r="W837" s="146"/>
      <c r="X837" s="146"/>
      <c r="Y837" s="146"/>
      <c r="Z837" s="146"/>
    </row>
    <row r="838" spans="1:26" ht="12.75" customHeight="1" x14ac:dyDescent="0.2">
      <c r="A838" s="141">
        <v>834</v>
      </c>
      <c r="B838" s="146">
        <f t="shared" si="5"/>
        <v>1</v>
      </c>
      <c r="C838" s="141" t="s">
        <v>1548</v>
      </c>
      <c r="D838" s="150" t="s">
        <v>480</v>
      </c>
      <c r="E838" s="151" t="s">
        <v>3852</v>
      </c>
      <c r="F838" s="161">
        <v>2007</v>
      </c>
      <c r="G838" s="171">
        <v>1332000000</v>
      </c>
      <c r="H838" s="171">
        <v>552000000</v>
      </c>
      <c r="I838" s="154">
        <f t="shared" si="1"/>
        <v>0.4144144144144144</v>
      </c>
      <c r="J838" s="155"/>
      <c r="K838" s="155"/>
      <c r="L838" s="141" t="s">
        <v>3261</v>
      </c>
      <c r="M838" s="156">
        <v>2009</v>
      </c>
      <c r="N838" s="146"/>
      <c r="O838" s="146"/>
      <c r="P838" s="146"/>
      <c r="Q838" s="146"/>
      <c r="R838" s="146"/>
      <c r="S838" s="146"/>
      <c r="T838" s="146"/>
      <c r="U838" s="146"/>
      <c r="V838" s="146"/>
      <c r="W838" s="146"/>
      <c r="X838" s="146"/>
      <c r="Y838" s="146"/>
      <c r="Z838" s="146"/>
    </row>
    <row r="839" spans="1:26" ht="12.75" customHeight="1" x14ac:dyDescent="0.2">
      <c r="A839" s="141">
        <v>835</v>
      </c>
      <c r="B839" s="146">
        <f t="shared" si="5"/>
        <v>1</v>
      </c>
      <c r="C839" s="141" t="s">
        <v>1550</v>
      </c>
      <c r="D839" s="150" t="s">
        <v>480</v>
      </c>
      <c r="E839" s="151" t="s">
        <v>1551</v>
      </c>
      <c r="F839" s="161">
        <v>2007</v>
      </c>
      <c r="G839" s="171">
        <v>1200000000</v>
      </c>
      <c r="H839" s="171">
        <v>227700000</v>
      </c>
      <c r="I839" s="154">
        <f t="shared" si="1"/>
        <v>0.18975</v>
      </c>
      <c r="J839" s="155"/>
      <c r="K839" s="155"/>
      <c r="L839" s="141" t="s">
        <v>3261</v>
      </c>
      <c r="M839" s="156">
        <v>2009</v>
      </c>
      <c r="N839" s="146"/>
      <c r="O839" s="146"/>
      <c r="P839" s="146"/>
      <c r="Q839" s="146"/>
      <c r="R839" s="146"/>
      <c r="S839" s="146"/>
      <c r="T839" s="146"/>
      <c r="U839" s="146"/>
      <c r="V839" s="146"/>
      <c r="W839" s="146"/>
      <c r="X839" s="146"/>
      <c r="Y839" s="146"/>
      <c r="Z839" s="146"/>
    </row>
    <row r="840" spans="1:26" ht="12.75" customHeight="1" x14ac:dyDescent="0.2">
      <c r="A840" s="141">
        <v>836</v>
      </c>
      <c r="B840" s="146">
        <f t="shared" si="5"/>
        <v>1</v>
      </c>
      <c r="C840" s="141" t="s">
        <v>1940</v>
      </c>
      <c r="D840" s="150" t="s">
        <v>4221</v>
      </c>
      <c r="E840" s="151" t="s">
        <v>3853</v>
      </c>
      <c r="F840" s="161">
        <v>2007</v>
      </c>
      <c r="G840" s="171">
        <v>8000000000</v>
      </c>
      <c r="H840" s="171">
        <v>1600000000</v>
      </c>
      <c r="I840" s="154">
        <f t="shared" si="1"/>
        <v>0.2</v>
      </c>
      <c r="J840" s="155" t="s">
        <v>2588</v>
      </c>
      <c r="K840" s="155" t="s">
        <v>4240</v>
      </c>
      <c r="L840" s="141"/>
      <c r="M840" s="156"/>
      <c r="N840" s="146"/>
      <c r="O840" s="146"/>
      <c r="P840" s="146"/>
      <c r="Q840" s="146"/>
      <c r="R840" s="146"/>
      <c r="S840" s="146"/>
      <c r="T840" s="146"/>
      <c r="U840" s="146"/>
      <c r="V840" s="146"/>
      <c r="W840" s="146"/>
      <c r="X840" s="146"/>
      <c r="Y840" s="146"/>
      <c r="Z840" s="146"/>
    </row>
    <row r="841" spans="1:26" ht="12.75" customHeight="1" x14ac:dyDescent="0.2">
      <c r="A841" s="141">
        <v>837</v>
      </c>
      <c r="B841" s="146">
        <f t="shared" si="5"/>
        <v>1</v>
      </c>
      <c r="C841" s="141" t="s">
        <v>2988</v>
      </c>
      <c r="D841" s="150" t="s">
        <v>4222</v>
      </c>
      <c r="E841" s="151" t="s">
        <v>3854</v>
      </c>
      <c r="F841" s="161">
        <v>2007</v>
      </c>
      <c r="G841" s="171">
        <v>15000000000</v>
      </c>
      <c r="H841" s="171">
        <v>8201390000</v>
      </c>
      <c r="I841" s="154">
        <f t="shared" si="1"/>
        <v>0.54675933333333337</v>
      </c>
      <c r="J841" s="155" t="s">
        <v>2207</v>
      </c>
      <c r="K841" s="155" t="s">
        <v>4255</v>
      </c>
      <c r="L841" s="141"/>
      <c r="M841" s="156"/>
      <c r="N841" s="146"/>
      <c r="O841" s="146"/>
      <c r="P841" s="146"/>
      <c r="Q841" s="146"/>
      <c r="R841" s="146"/>
      <c r="S841" s="146"/>
      <c r="T841" s="146"/>
      <c r="U841" s="146"/>
      <c r="V841" s="146"/>
      <c r="W841" s="146"/>
      <c r="X841" s="146"/>
      <c r="Y841" s="146"/>
      <c r="Z841" s="146"/>
    </row>
    <row r="842" spans="1:26" ht="12.75" customHeight="1" x14ac:dyDescent="0.2">
      <c r="A842" s="141">
        <v>838</v>
      </c>
      <c r="B842" s="146">
        <f t="shared" si="5"/>
        <v>1</v>
      </c>
      <c r="C842" s="141" t="s">
        <v>323</v>
      </c>
      <c r="D842" s="150" t="s">
        <v>4197</v>
      </c>
      <c r="E842" s="151" t="s">
        <v>3855</v>
      </c>
      <c r="F842" s="161">
        <v>2007</v>
      </c>
      <c r="G842" s="171">
        <v>14000000000</v>
      </c>
      <c r="H842" s="171">
        <v>5521000000</v>
      </c>
      <c r="I842" s="154">
        <f t="shared" si="1"/>
        <v>0.39435714285714285</v>
      </c>
      <c r="J842" s="155" t="s">
        <v>71</v>
      </c>
      <c r="K842" s="155" t="s">
        <v>4231</v>
      </c>
      <c r="L842" s="141"/>
      <c r="M842" s="156"/>
      <c r="N842" s="146"/>
      <c r="O842" s="146"/>
      <c r="P842" s="146"/>
      <c r="Q842" s="146"/>
      <c r="R842" s="146"/>
      <c r="S842" s="146"/>
      <c r="T842" s="146"/>
      <c r="U842" s="146"/>
      <c r="V842" s="146"/>
      <c r="W842" s="146"/>
      <c r="X842" s="146"/>
      <c r="Y842" s="146"/>
      <c r="Z842" s="146"/>
    </row>
    <row r="843" spans="1:26" ht="12.75" customHeight="1" x14ac:dyDescent="0.2">
      <c r="A843" s="141">
        <v>839</v>
      </c>
      <c r="B843" s="146">
        <f t="shared" si="5"/>
        <v>1</v>
      </c>
      <c r="C843" s="141" t="s">
        <v>2602</v>
      </c>
      <c r="D843" s="150" t="s">
        <v>1179</v>
      </c>
      <c r="E843" s="151" t="s">
        <v>3856</v>
      </c>
      <c r="F843" s="161">
        <v>2007</v>
      </c>
      <c r="G843" s="171">
        <v>8000000000</v>
      </c>
      <c r="H843" s="171">
        <v>2800000000</v>
      </c>
      <c r="I843" s="154">
        <f t="shared" si="1"/>
        <v>0.35</v>
      </c>
      <c r="J843" s="155"/>
      <c r="K843" s="155"/>
      <c r="L843" s="141" t="s">
        <v>3261</v>
      </c>
      <c r="M843" s="156" t="s">
        <v>3516</v>
      </c>
      <c r="N843" s="146" t="str">
        <f>VLOOKUP(C843,'[8]BAN VON 2014'!A$2:D$36,4,0)</f>
        <v>T2</v>
      </c>
      <c r="O843" s="146"/>
      <c r="P843" s="146"/>
      <c r="Q843" s="146"/>
      <c r="R843" s="146"/>
      <c r="S843" s="146"/>
      <c r="T843" s="146"/>
      <c r="U843" s="146"/>
      <c r="V843" s="146"/>
      <c r="W843" s="146"/>
      <c r="X843" s="146"/>
      <c r="Y843" s="146"/>
      <c r="Z843" s="146"/>
    </row>
    <row r="844" spans="1:26" ht="12.75" customHeight="1" x14ac:dyDescent="0.2">
      <c r="A844" s="141">
        <v>840</v>
      </c>
      <c r="B844" s="146">
        <f t="shared" si="5"/>
        <v>1</v>
      </c>
      <c r="C844" s="141" t="s">
        <v>2985</v>
      </c>
      <c r="D844" s="150" t="s">
        <v>4209</v>
      </c>
      <c r="E844" s="151" t="s">
        <v>3857</v>
      </c>
      <c r="F844" s="161">
        <v>2007</v>
      </c>
      <c r="G844" s="171">
        <v>10000000000</v>
      </c>
      <c r="H844" s="171">
        <v>1000000000</v>
      </c>
      <c r="I844" s="154">
        <f t="shared" si="1"/>
        <v>0.1</v>
      </c>
      <c r="J844" s="155" t="s">
        <v>2588</v>
      </c>
      <c r="K844" s="155" t="s">
        <v>4262</v>
      </c>
      <c r="L844" s="141"/>
      <c r="M844" s="156"/>
      <c r="N844" s="146"/>
      <c r="O844" s="146"/>
      <c r="P844" s="146"/>
      <c r="Q844" s="146"/>
      <c r="R844" s="146"/>
      <c r="S844" s="146"/>
      <c r="T844" s="146"/>
      <c r="U844" s="146"/>
      <c r="V844" s="146"/>
      <c r="W844" s="146"/>
      <c r="X844" s="146"/>
      <c r="Y844" s="146"/>
      <c r="Z844" s="146"/>
    </row>
    <row r="845" spans="1:26" ht="12.75" customHeight="1" x14ac:dyDescent="0.2">
      <c r="A845" s="141">
        <v>841</v>
      </c>
      <c r="B845" s="146">
        <f t="shared" si="5"/>
        <v>1</v>
      </c>
      <c r="C845" s="141" t="s">
        <v>1882</v>
      </c>
      <c r="D845" s="150" t="s">
        <v>395</v>
      </c>
      <c r="E845" s="151" t="s">
        <v>3858</v>
      </c>
      <c r="F845" s="161">
        <v>2007</v>
      </c>
      <c r="G845" s="171">
        <v>2056000000</v>
      </c>
      <c r="H845" s="171">
        <v>820790000</v>
      </c>
      <c r="I845" s="154">
        <f t="shared" si="1"/>
        <v>0.39921692607003889</v>
      </c>
      <c r="J845" s="155"/>
      <c r="K845" s="155"/>
      <c r="L845" s="141" t="s">
        <v>3261</v>
      </c>
      <c r="M845" s="156">
        <v>2009</v>
      </c>
      <c r="N845" s="146"/>
      <c r="O845" s="146"/>
      <c r="P845" s="146"/>
      <c r="Q845" s="146"/>
      <c r="R845" s="146"/>
      <c r="S845" s="146"/>
      <c r="T845" s="146"/>
      <c r="U845" s="146"/>
      <c r="V845" s="146"/>
      <c r="W845" s="146"/>
      <c r="X845" s="146"/>
      <c r="Y845" s="146"/>
      <c r="Z845" s="146"/>
    </row>
    <row r="846" spans="1:26" ht="12.75" customHeight="1" x14ac:dyDescent="0.2">
      <c r="A846" s="141">
        <v>842</v>
      </c>
      <c r="B846" s="146">
        <f t="shared" si="5"/>
        <v>1</v>
      </c>
      <c r="C846" s="141" t="s">
        <v>2883</v>
      </c>
      <c r="D846" s="150" t="s">
        <v>1052</v>
      </c>
      <c r="E846" s="151" t="s">
        <v>2884</v>
      </c>
      <c r="F846" s="161">
        <v>2007</v>
      </c>
      <c r="G846" s="171">
        <v>27142000000</v>
      </c>
      <c r="H846" s="171">
        <v>5716000000</v>
      </c>
      <c r="I846" s="154">
        <f t="shared" si="1"/>
        <v>0.21059612408812911</v>
      </c>
      <c r="J846" s="155" t="s">
        <v>71</v>
      </c>
      <c r="K846" s="155" t="s">
        <v>4227</v>
      </c>
      <c r="L846" s="141"/>
      <c r="M846" s="156"/>
      <c r="N846" s="146"/>
      <c r="O846" s="146"/>
      <c r="P846" s="146"/>
      <c r="Q846" s="146"/>
      <c r="R846" s="146"/>
      <c r="S846" s="146"/>
      <c r="T846" s="146"/>
      <c r="U846" s="146"/>
      <c r="V846" s="146"/>
      <c r="W846" s="146"/>
      <c r="X846" s="146"/>
      <c r="Y846" s="146"/>
      <c r="Z846" s="146"/>
    </row>
    <row r="847" spans="1:26" ht="12.75" customHeight="1" x14ac:dyDescent="0.2">
      <c r="A847" s="141">
        <v>843</v>
      </c>
      <c r="B847" s="146">
        <f t="shared" si="5"/>
        <v>1</v>
      </c>
      <c r="C847" s="141" t="s">
        <v>2440</v>
      </c>
      <c r="D847" s="150" t="s">
        <v>1052</v>
      </c>
      <c r="E847" s="151" t="s">
        <v>3859</v>
      </c>
      <c r="F847" s="161">
        <v>2007</v>
      </c>
      <c r="G847" s="171">
        <v>12379200000</v>
      </c>
      <c r="H847" s="171">
        <v>1444200000</v>
      </c>
      <c r="I847" s="154">
        <f t="shared" si="1"/>
        <v>0.11666343544009306</v>
      </c>
      <c r="J847" s="155"/>
      <c r="K847" s="155"/>
      <c r="L847" s="141" t="s">
        <v>3261</v>
      </c>
      <c r="M847" s="156">
        <v>2012</v>
      </c>
      <c r="N847" s="146"/>
      <c r="O847" s="146"/>
      <c r="P847" s="146"/>
      <c r="Q847" s="146"/>
      <c r="R847" s="146"/>
      <c r="S847" s="146"/>
      <c r="T847" s="146"/>
      <c r="U847" s="146"/>
      <c r="V847" s="146"/>
      <c r="W847" s="146"/>
      <c r="X847" s="146"/>
      <c r="Y847" s="146"/>
      <c r="Z847" s="146"/>
    </row>
    <row r="848" spans="1:26" ht="51.75" customHeight="1" x14ac:dyDescent="0.2">
      <c r="A848" s="141">
        <v>844</v>
      </c>
      <c r="B848" s="146">
        <f t="shared" si="5"/>
        <v>1</v>
      </c>
      <c r="C848" s="141" t="s">
        <v>2864</v>
      </c>
      <c r="D848" s="150" t="s">
        <v>1052</v>
      </c>
      <c r="E848" s="151" t="s">
        <v>2865</v>
      </c>
      <c r="F848" s="161">
        <v>2007</v>
      </c>
      <c r="G848" s="171">
        <v>51000000000</v>
      </c>
      <c r="H848" s="171">
        <v>24990000000</v>
      </c>
      <c r="I848" s="154">
        <f t="shared" si="1"/>
        <v>0.49</v>
      </c>
      <c r="J848" s="155" t="s">
        <v>71</v>
      </c>
      <c r="K848" s="155" t="s">
        <v>4227</v>
      </c>
      <c r="L848" s="141"/>
      <c r="M848" s="156"/>
      <c r="N848" s="146"/>
      <c r="O848" s="146"/>
      <c r="P848" s="146"/>
      <c r="Q848" s="146"/>
      <c r="R848" s="146"/>
      <c r="S848" s="146"/>
      <c r="T848" s="146"/>
      <c r="U848" s="146"/>
      <c r="V848" s="146"/>
      <c r="W848" s="146"/>
      <c r="X848" s="146"/>
      <c r="Y848" s="146"/>
      <c r="Z848" s="146"/>
    </row>
    <row r="849" spans="1:26" ht="12.75" customHeight="1" x14ac:dyDescent="0.2">
      <c r="A849" s="141">
        <v>845</v>
      </c>
      <c r="B849" s="146">
        <f t="shared" si="5"/>
        <v>1</v>
      </c>
      <c r="C849" s="141" t="s">
        <v>3221</v>
      </c>
      <c r="D849" s="150" t="s">
        <v>1179</v>
      </c>
      <c r="E849" s="151" t="s">
        <v>3222</v>
      </c>
      <c r="F849" s="161">
        <v>2008</v>
      </c>
      <c r="G849" s="171">
        <v>3770000000</v>
      </c>
      <c r="H849" s="171">
        <v>1793500000</v>
      </c>
      <c r="I849" s="154">
        <f t="shared" si="1"/>
        <v>0.47572944297082226</v>
      </c>
      <c r="J849" s="155" t="s">
        <v>2588</v>
      </c>
      <c r="K849" s="155" t="s">
        <v>1190</v>
      </c>
      <c r="L849" s="141"/>
      <c r="M849" s="156"/>
      <c r="N849" s="146"/>
      <c r="O849" s="146"/>
      <c r="P849" s="146"/>
      <c r="Q849" s="146"/>
      <c r="R849" s="146"/>
      <c r="S849" s="146"/>
      <c r="T849" s="146"/>
      <c r="U849" s="146"/>
      <c r="V849" s="146"/>
      <c r="W849" s="146"/>
      <c r="X849" s="146"/>
      <c r="Y849" s="146"/>
      <c r="Z849" s="146"/>
    </row>
    <row r="850" spans="1:26" ht="12.75" customHeight="1" x14ac:dyDescent="0.2">
      <c r="A850" s="141">
        <v>846</v>
      </c>
      <c r="B850" s="146">
        <f t="shared" si="5"/>
        <v>1</v>
      </c>
      <c r="C850" s="141" t="s">
        <v>2039</v>
      </c>
      <c r="D850" s="150" t="s">
        <v>543</v>
      </c>
      <c r="E850" s="151" t="s">
        <v>3860</v>
      </c>
      <c r="F850" s="161">
        <v>2008</v>
      </c>
      <c r="G850" s="171">
        <v>3400000000</v>
      </c>
      <c r="H850" s="171">
        <v>340000000</v>
      </c>
      <c r="I850" s="154">
        <f t="shared" si="1"/>
        <v>0.1</v>
      </c>
      <c r="J850" s="155"/>
      <c r="K850" s="155"/>
      <c r="L850" s="141" t="s">
        <v>3261</v>
      </c>
      <c r="M850" s="156">
        <v>2010</v>
      </c>
      <c r="N850" s="146"/>
      <c r="O850" s="146"/>
      <c r="P850" s="146"/>
      <c r="Q850" s="146"/>
      <c r="R850" s="146"/>
      <c r="S850" s="146"/>
      <c r="T850" s="146"/>
      <c r="U850" s="146"/>
      <c r="V850" s="146"/>
      <c r="W850" s="146"/>
      <c r="X850" s="146"/>
      <c r="Y850" s="146"/>
      <c r="Z850" s="146"/>
    </row>
    <row r="851" spans="1:26" ht="12.75" customHeight="1" x14ac:dyDescent="0.2">
      <c r="A851" s="141">
        <v>847</v>
      </c>
      <c r="B851" s="146">
        <f t="shared" si="5"/>
        <v>1</v>
      </c>
      <c r="C851" s="141" t="s">
        <v>1914</v>
      </c>
      <c r="D851" s="150" t="s">
        <v>543</v>
      </c>
      <c r="E851" s="151" t="s">
        <v>1915</v>
      </c>
      <c r="F851" s="161">
        <v>2008</v>
      </c>
      <c r="G851" s="171">
        <v>2600000000</v>
      </c>
      <c r="H851" s="171">
        <v>520000000</v>
      </c>
      <c r="I851" s="154">
        <f t="shared" si="1"/>
        <v>0.2</v>
      </c>
      <c r="J851" s="155"/>
      <c r="K851" s="155"/>
      <c r="L851" s="141" t="s">
        <v>3261</v>
      </c>
      <c r="M851" s="156">
        <v>2009</v>
      </c>
      <c r="N851" s="146"/>
      <c r="O851" s="146"/>
      <c r="P851" s="146"/>
      <c r="Q851" s="146"/>
      <c r="R851" s="146"/>
      <c r="S851" s="146"/>
      <c r="T851" s="146"/>
      <c r="U851" s="146"/>
      <c r="V851" s="146"/>
      <c r="W851" s="146"/>
      <c r="X851" s="146"/>
      <c r="Y851" s="146"/>
      <c r="Z851" s="146"/>
    </row>
    <row r="852" spans="1:26" ht="12.75" customHeight="1" x14ac:dyDescent="0.2">
      <c r="A852" s="141">
        <v>848</v>
      </c>
      <c r="B852" s="146">
        <f t="shared" si="5"/>
        <v>1</v>
      </c>
      <c r="C852" s="141" t="s">
        <v>2952</v>
      </c>
      <c r="D852" s="150" t="s">
        <v>543</v>
      </c>
      <c r="E852" s="151" t="s">
        <v>2953</v>
      </c>
      <c r="F852" s="161">
        <v>2008</v>
      </c>
      <c r="G852" s="171">
        <v>5000000000</v>
      </c>
      <c r="H852" s="171">
        <v>1000000000</v>
      </c>
      <c r="I852" s="154">
        <f t="shared" si="1"/>
        <v>0.2</v>
      </c>
      <c r="J852" s="155" t="s">
        <v>2611</v>
      </c>
      <c r="K852" s="155" t="s">
        <v>4269</v>
      </c>
      <c r="L852" s="141"/>
      <c r="M852" s="156"/>
      <c r="N852" s="146"/>
      <c r="O852" s="146"/>
      <c r="P852" s="146"/>
      <c r="Q852" s="146"/>
      <c r="R852" s="146"/>
      <c r="S852" s="146"/>
      <c r="T852" s="146"/>
      <c r="U852" s="146"/>
      <c r="V852" s="146"/>
      <c r="W852" s="146"/>
      <c r="X852" s="146"/>
      <c r="Y852" s="146"/>
      <c r="Z852" s="146"/>
    </row>
    <row r="853" spans="1:26" ht="12.75" customHeight="1" x14ac:dyDescent="0.2">
      <c r="A853" s="141">
        <v>849</v>
      </c>
      <c r="B853" s="146">
        <f t="shared" si="5"/>
        <v>1</v>
      </c>
      <c r="C853" s="141" t="s">
        <v>2041</v>
      </c>
      <c r="D853" s="150" t="s">
        <v>543</v>
      </c>
      <c r="E853" s="151" t="s">
        <v>2042</v>
      </c>
      <c r="F853" s="161">
        <v>2008</v>
      </c>
      <c r="G853" s="171">
        <v>2600000000</v>
      </c>
      <c r="H853" s="171">
        <v>307320000</v>
      </c>
      <c r="I853" s="154">
        <f t="shared" si="1"/>
        <v>0.1182</v>
      </c>
      <c r="J853" s="155"/>
      <c r="K853" s="155"/>
      <c r="L853" s="141" t="s">
        <v>3261</v>
      </c>
      <c r="M853" s="156">
        <v>2010</v>
      </c>
      <c r="N853" s="146"/>
      <c r="O853" s="146"/>
      <c r="P853" s="146"/>
      <c r="Q853" s="146"/>
      <c r="R853" s="146"/>
      <c r="S853" s="146"/>
      <c r="T853" s="146"/>
      <c r="U853" s="146"/>
      <c r="V853" s="146"/>
      <c r="W853" s="146"/>
      <c r="X853" s="146"/>
      <c r="Y853" s="146"/>
      <c r="Z853" s="146"/>
    </row>
    <row r="854" spans="1:26" ht="12.75" customHeight="1" x14ac:dyDescent="0.2">
      <c r="A854" s="141">
        <v>850</v>
      </c>
      <c r="B854" s="146">
        <f t="shared" si="5"/>
        <v>1</v>
      </c>
      <c r="C854" s="141" t="s">
        <v>2210</v>
      </c>
      <c r="D854" s="150" t="s">
        <v>543</v>
      </c>
      <c r="E854" s="151" t="s">
        <v>3861</v>
      </c>
      <c r="F854" s="161">
        <v>2008</v>
      </c>
      <c r="G854" s="171">
        <v>5000000000</v>
      </c>
      <c r="H854" s="171">
        <v>1743800000</v>
      </c>
      <c r="I854" s="154">
        <f t="shared" si="1"/>
        <v>0.34876000000000001</v>
      </c>
      <c r="J854" s="155"/>
      <c r="K854" s="155"/>
      <c r="L854" s="141" t="s">
        <v>3261</v>
      </c>
      <c r="M854" s="156">
        <v>2011</v>
      </c>
      <c r="N854" s="146"/>
      <c r="O854" s="146"/>
      <c r="P854" s="146"/>
      <c r="Q854" s="146"/>
      <c r="R854" s="146"/>
      <c r="S854" s="146"/>
      <c r="T854" s="146"/>
      <c r="U854" s="146"/>
      <c r="V854" s="146"/>
      <c r="W854" s="146"/>
      <c r="X854" s="146"/>
      <c r="Y854" s="146"/>
      <c r="Z854" s="146"/>
    </row>
    <row r="855" spans="1:26" ht="12.75" customHeight="1" x14ac:dyDescent="0.2">
      <c r="A855" s="141">
        <v>851</v>
      </c>
      <c r="B855" s="146">
        <f t="shared" si="5"/>
        <v>1</v>
      </c>
      <c r="C855" s="141" t="s">
        <v>387</v>
      </c>
      <c r="D855" s="150" t="s">
        <v>389</v>
      </c>
      <c r="E855" s="151" t="s">
        <v>388</v>
      </c>
      <c r="F855" s="161">
        <v>2008</v>
      </c>
      <c r="G855" s="171">
        <v>9751917648</v>
      </c>
      <c r="H855" s="171">
        <v>7105370000</v>
      </c>
      <c r="I855" s="154">
        <f t="shared" si="1"/>
        <v>0.72861259256606059</v>
      </c>
      <c r="J855" s="155" t="s">
        <v>71</v>
      </c>
      <c r="K855" s="155" t="s">
        <v>4260</v>
      </c>
      <c r="L855" s="141"/>
      <c r="M855" s="156"/>
      <c r="N855" s="146"/>
      <c r="O855" s="146"/>
      <c r="P855" s="146"/>
      <c r="Q855" s="146"/>
      <c r="R855" s="146"/>
      <c r="S855" s="146"/>
      <c r="T855" s="146"/>
      <c r="U855" s="146"/>
      <c r="V855" s="146"/>
      <c r="W855" s="146"/>
      <c r="X855" s="146"/>
      <c r="Y855" s="146"/>
      <c r="Z855" s="146"/>
    </row>
    <row r="856" spans="1:26" ht="12.75" customHeight="1" x14ac:dyDescent="0.2">
      <c r="A856" s="141">
        <v>852</v>
      </c>
      <c r="B856" s="146">
        <f t="shared" si="5"/>
        <v>1</v>
      </c>
      <c r="C856" s="141" t="s">
        <v>2229</v>
      </c>
      <c r="D856" s="150" t="s">
        <v>4141</v>
      </c>
      <c r="E856" s="151" t="s">
        <v>2230</v>
      </c>
      <c r="F856" s="161">
        <v>2008</v>
      </c>
      <c r="G856" s="171">
        <v>8800000000</v>
      </c>
      <c r="H856" s="171">
        <v>7635980000</v>
      </c>
      <c r="I856" s="154">
        <f t="shared" si="1"/>
        <v>0.86772499999999997</v>
      </c>
      <c r="J856" s="155"/>
      <c r="K856" s="155"/>
      <c r="L856" s="141" t="s">
        <v>3261</v>
      </c>
      <c r="M856" s="156">
        <v>2011</v>
      </c>
      <c r="N856" s="146"/>
      <c r="O856" s="146"/>
      <c r="P856" s="146"/>
      <c r="Q856" s="146"/>
      <c r="R856" s="146"/>
      <c r="S856" s="146"/>
      <c r="T856" s="146"/>
      <c r="U856" s="146"/>
      <c r="V856" s="146"/>
      <c r="W856" s="146"/>
      <c r="X856" s="146"/>
      <c r="Y856" s="146"/>
      <c r="Z856" s="146"/>
    </row>
    <row r="857" spans="1:26" ht="12.75" customHeight="1" x14ac:dyDescent="0.2">
      <c r="A857" s="141">
        <v>853</v>
      </c>
      <c r="B857" s="146">
        <f t="shared" si="5"/>
        <v>1</v>
      </c>
      <c r="C857" s="141" t="s">
        <v>2256</v>
      </c>
      <c r="D857" s="150" t="s">
        <v>4205</v>
      </c>
      <c r="E857" s="151" t="s">
        <v>3862</v>
      </c>
      <c r="F857" s="161">
        <v>2008</v>
      </c>
      <c r="G857" s="171">
        <v>6852590000</v>
      </c>
      <c r="H857" s="171">
        <v>5298590000</v>
      </c>
      <c r="I857" s="154">
        <f t="shared" si="1"/>
        <v>0.77322443047081468</v>
      </c>
      <c r="J857" s="155"/>
      <c r="K857" s="155"/>
      <c r="L857" s="141" t="s">
        <v>3261</v>
      </c>
      <c r="M857" s="156">
        <v>2011</v>
      </c>
      <c r="N857" s="146"/>
      <c r="O857" s="146"/>
      <c r="P857" s="146"/>
      <c r="Q857" s="146"/>
      <c r="R857" s="146"/>
      <c r="S857" s="146"/>
      <c r="T857" s="146"/>
      <c r="U857" s="146"/>
      <c r="V857" s="146"/>
      <c r="W857" s="146"/>
      <c r="X857" s="146"/>
      <c r="Y857" s="146"/>
      <c r="Z857" s="146"/>
    </row>
    <row r="858" spans="1:26" ht="12.75" customHeight="1" x14ac:dyDescent="0.2">
      <c r="A858" s="141">
        <v>854</v>
      </c>
      <c r="B858" s="146">
        <f t="shared" si="5"/>
        <v>1</v>
      </c>
      <c r="C858" s="141" t="s">
        <v>2242</v>
      </c>
      <c r="D858" s="150" t="s">
        <v>4205</v>
      </c>
      <c r="E858" s="151" t="s">
        <v>3863</v>
      </c>
      <c r="F858" s="161">
        <v>2008</v>
      </c>
      <c r="G858" s="171">
        <v>11396670000</v>
      </c>
      <c r="H858" s="171">
        <v>9833970000</v>
      </c>
      <c r="I858" s="154">
        <f t="shared" si="1"/>
        <v>0.86288099944983931</v>
      </c>
      <c r="J858" s="155"/>
      <c r="K858" s="155"/>
      <c r="L858" s="141" t="s">
        <v>3261</v>
      </c>
      <c r="M858" s="156">
        <v>2011</v>
      </c>
      <c r="N858" s="146"/>
      <c r="O858" s="146"/>
      <c r="P858" s="146"/>
      <c r="Q858" s="146"/>
      <c r="R858" s="146"/>
      <c r="S858" s="146"/>
      <c r="T858" s="146"/>
      <c r="U858" s="146"/>
      <c r="V858" s="146"/>
      <c r="W858" s="146"/>
      <c r="X858" s="146"/>
      <c r="Y858" s="146"/>
      <c r="Z858" s="146"/>
    </row>
    <row r="859" spans="1:26" ht="12.75" customHeight="1" x14ac:dyDescent="0.2">
      <c r="A859" s="141">
        <v>855</v>
      </c>
      <c r="B859" s="146">
        <f t="shared" si="5"/>
        <v>1</v>
      </c>
      <c r="C859" s="141" t="s">
        <v>1828</v>
      </c>
      <c r="D859" s="150" t="s">
        <v>4205</v>
      </c>
      <c r="E859" s="151" t="s">
        <v>3864</v>
      </c>
      <c r="F859" s="161">
        <v>2008</v>
      </c>
      <c r="G859" s="171">
        <v>2322830000</v>
      </c>
      <c r="H859" s="171">
        <v>1185140000</v>
      </c>
      <c r="I859" s="154">
        <f t="shared" si="1"/>
        <v>0.51021383398699005</v>
      </c>
      <c r="J859" s="155"/>
      <c r="K859" s="155"/>
      <c r="L859" s="141" t="s">
        <v>3261</v>
      </c>
      <c r="M859" s="156">
        <v>2009</v>
      </c>
      <c r="N859" s="146"/>
      <c r="O859" s="146"/>
      <c r="P859" s="146"/>
      <c r="Q859" s="146"/>
      <c r="R859" s="146"/>
      <c r="S859" s="146"/>
      <c r="T859" s="146"/>
      <c r="U859" s="146"/>
      <c r="V859" s="146"/>
      <c r="W859" s="146"/>
      <c r="X859" s="146"/>
      <c r="Y859" s="146"/>
      <c r="Z859" s="146"/>
    </row>
    <row r="860" spans="1:26" ht="12.75" customHeight="1" x14ac:dyDescent="0.2">
      <c r="A860" s="141">
        <v>856</v>
      </c>
      <c r="B860" s="146">
        <f t="shared" si="5"/>
        <v>1</v>
      </c>
      <c r="C860" s="141" t="s">
        <v>2519</v>
      </c>
      <c r="D860" s="150" t="s">
        <v>4212</v>
      </c>
      <c r="E860" s="151" t="s">
        <v>3865</v>
      </c>
      <c r="F860" s="161">
        <v>2008</v>
      </c>
      <c r="G860" s="171">
        <v>4000000000</v>
      </c>
      <c r="H860" s="171">
        <v>1798411792</v>
      </c>
      <c r="I860" s="154">
        <f t="shared" si="1"/>
        <v>0.449602948</v>
      </c>
      <c r="J860" s="155"/>
      <c r="K860" s="155"/>
      <c r="L860" s="141" t="s">
        <v>3261</v>
      </c>
      <c r="M860" s="156">
        <v>2013</v>
      </c>
      <c r="N860" s="146"/>
      <c r="O860" s="146"/>
      <c r="P860" s="146"/>
      <c r="Q860" s="146"/>
      <c r="R860" s="146"/>
      <c r="S860" s="146"/>
      <c r="T860" s="146"/>
      <c r="U860" s="146"/>
      <c r="V860" s="146"/>
      <c r="W860" s="146"/>
      <c r="X860" s="146"/>
      <c r="Y860" s="146"/>
      <c r="Z860" s="146"/>
    </row>
    <row r="861" spans="1:26" ht="12.75" customHeight="1" x14ac:dyDescent="0.2">
      <c r="A861" s="141">
        <v>857</v>
      </c>
      <c r="B861" s="146">
        <f t="shared" si="5"/>
        <v>1</v>
      </c>
      <c r="C861" s="141" t="s">
        <v>1860</v>
      </c>
      <c r="D861" s="150" t="s">
        <v>4212</v>
      </c>
      <c r="E861" s="151" t="s">
        <v>1861</v>
      </c>
      <c r="F861" s="161">
        <v>2008</v>
      </c>
      <c r="G861" s="171">
        <v>3200000000</v>
      </c>
      <c r="H861" s="171">
        <v>1040000000</v>
      </c>
      <c r="I861" s="154">
        <f t="shared" si="1"/>
        <v>0.32500000000000001</v>
      </c>
      <c r="J861" s="155"/>
      <c r="K861" s="155"/>
      <c r="L861" s="141" t="s">
        <v>3261</v>
      </c>
      <c r="M861" s="156">
        <v>2009</v>
      </c>
      <c r="N861" s="146"/>
      <c r="O861" s="146"/>
      <c r="P861" s="146"/>
      <c r="Q861" s="146"/>
      <c r="R861" s="146"/>
      <c r="S861" s="146"/>
      <c r="T861" s="146"/>
      <c r="U861" s="146"/>
      <c r="V861" s="146"/>
      <c r="W861" s="146"/>
      <c r="X861" s="146"/>
      <c r="Y861" s="146"/>
      <c r="Z861" s="146"/>
    </row>
    <row r="862" spans="1:26" ht="12.75" customHeight="1" x14ac:dyDescent="0.2">
      <c r="A862" s="141">
        <v>858</v>
      </c>
      <c r="B862" s="146">
        <f t="shared" si="5"/>
        <v>1</v>
      </c>
      <c r="C862" s="150" t="s">
        <v>2063</v>
      </c>
      <c r="D862" s="150" t="s">
        <v>707</v>
      </c>
      <c r="E862" s="151" t="s">
        <v>3866</v>
      </c>
      <c r="F862" s="161">
        <v>2008</v>
      </c>
      <c r="G862" s="153">
        <v>8890580163</v>
      </c>
      <c r="H862" s="153">
        <v>2122900000</v>
      </c>
      <c r="I862" s="154">
        <f t="shared" si="1"/>
        <v>0.2387808175708139</v>
      </c>
      <c r="J862" s="155"/>
      <c r="K862" s="155"/>
      <c r="L862" s="141" t="s">
        <v>3261</v>
      </c>
      <c r="M862" s="156">
        <v>2010</v>
      </c>
      <c r="N862" s="146"/>
      <c r="O862" s="146"/>
      <c r="P862" s="146"/>
      <c r="Q862" s="146"/>
      <c r="R862" s="146"/>
      <c r="S862" s="146"/>
      <c r="T862" s="146"/>
      <c r="U862" s="146"/>
      <c r="V862" s="146"/>
      <c r="W862" s="146"/>
      <c r="X862" s="146"/>
      <c r="Y862" s="146"/>
      <c r="Z862" s="146"/>
    </row>
    <row r="863" spans="1:26" ht="12.75" customHeight="1" x14ac:dyDescent="0.2">
      <c r="A863" s="141">
        <v>859</v>
      </c>
      <c r="B863" s="146">
        <f t="shared" si="5"/>
        <v>1</v>
      </c>
      <c r="C863" s="141" t="s">
        <v>1691</v>
      </c>
      <c r="D863" s="150" t="s">
        <v>4137</v>
      </c>
      <c r="E863" s="151" t="s">
        <v>1692</v>
      </c>
      <c r="F863" s="161">
        <v>2008</v>
      </c>
      <c r="G863" s="153">
        <v>67784000000</v>
      </c>
      <c r="H863" s="153">
        <v>13557800000</v>
      </c>
      <c r="I863" s="154">
        <f t="shared" si="1"/>
        <v>0.2000147527440104</v>
      </c>
      <c r="J863" s="155"/>
      <c r="K863" s="155"/>
      <c r="L863" s="141" t="s">
        <v>3261</v>
      </c>
      <c r="M863" s="156">
        <v>2009</v>
      </c>
      <c r="N863" s="146"/>
      <c r="O863" s="146"/>
      <c r="P863" s="146"/>
      <c r="Q863" s="146"/>
      <c r="R863" s="146"/>
      <c r="S863" s="146"/>
      <c r="T863" s="146"/>
      <c r="U863" s="146"/>
      <c r="V863" s="146"/>
      <c r="W863" s="146"/>
      <c r="X863" s="146"/>
      <c r="Y863" s="146"/>
      <c r="Z863" s="146"/>
    </row>
    <row r="864" spans="1:26" ht="12.75" customHeight="1" x14ac:dyDescent="0.2">
      <c r="A864" s="141">
        <v>860</v>
      </c>
      <c r="B864" s="146">
        <f t="shared" si="5"/>
        <v>1</v>
      </c>
      <c r="C864" s="141" t="s">
        <v>2657</v>
      </c>
      <c r="D864" s="150" t="s">
        <v>4224</v>
      </c>
      <c r="E864" s="151" t="s">
        <v>3867</v>
      </c>
      <c r="F864" s="161">
        <v>2008</v>
      </c>
      <c r="G864" s="171">
        <v>7500000000</v>
      </c>
      <c r="H864" s="171">
        <v>1878000000</v>
      </c>
      <c r="I864" s="154">
        <f t="shared" si="1"/>
        <v>0.25040000000000001</v>
      </c>
      <c r="J864" s="155" t="s">
        <v>2588</v>
      </c>
      <c r="K864" s="155" t="s">
        <v>4240</v>
      </c>
      <c r="L864" s="141"/>
      <c r="M864" s="156"/>
      <c r="N864" s="146"/>
      <c r="O864" s="146"/>
      <c r="P864" s="146"/>
      <c r="Q864" s="146"/>
      <c r="R864" s="146"/>
      <c r="S864" s="146"/>
      <c r="T864" s="146"/>
      <c r="U864" s="146"/>
      <c r="V864" s="146"/>
      <c r="W864" s="146"/>
      <c r="X864" s="146"/>
      <c r="Y864" s="146"/>
      <c r="Z864" s="146"/>
    </row>
    <row r="865" spans="1:26" ht="12.75" customHeight="1" x14ac:dyDescent="0.2">
      <c r="A865" s="141">
        <v>861</v>
      </c>
      <c r="B865" s="146">
        <f t="shared" si="5"/>
        <v>1</v>
      </c>
      <c r="C865" s="141" t="s">
        <v>1140</v>
      </c>
      <c r="D865" s="150" t="s">
        <v>4224</v>
      </c>
      <c r="E865" s="151" t="s">
        <v>1141</v>
      </c>
      <c r="F865" s="161">
        <v>2008</v>
      </c>
      <c r="G865" s="171">
        <v>15710000000</v>
      </c>
      <c r="H865" s="171">
        <v>8007600000</v>
      </c>
      <c r="I865" s="154">
        <f t="shared" si="1"/>
        <v>0.50971355824315723</v>
      </c>
      <c r="J865" s="155" t="s">
        <v>2588</v>
      </c>
      <c r="K865" s="155" t="s">
        <v>4266</v>
      </c>
      <c r="L865" s="141"/>
      <c r="M865" s="156"/>
      <c r="N865" s="146"/>
      <c r="O865" s="146"/>
      <c r="P865" s="146"/>
      <c r="Q865" s="146"/>
      <c r="R865" s="146"/>
      <c r="S865" s="146"/>
      <c r="T865" s="146"/>
      <c r="U865" s="146"/>
      <c r="V865" s="146"/>
      <c r="W865" s="146"/>
      <c r="X865" s="146"/>
      <c r="Y865" s="146"/>
      <c r="Z865" s="146"/>
    </row>
    <row r="866" spans="1:26" ht="12.75" customHeight="1" x14ac:dyDescent="0.2">
      <c r="A866" s="141">
        <v>862</v>
      </c>
      <c r="B866" s="146">
        <f t="shared" si="5"/>
        <v>1</v>
      </c>
      <c r="C866" s="141" t="s">
        <v>2785</v>
      </c>
      <c r="D866" s="150" t="s">
        <v>1052</v>
      </c>
      <c r="E866" s="151" t="s">
        <v>3868</v>
      </c>
      <c r="F866" s="161">
        <v>2008</v>
      </c>
      <c r="G866" s="171">
        <v>25000000000</v>
      </c>
      <c r="H866" s="171">
        <v>12750000000</v>
      </c>
      <c r="I866" s="154">
        <f t="shared" si="1"/>
        <v>0.51</v>
      </c>
      <c r="J866" s="155" t="s">
        <v>71</v>
      </c>
      <c r="K866" s="155" t="s">
        <v>4227</v>
      </c>
      <c r="L866" s="141"/>
      <c r="M866" s="156"/>
      <c r="N866" s="146"/>
      <c r="O866" s="146"/>
      <c r="P866" s="146"/>
      <c r="Q866" s="146"/>
      <c r="R866" s="146"/>
      <c r="S866" s="146"/>
      <c r="T866" s="146"/>
      <c r="U866" s="146"/>
      <c r="V866" s="146"/>
      <c r="W866" s="146"/>
      <c r="X866" s="146"/>
      <c r="Y866" s="146"/>
      <c r="Z866" s="146"/>
    </row>
    <row r="867" spans="1:26" ht="12.75" customHeight="1" x14ac:dyDescent="0.2">
      <c r="A867" s="141">
        <v>863</v>
      </c>
      <c r="B867" s="146">
        <f t="shared" si="5"/>
        <v>1</v>
      </c>
      <c r="C867" s="141" t="s">
        <v>2653</v>
      </c>
      <c r="D867" s="150" t="s">
        <v>1052</v>
      </c>
      <c r="E867" s="151" t="s">
        <v>3869</v>
      </c>
      <c r="F867" s="161">
        <v>2008</v>
      </c>
      <c r="G867" s="171">
        <v>24000000000</v>
      </c>
      <c r="H867" s="171">
        <v>6955000000</v>
      </c>
      <c r="I867" s="154">
        <f t="shared" si="1"/>
        <v>0.28979166666666667</v>
      </c>
      <c r="J867" s="155" t="s">
        <v>2588</v>
      </c>
      <c r="K867" s="155" t="s">
        <v>4263</v>
      </c>
      <c r="L867" s="141"/>
      <c r="M867" s="156"/>
      <c r="N867" s="146"/>
      <c r="O867" s="146"/>
      <c r="P867" s="146"/>
      <c r="Q867" s="146"/>
      <c r="R867" s="146"/>
      <c r="S867" s="146"/>
      <c r="T867" s="146"/>
      <c r="U867" s="146"/>
      <c r="V867" s="146"/>
      <c r="W867" s="146"/>
      <c r="X867" s="146"/>
      <c r="Y867" s="146"/>
      <c r="Z867" s="146"/>
    </row>
    <row r="868" spans="1:26" ht="12.75" customHeight="1" x14ac:dyDescent="0.2">
      <c r="A868" s="141">
        <v>864</v>
      </c>
      <c r="B868" s="146">
        <f t="shared" si="5"/>
        <v>1</v>
      </c>
      <c r="C868" s="141" t="s">
        <v>2811</v>
      </c>
      <c r="D868" s="150" t="s">
        <v>4136</v>
      </c>
      <c r="E868" s="151" t="s">
        <v>3870</v>
      </c>
      <c r="F868" s="161">
        <v>2008</v>
      </c>
      <c r="G868" s="171">
        <v>39029409414</v>
      </c>
      <c r="H868" s="171">
        <v>39029409414</v>
      </c>
      <c r="I868" s="154">
        <f t="shared" si="1"/>
        <v>1</v>
      </c>
      <c r="J868" s="155" t="s">
        <v>71</v>
      </c>
      <c r="K868" s="155" t="s">
        <v>4257</v>
      </c>
      <c r="L868" s="141" t="s">
        <v>3871</v>
      </c>
      <c r="M868" s="156"/>
      <c r="N868" s="146"/>
      <c r="O868" s="146"/>
      <c r="P868" s="146" t="s">
        <v>3273</v>
      </c>
      <c r="Q868" s="146"/>
      <c r="R868" s="146"/>
      <c r="S868" s="146"/>
      <c r="T868" s="146"/>
      <c r="U868" s="146"/>
      <c r="V868" s="146"/>
      <c r="W868" s="146"/>
      <c r="X868" s="146"/>
      <c r="Y868" s="146"/>
      <c r="Z868" s="146"/>
    </row>
    <row r="869" spans="1:26" ht="12.75" customHeight="1" x14ac:dyDescent="0.2">
      <c r="A869" s="141">
        <v>865</v>
      </c>
      <c r="B869" s="146">
        <f t="shared" si="5"/>
        <v>1</v>
      </c>
      <c r="C869" s="141" t="s">
        <v>2572</v>
      </c>
      <c r="D869" s="150" t="s">
        <v>118</v>
      </c>
      <c r="E869" s="151" t="s">
        <v>3872</v>
      </c>
      <c r="F869" s="161">
        <v>2008</v>
      </c>
      <c r="G869" s="171">
        <v>5952100000</v>
      </c>
      <c r="H869" s="171">
        <v>3035600000</v>
      </c>
      <c r="I869" s="154">
        <f t="shared" si="1"/>
        <v>0.51000487222996926</v>
      </c>
      <c r="J869" s="155"/>
      <c r="K869" s="155"/>
      <c r="L869" s="141" t="s">
        <v>3261</v>
      </c>
      <c r="M869" s="156">
        <v>2013</v>
      </c>
      <c r="N869" s="146"/>
      <c r="O869" s="146"/>
      <c r="P869" s="146"/>
      <c r="Q869" s="146"/>
      <c r="R869" s="146"/>
      <c r="S869" s="146"/>
      <c r="T869" s="146"/>
      <c r="U869" s="146"/>
      <c r="V869" s="146"/>
      <c r="W869" s="146"/>
      <c r="X869" s="146"/>
      <c r="Y869" s="146"/>
      <c r="Z869" s="146"/>
    </row>
    <row r="870" spans="1:26" ht="12.75" customHeight="1" x14ac:dyDescent="0.2">
      <c r="A870" s="141">
        <v>866</v>
      </c>
      <c r="B870" s="146">
        <f t="shared" si="5"/>
        <v>1</v>
      </c>
      <c r="C870" s="141" t="s">
        <v>2584</v>
      </c>
      <c r="D870" s="150" t="s">
        <v>4224</v>
      </c>
      <c r="E870" s="151" t="s">
        <v>3873</v>
      </c>
      <c r="F870" s="161">
        <v>2008</v>
      </c>
      <c r="G870" s="171">
        <v>659100000</v>
      </c>
      <c r="H870" s="171">
        <v>131820000</v>
      </c>
      <c r="I870" s="154">
        <f t="shared" si="1"/>
        <v>0.2</v>
      </c>
      <c r="J870" s="155"/>
      <c r="K870" s="155"/>
      <c r="L870" s="141" t="s">
        <v>3261</v>
      </c>
      <c r="M870" s="156">
        <v>2013</v>
      </c>
      <c r="N870" s="146"/>
      <c r="O870" s="146"/>
      <c r="P870" s="146"/>
      <c r="Q870" s="146"/>
      <c r="R870" s="146"/>
      <c r="S870" s="146"/>
      <c r="T870" s="146"/>
      <c r="U870" s="146"/>
      <c r="V870" s="146"/>
      <c r="W870" s="146"/>
      <c r="X870" s="146"/>
      <c r="Y870" s="146"/>
      <c r="Z870" s="146"/>
    </row>
    <row r="871" spans="1:26" ht="12.75" customHeight="1" x14ac:dyDescent="0.2">
      <c r="A871" s="141">
        <v>867</v>
      </c>
      <c r="B871" s="146">
        <f t="shared" si="5"/>
        <v>1</v>
      </c>
      <c r="C871" s="141" t="s">
        <v>3169</v>
      </c>
      <c r="D871" s="150" t="s">
        <v>4200</v>
      </c>
      <c r="E871" s="151" t="s">
        <v>3170</v>
      </c>
      <c r="F871" s="161">
        <v>2008</v>
      </c>
      <c r="G871" s="171">
        <v>70000000000</v>
      </c>
      <c r="H871" s="171">
        <v>28000000000</v>
      </c>
      <c r="I871" s="154">
        <f t="shared" si="1"/>
        <v>0.4</v>
      </c>
      <c r="J871" s="155" t="s">
        <v>71</v>
      </c>
      <c r="K871" s="155" t="s">
        <v>4233</v>
      </c>
      <c r="L871" s="141"/>
      <c r="M871" s="156"/>
      <c r="N871" s="146"/>
      <c r="O871" s="146"/>
      <c r="P871" s="146"/>
      <c r="Q871" s="146"/>
      <c r="R871" s="146"/>
      <c r="S871" s="146"/>
      <c r="T871" s="146"/>
      <c r="U871" s="146"/>
      <c r="V871" s="146"/>
      <c r="W871" s="146"/>
      <c r="X871" s="146"/>
      <c r="Y871" s="146"/>
      <c r="Z871" s="146"/>
    </row>
    <row r="872" spans="1:26" ht="12.75" customHeight="1" x14ac:dyDescent="0.2">
      <c r="A872" s="141">
        <v>868</v>
      </c>
      <c r="B872" s="146">
        <f t="shared" si="5"/>
        <v>1</v>
      </c>
      <c r="C872" s="141" t="s">
        <v>114</v>
      </c>
      <c r="D872" s="150" t="s">
        <v>118</v>
      </c>
      <c r="E872" s="151" t="s">
        <v>3874</v>
      </c>
      <c r="F872" s="161" t="s">
        <v>3875</v>
      </c>
      <c r="G872" s="171">
        <v>15643600000</v>
      </c>
      <c r="H872" s="171">
        <v>10406100000</v>
      </c>
      <c r="I872" s="154">
        <f t="shared" si="1"/>
        <v>0.66519854764887876</v>
      </c>
      <c r="J872" s="155" t="s">
        <v>69</v>
      </c>
      <c r="K872" s="155"/>
      <c r="L872" s="141"/>
      <c r="M872" s="156"/>
      <c r="N872" s="146"/>
      <c r="O872" s="146"/>
      <c r="P872" s="146"/>
      <c r="Q872" s="146"/>
      <c r="R872" s="146"/>
      <c r="S872" s="146"/>
      <c r="T872" s="146"/>
      <c r="U872" s="146"/>
      <c r="V872" s="146"/>
      <c r="W872" s="146"/>
      <c r="X872" s="146"/>
      <c r="Y872" s="146"/>
      <c r="Z872" s="146"/>
    </row>
    <row r="873" spans="1:26" ht="12.75" customHeight="1" x14ac:dyDescent="0.2">
      <c r="A873" s="141">
        <v>869</v>
      </c>
      <c r="B873" s="146">
        <f t="shared" si="5"/>
        <v>1</v>
      </c>
      <c r="C873" s="141" t="s">
        <v>2663</v>
      </c>
      <c r="D873" s="150" t="s">
        <v>4199</v>
      </c>
      <c r="E873" s="151" t="s">
        <v>2664</v>
      </c>
      <c r="F873" s="161">
        <v>2008</v>
      </c>
      <c r="G873" s="171">
        <v>16000000000</v>
      </c>
      <c r="H873" s="171">
        <v>8160000000</v>
      </c>
      <c r="I873" s="154">
        <f t="shared" si="1"/>
        <v>0.51</v>
      </c>
      <c r="J873" s="155" t="s">
        <v>71</v>
      </c>
      <c r="K873" s="155" t="s">
        <v>372</v>
      </c>
      <c r="L873" s="141"/>
      <c r="M873" s="156"/>
      <c r="N873" s="146"/>
      <c r="O873" s="146"/>
      <c r="P873" s="146"/>
      <c r="Q873" s="146"/>
      <c r="R873" s="146"/>
      <c r="S873" s="146"/>
      <c r="T873" s="146"/>
      <c r="U873" s="146"/>
      <c r="V873" s="146"/>
      <c r="W873" s="146"/>
      <c r="X873" s="146"/>
      <c r="Y873" s="146"/>
      <c r="Z873" s="146"/>
    </row>
    <row r="874" spans="1:26" ht="12.75" customHeight="1" x14ac:dyDescent="0.2">
      <c r="A874" s="141">
        <v>870</v>
      </c>
      <c r="B874" s="146">
        <f t="shared" si="5"/>
        <v>1</v>
      </c>
      <c r="C874" s="141" t="s">
        <v>1878</v>
      </c>
      <c r="D874" s="150" t="s">
        <v>1052</v>
      </c>
      <c r="E874" s="151" t="s">
        <v>3876</v>
      </c>
      <c r="F874" s="161">
        <v>2008</v>
      </c>
      <c r="G874" s="171">
        <v>1500000000</v>
      </c>
      <c r="H874" s="171">
        <v>150000000</v>
      </c>
      <c r="I874" s="154">
        <f t="shared" si="1"/>
        <v>0.1</v>
      </c>
      <c r="J874" s="155"/>
      <c r="K874" s="155"/>
      <c r="L874" s="141" t="s">
        <v>3261</v>
      </c>
      <c r="M874" s="156">
        <v>2009</v>
      </c>
      <c r="N874" s="146"/>
      <c r="O874" s="146"/>
      <c r="P874" s="146"/>
      <c r="Q874" s="146"/>
      <c r="R874" s="146"/>
      <c r="S874" s="146"/>
      <c r="T874" s="146"/>
      <c r="U874" s="146"/>
      <c r="V874" s="146"/>
      <c r="W874" s="146"/>
      <c r="X874" s="146"/>
      <c r="Y874" s="146"/>
      <c r="Z874" s="146"/>
    </row>
    <row r="875" spans="1:26" ht="12.75" customHeight="1" x14ac:dyDescent="0.2">
      <c r="A875" s="141">
        <v>871</v>
      </c>
      <c r="B875" s="146">
        <f t="shared" si="5"/>
        <v>1</v>
      </c>
      <c r="C875" s="141" t="s">
        <v>2264</v>
      </c>
      <c r="D875" s="150" t="s">
        <v>1052</v>
      </c>
      <c r="E875" s="151" t="s">
        <v>2265</v>
      </c>
      <c r="F875" s="161">
        <v>2008</v>
      </c>
      <c r="G875" s="171">
        <v>10000000000</v>
      </c>
      <c r="H875" s="171">
        <v>2000000000</v>
      </c>
      <c r="I875" s="154">
        <f t="shared" si="1"/>
        <v>0.2</v>
      </c>
      <c r="J875" s="155"/>
      <c r="K875" s="155"/>
      <c r="L875" s="141" t="s">
        <v>3261</v>
      </c>
      <c r="M875" s="156">
        <v>2011</v>
      </c>
      <c r="N875" s="146"/>
      <c r="O875" s="146"/>
      <c r="P875" s="146"/>
      <c r="Q875" s="146"/>
      <c r="R875" s="146"/>
      <c r="S875" s="146"/>
      <c r="T875" s="146"/>
      <c r="U875" s="146"/>
      <c r="V875" s="146"/>
      <c r="W875" s="146"/>
      <c r="X875" s="146"/>
      <c r="Y875" s="146"/>
      <c r="Z875" s="146"/>
    </row>
    <row r="876" spans="1:26" ht="12.75" customHeight="1" x14ac:dyDescent="0.2">
      <c r="A876" s="141">
        <v>872</v>
      </c>
      <c r="B876" s="146">
        <f t="shared" si="5"/>
        <v>1</v>
      </c>
      <c r="C876" s="141" t="s">
        <v>1528</v>
      </c>
      <c r="D876" s="150" t="s">
        <v>1052</v>
      </c>
      <c r="E876" s="151" t="s">
        <v>3877</v>
      </c>
      <c r="F876" s="161">
        <v>2008</v>
      </c>
      <c r="G876" s="171">
        <v>6000000000</v>
      </c>
      <c r="H876" s="171">
        <v>1601000000</v>
      </c>
      <c r="I876" s="154">
        <f t="shared" si="1"/>
        <v>0.26683333333333331</v>
      </c>
      <c r="J876" s="155"/>
      <c r="K876" s="155"/>
      <c r="L876" s="141" t="s">
        <v>3261</v>
      </c>
      <c r="M876" s="156">
        <v>2009</v>
      </c>
      <c r="N876" s="146"/>
      <c r="O876" s="146"/>
      <c r="P876" s="146"/>
      <c r="Q876" s="146"/>
      <c r="R876" s="146"/>
      <c r="S876" s="146"/>
      <c r="T876" s="146"/>
      <c r="U876" s="146"/>
      <c r="V876" s="146"/>
      <c r="W876" s="146"/>
      <c r="X876" s="146"/>
      <c r="Y876" s="146"/>
      <c r="Z876" s="146"/>
    </row>
    <row r="877" spans="1:26" ht="12.75" customHeight="1" x14ac:dyDescent="0.2">
      <c r="A877" s="141">
        <v>873</v>
      </c>
      <c r="B877" s="146">
        <f t="shared" si="5"/>
        <v>1</v>
      </c>
      <c r="C877" s="141" t="s">
        <v>355</v>
      </c>
      <c r="D877" s="150" t="s">
        <v>4198</v>
      </c>
      <c r="E877" s="151" t="s">
        <v>3878</v>
      </c>
      <c r="F877" s="161">
        <v>2008</v>
      </c>
      <c r="G877" s="171">
        <v>8000000000</v>
      </c>
      <c r="H877" s="171">
        <v>3775000000</v>
      </c>
      <c r="I877" s="154">
        <f t="shared" si="1"/>
        <v>0.47187499999999999</v>
      </c>
      <c r="J877" s="155" t="s">
        <v>71</v>
      </c>
      <c r="K877" s="155" t="s">
        <v>4231</v>
      </c>
      <c r="L877" s="141"/>
      <c r="M877" s="156"/>
      <c r="N877" s="146"/>
      <c r="O877" s="146"/>
      <c r="P877" s="146"/>
      <c r="Q877" s="146"/>
      <c r="R877" s="146"/>
      <c r="S877" s="146"/>
      <c r="T877" s="146"/>
      <c r="U877" s="146"/>
      <c r="V877" s="146"/>
      <c r="W877" s="146"/>
      <c r="X877" s="146"/>
      <c r="Y877" s="146"/>
      <c r="Z877" s="146"/>
    </row>
    <row r="878" spans="1:26" ht="12.75" customHeight="1" x14ac:dyDescent="0.2">
      <c r="A878" s="141">
        <v>874</v>
      </c>
      <c r="B878" s="146">
        <f t="shared" si="5"/>
        <v>1</v>
      </c>
      <c r="C878" s="141" t="s">
        <v>2319</v>
      </c>
      <c r="D878" s="150" t="s">
        <v>4204</v>
      </c>
      <c r="E878" s="151" t="s">
        <v>2320</v>
      </c>
      <c r="F878" s="161">
        <v>2008</v>
      </c>
      <c r="G878" s="171">
        <v>3500000000</v>
      </c>
      <c r="H878" s="171">
        <v>1190554355</v>
      </c>
      <c r="I878" s="154">
        <f t="shared" si="1"/>
        <v>0.34015838714285712</v>
      </c>
      <c r="J878" s="155"/>
      <c r="K878" s="155"/>
      <c r="L878" s="141" t="s">
        <v>3261</v>
      </c>
      <c r="M878" s="156">
        <v>2011</v>
      </c>
      <c r="N878" s="146"/>
      <c r="O878" s="146"/>
      <c r="P878" s="146"/>
      <c r="Q878" s="146"/>
      <c r="R878" s="146"/>
      <c r="S878" s="146"/>
      <c r="T878" s="146"/>
      <c r="U878" s="146"/>
      <c r="V878" s="146"/>
      <c r="W878" s="146"/>
      <c r="X878" s="146"/>
      <c r="Y878" s="146"/>
      <c r="Z878" s="146"/>
    </row>
    <row r="879" spans="1:26" ht="12.75" customHeight="1" x14ac:dyDescent="0.2">
      <c r="A879" s="141">
        <v>875</v>
      </c>
      <c r="B879" s="146">
        <f t="shared" si="5"/>
        <v>1</v>
      </c>
      <c r="C879" s="141" t="s">
        <v>2431</v>
      </c>
      <c r="D879" s="150" t="s">
        <v>4204</v>
      </c>
      <c r="E879" s="151" t="s">
        <v>3879</v>
      </c>
      <c r="F879" s="161">
        <v>2008</v>
      </c>
      <c r="G879" s="171">
        <v>2500000000</v>
      </c>
      <c r="H879" s="171">
        <v>1463180045</v>
      </c>
      <c r="I879" s="154">
        <f t="shared" si="1"/>
        <v>0.58527201799999995</v>
      </c>
      <c r="J879" s="155"/>
      <c r="K879" s="155"/>
      <c r="L879" s="141" t="s">
        <v>3261</v>
      </c>
      <c r="M879" s="156">
        <v>2012</v>
      </c>
      <c r="N879" s="146"/>
      <c r="O879" s="146"/>
      <c r="P879" s="146"/>
      <c r="Q879" s="146"/>
      <c r="R879" s="146"/>
      <c r="S879" s="146"/>
      <c r="T879" s="146"/>
      <c r="U879" s="146"/>
      <c r="V879" s="146"/>
      <c r="W879" s="146"/>
      <c r="X879" s="146"/>
      <c r="Y879" s="146"/>
      <c r="Z879" s="146"/>
    </row>
    <row r="880" spans="1:26" ht="12.75" customHeight="1" x14ac:dyDescent="0.2">
      <c r="A880" s="141">
        <v>876</v>
      </c>
      <c r="B880" s="146">
        <f t="shared" si="5"/>
        <v>1</v>
      </c>
      <c r="C880" s="141" t="s">
        <v>2085</v>
      </c>
      <c r="D880" s="150" t="s">
        <v>558</v>
      </c>
      <c r="E880" s="151" t="s">
        <v>2086</v>
      </c>
      <c r="F880" s="161">
        <v>2009</v>
      </c>
      <c r="G880" s="171">
        <v>7000000000</v>
      </c>
      <c r="H880" s="171">
        <v>2100000000</v>
      </c>
      <c r="I880" s="154">
        <f t="shared" si="1"/>
        <v>0.3</v>
      </c>
      <c r="J880" s="155"/>
      <c r="K880" s="155"/>
      <c r="L880" s="141" t="s">
        <v>3261</v>
      </c>
      <c r="M880" s="156">
        <v>2010</v>
      </c>
      <c r="N880" s="146"/>
      <c r="O880" s="146"/>
      <c r="P880" s="146"/>
      <c r="Q880" s="146"/>
      <c r="R880" s="146"/>
      <c r="S880" s="146"/>
      <c r="T880" s="146"/>
      <c r="U880" s="146"/>
      <c r="V880" s="146"/>
      <c r="W880" s="146"/>
      <c r="X880" s="146"/>
      <c r="Y880" s="146"/>
      <c r="Z880" s="146"/>
    </row>
    <row r="881" spans="1:26" ht="12.75" customHeight="1" x14ac:dyDescent="0.2">
      <c r="A881" s="141">
        <v>877</v>
      </c>
      <c r="B881" s="146">
        <f t="shared" si="5"/>
        <v>1</v>
      </c>
      <c r="C881" s="141" t="s">
        <v>2667</v>
      </c>
      <c r="D881" s="150" t="s">
        <v>558</v>
      </c>
      <c r="E881" s="151" t="s">
        <v>3880</v>
      </c>
      <c r="F881" s="161">
        <v>2008</v>
      </c>
      <c r="G881" s="171">
        <v>5000000000</v>
      </c>
      <c r="H881" s="171">
        <v>3500000000</v>
      </c>
      <c r="I881" s="154">
        <f t="shared" si="1"/>
        <v>0.7</v>
      </c>
      <c r="J881" s="155" t="s">
        <v>2207</v>
      </c>
      <c r="K881" s="155" t="s">
        <v>4236</v>
      </c>
      <c r="L881" s="141"/>
      <c r="M881" s="156"/>
      <c r="N881" s="146"/>
      <c r="O881" s="146"/>
      <c r="P881" s="146"/>
      <c r="Q881" s="146"/>
      <c r="R881" s="146"/>
      <c r="S881" s="146"/>
      <c r="T881" s="146"/>
      <c r="U881" s="146"/>
      <c r="V881" s="146"/>
      <c r="W881" s="146"/>
      <c r="X881" s="146"/>
      <c r="Y881" s="146"/>
      <c r="Z881" s="146"/>
    </row>
    <row r="882" spans="1:26" ht="12.75" customHeight="1" x14ac:dyDescent="0.2">
      <c r="A882" s="141">
        <v>878</v>
      </c>
      <c r="B882" s="146">
        <f t="shared" si="5"/>
        <v>1</v>
      </c>
      <c r="C882" s="141" t="s">
        <v>2266</v>
      </c>
      <c r="D882" s="150" t="s">
        <v>118</v>
      </c>
      <c r="E882" s="151" t="s">
        <v>2267</v>
      </c>
      <c r="F882" s="161">
        <v>2008</v>
      </c>
      <c r="G882" s="171">
        <v>11307520000</v>
      </c>
      <c r="H882" s="171">
        <v>5766600000</v>
      </c>
      <c r="I882" s="154">
        <f t="shared" si="1"/>
        <v>0.50997919968304284</v>
      </c>
      <c r="J882" s="155"/>
      <c r="K882" s="155"/>
      <c r="L882" s="141" t="s">
        <v>3261</v>
      </c>
      <c r="M882" s="156">
        <v>2011</v>
      </c>
      <c r="N882" s="146"/>
      <c r="O882" s="146"/>
      <c r="P882" s="146"/>
      <c r="Q882" s="146"/>
      <c r="R882" s="146"/>
      <c r="S882" s="146"/>
      <c r="T882" s="146"/>
      <c r="U882" s="146"/>
      <c r="V882" s="146"/>
      <c r="W882" s="146"/>
      <c r="X882" s="146"/>
      <c r="Y882" s="146"/>
      <c r="Z882" s="146"/>
    </row>
    <row r="883" spans="1:26" ht="12.75" customHeight="1" x14ac:dyDescent="0.2">
      <c r="A883" s="141">
        <v>879</v>
      </c>
      <c r="B883" s="146">
        <f t="shared" si="5"/>
        <v>1</v>
      </c>
      <c r="C883" s="141" t="s">
        <v>2517</v>
      </c>
      <c r="D883" s="150" t="s">
        <v>4208</v>
      </c>
      <c r="E883" s="151" t="s">
        <v>3881</v>
      </c>
      <c r="F883" s="161">
        <v>2008</v>
      </c>
      <c r="G883" s="171">
        <v>2100000000</v>
      </c>
      <c r="H883" s="171">
        <v>735000000</v>
      </c>
      <c r="I883" s="154">
        <f t="shared" si="1"/>
        <v>0.35</v>
      </c>
      <c r="J883" s="155"/>
      <c r="K883" s="155"/>
      <c r="L883" s="141" t="s">
        <v>3261</v>
      </c>
      <c r="M883" s="156">
        <v>2013</v>
      </c>
      <c r="N883" s="146"/>
      <c r="O883" s="146"/>
      <c r="P883" s="146"/>
      <c r="Q883" s="146"/>
      <c r="R883" s="146"/>
      <c r="S883" s="146"/>
      <c r="T883" s="146"/>
      <c r="U883" s="146"/>
      <c r="V883" s="146"/>
      <c r="W883" s="146"/>
      <c r="X883" s="146"/>
      <c r="Y883" s="146"/>
      <c r="Z883" s="146"/>
    </row>
    <row r="884" spans="1:26" ht="12.75" customHeight="1" x14ac:dyDescent="0.2">
      <c r="A884" s="141">
        <v>880</v>
      </c>
      <c r="B884" s="146">
        <f t="shared" si="5"/>
        <v>1</v>
      </c>
      <c r="C884" s="141" t="s">
        <v>2395</v>
      </c>
      <c r="D884" s="150" t="s">
        <v>1052</v>
      </c>
      <c r="E884" s="151" t="s">
        <v>2396</v>
      </c>
      <c r="F884" s="161">
        <v>2008</v>
      </c>
      <c r="G884" s="171">
        <v>10500000000</v>
      </c>
      <c r="H884" s="171">
        <v>2126000000</v>
      </c>
      <c r="I884" s="154">
        <f t="shared" si="1"/>
        <v>0.20247619047619048</v>
      </c>
      <c r="J884" s="155"/>
      <c r="K884" s="155"/>
      <c r="L884" s="141" t="s">
        <v>3261</v>
      </c>
      <c r="M884" s="156">
        <v>2013</v>
      </c>
      <c r="N884" s="146"/>
      <c r="O884" s="146"/>
      <c r="P884" s="146"/>
      <c r="Q884" s="146"/>
      <c r="R884" s="146"/>
      <c r="S884" s="146"/>
      <c r="T884" s="146"/>
      <c r="U884" s="146"/>
      <c r="V884" s="146"/>
      <c r="W884" s="146"/>
      <c r="X884" s="146"/>
      <c r="Y884" s="146"/>
      <c r="Z884" s="146"/>
    </row>
    <row r="885" spans="1:26" ht="12.75" customHeight="1" x14ac:dyDescent="0.2">
      <c r="A885" s="141">
        <v>881</v>
      </c>
      <c r="B885" s="146">
        <f t="shared" si="5"/>
        <v>1</v>
      </c>
      <c r="C885" s="141" t="s">
        <v>2604</v>
      </c>
      <c r="D885" s="150" t="s">
        <v>4216</v>
      </c>
      <c r="E885" s="151" t="s">
        <v>3882</v>
      </c>
      <c r="F885" s="161">
        <v>2008</v>
      </c>
      <c r="G885" s="171">
        <v>4000000000</v>
      </c>
      <c r="H885" s="171">
        <v>1400000000</v>
      </c>
      <c r="I885" s="154">
        <f t="shared" si="1"/>
        <v>0.35</v>
      </c>
      <c r="J885" s="155" t="s">
        <v>2588</v>
      </c>
      <c r="K885" s="155" t="s">
        <v>4258</v>
      </c>
      <c r="L885" s="141"/>
      <c r="M885" s="156"/>
      <c r="N885" s="146"/>
      <c r="O885" s="146"/>
      <c r="P885" s="146"/>
      <c r="Q885" s="146"/>
      <c r="R885" s="146"/>
      <c r="S885" s="146"/>
      <c r="T885" s="146"/>
      <c r="U885" s="146"/>
      <c r="V885" s="146"/>
      <c r="W885" s="146"/>
      <c r="X885" s="146"/>
      <c r="Y885" s="146"/>
      <c r="Z885" s="146"/>
    </row>
    <row r="886" spans="1:26" ht="12.75" customHeight="1" x14ac:dyDescent="0.2">
      <c r="A886" s="141">
        <v>882</v>
      </c>
      <c r="B886" s="146">
        <f t="shared" si="5"/>
        <v>1</v>
      </c>
      <c r="C886" s="141" t="s">
        <v>715</v>
      </c>
      <c r="D886" s="150" t="s">
        <v>707</v>
      </c>
      <c r="E886" s="151" t="s">
        <v>716</v>
      </c>
      <c r="F886" s="161">
        <v>2008</v>
      </c>
      <c r="G886" s="171">
        <v>33000298507.462685</v>
      </c>
      <c r="H886" s="174">
        <v>11055100000</v>
      </c>
      <c r="I886" s="154">
        <f t="shared" si="1"/>
        <v>0.33500000000000002</v>
      </c>
      <c r="J886" s="155" t="s">
        <v>2207</v>
      </c>
      <c r="K886" s="155" t="s">
        <v>4255</v>
      </c>
      <c r="L886" s="141"/>
      <c r="M886" s="156"/>
      <c r="N886" s="146"/>
      <c r="O886" s="146"/>
      <c r="P886" s="146"/>
      <c r="Q886" s="146"/>
      <c r="R886" s="146"/>
      <c r="S886" s="146"/>
      <c r="T886" s="146"/>
      <c r="U886" s="146"/>
      <c r="V886" s="146"/>
      <c r="W886" s="146"/>
      <c r="X886" s="146"/>
      <c r="Y886" s="146"/>
      <c r="Z886" s="146"/>
    </row>
    <row r="887" spans="1:26" ht="12.75" customHeight="1" x14ac:dyDescent="0.2">
      <c r="A887" s="141">
        <v>883</v>
      </c>
      <c r="B887" s="146">
        <f t="shared" si="5"/>
        <v>1</v>
      </c>
      <c r="C887" s="141" t="s">
        <v>2880</v>
      </c>
      <c r="D887" s="150" t="s">
        <v>4194</v>
      </c>
      <c r="E887" s="151" t="s">
        <v>3883</v>
      </c>
      <c r="F887" s="152">
        <v>2008</v>
      </c>
      <c r="G887" s="153">
        <v>17000000000</v>
      </c>
      <c r="H887" s="153">
        <v>8670000000</v>
      </c>
      <c r="I887" s="154">
        <f t="shared" si="1"/>
        <v>0.51</v>
      </c>
      <c r="J887" s="155" t="s">
        <v>71</v>
      </c>
      <c r="K887" s="155" t="s">
        <v>4268</v>
      </c>
      <c r="L887" s="141"/>
      <c r="M887" s="156"/>
      <c r="N887" s="146"/>
      <c r="O887" s="146"/>
      <c r="P887" s="146"/>
      <c r="Q887" s="146"/>
      <c r="R887" s="146"/>
      <c r="S887" s="146"/>
      <c r="T887" s="146"/>
      <c r="U887" s="146"/>
      <c r="V887" s="146"/>
      <c r="W887" s="146"/>
      <c r="X887" s="146"/>
      <c r="Y887" s="146"/>
      <c r="Z887" s="146"/>
    </row>
    <row r="888" spans="1:26" ht="12.75" customHeight="1" x14ac:dyDescent="0.2">
      <c r="A888" s="141">
        <v>884</v>
      </c>
      <c r="B888" s="146">
        <f t="shared" si="5"/>
        <v>1</v>
      </c>
      <c r="C888" s="141" t="s">
        <v>2719</v>
      </c>
      <c r="D888" s="150" t="s">
        <v>4194</v>
      </c>
      <c r="E888" s="151" t="s">
        <v>3884</v>
      </c>
      <c r="F888" s="161">
        <v>2009</v>
      </c>
      <c r="G888" s="153">
        <v>11000000000</v>
      </c>
      <c r="H888" s="153">
        <v>3661000000</v>
      </c>
      <c r="I888" s="154">
        <f t="shared" si="1"/>
        <v>0.33281818181818179</v>
      </c>
      <c r="J888" s="155" t="s">
        <v>2601</v>
      </c>
      <c r="K888" s="155" t="s">
        <v>4232</v>
      </c>
      <c r="L888" s="141"/>
      <c r="M888" s="156"/>
      <c r="N888" s="146"/>
      <c r="O888" s="146"/>
      <c r="P888" s="146"/>
      <c r="Q888" s="146"/>
      <c r="R888" s="146"/>
      <c r="S888" s="146"/>
      <c r="T888" s="146"/>
      <c r="U888" s="146"/>
      <c r="V888" s="146"/>
      <c r="W888" s="146"/>
      <c r="X888" s="146"/>
      <c r="Y888" s="146"/>
      <c r="Z888" s="146"/>
    </row>
    <row r="889" spans="1:26" ht="12.75" customHeight="1" x14ac:dyDescent="0.2">
      <c r="A889" s="141">
        <v>885</v>
      </c>
      <c r="B889" s="146">
        <f t="shared" si="5"/>
        <v>1</v>
      </c>
      <c r="C889" s="141" t="s">
        <v>1565</v>
      </c>
      <c r="D889" s="150" t="s">
        <v>4194</v>
      </c>
      <c r="E889" s="151" t="s">
        <v>3885</v>
      </c>
      <c r="F889" s="161">
        <v>2008</v>
      </c>
      <c r="G889" s="153">
        <v>1500000000</v>
      </c>
      <c r="H889" s="153">
        <v>401360000</v>
      </c>
      <c r="I889" s="154">
        <f t="shared" si="1"/>
        <v>0.26757333333333333</v>
      </c>
      <c r="J889" s="155"/>
      <c r="K889" s="155"/>
      <c r="L889" s="141" t="s">
        <v>3261</v>
      </c>
      <c r="M889" s="156">
        <v>2009</v>
      </c>
      <c r="N889" s="146"/>
      <c r="O889" s="146"/>
      <c r="P889" s="146"/>
      <c r="Q889" s="146"/>
      <c r="R889" s="146"/>
      <c r="S889" s="146"/>
      <c r="T889" s="146"/>
      <c r="U889" s="146"/>
      <c r="V889" s="146"/>
      <c r="W889" s="146"/>
      <c r="X889" s="146"/>
      <c r="Y889" s="146"/>
      <c r="Z889" s="146"/>
    </row>
    <row r="890" spans="1:26" ht="12.75" customHeight="1" x14ac:dyDescent="0.2">
      <c r="A890" s="141">
        <v>886</v>
      </c>
      <c r="B890" s="146">
        <f t="shared" si="5"/>
        <v>1</v>
      </c>
      <c r="C890" s="141" t="s">
        <v>2823</v>
      </c>
      <c r="D890" s="150" t="s">
        <v>4194</v>
      </c>
      <c r="E890" s="151" t="s">
        <v>3886</v>
      </c>
      <c r="F890" s="152">
        <v>2008</v>
      </c>
      <c r="G890" s="153">
        <v>10000000000</v>
      </c>
      <c r="H890" s="153">
        <v>9000000000</v>
      </c>
      <c r="I890" s="154">
        <f t="shared" si="1"/>
        <v>0.9</v>
      </c>
      <c r="J890" s="155" t="s">
        <v>71</v>
      </c>
      <c r="K890" s="155" t="s">
        <v>4268</v>
      </c>
      <c r="L890" s="141"/>
      <c r="M890" s="156"/>
      <c r="N890" s="146"/>
      <c r="O890" s="146"/>
      <c r="P890" s="146"/>
      <c r="Q890" s="146"/>
      <c r="R890" s="146"/>
      <c r="S890" s="146"/>
      <c r="T890" s="146"/>
      <c r="U890" s="146"/>
      <c r="V890" s="146"/>
      <c r="W890" s="146"/>
      <c r="X890" s="146"/>
      <c r="Y890" s="146"/>
      <c r="Z890" s="146"/>
    </row>
    <row r="891" spans="1:26" ht="12.75" customHeight="1" x14ac:dyDescent="0.2">
      <c r="A891" s="141">
        <v>887</v>
      </c>
      <c r="B891" s="146">
        <f t="shared" si="5"/>
        <v>1</v>
      </c>
      <c r="C891" s="141" t="s">
        <v>2335</v>
      </c>
      <c r="D891" s="150" t="s">
        <v>4194</v>
      </c>
      <c r="E891" s="151" t="s">
        <v>2336</v>
      </c>
      <c r="F891" s="152">
        <v>2008</v>
      </c>
      <c r="G891" s="153">
        <v>4000000000</v>
      </c>
      <c r="H891" s="153">
        <v>1375000000</v>
      </c>
      <c r="I891" s="154">
        <f t="shared" si="1"/>
        <v>0.34375</v>
      </c>
      <c r="J891" s="155"/>
      <c r="K891" s="155"/>
      <c r="L891" s="141" t="s">
        <v>3261</v>
      </c>
      <c r="M891" s="156" t="s">
        <v>3516</v>
      </c>
      <c r="N891" s="146" t="str">
        <f>VLOOKUP(C891,'[8]BAN VON 2014'!A$2:D$36,4,0)</f>
        <v>T2</v>
      </c>
      <c r="O891" s="146"/>
      <c r="P891" s="146"/>
      <c r="Q891" s="146"/>
      <c r="R891" s="146"/>
      <c r="S891" s="146"/>
      <c r="T891" s="146"/>
      <c r="U891" s="146"/>
      <c r="V891" s="146"/>
      <c r="W891" s="146"/>
      <c r="X891" s="146"/>
      <c r="Y891" s="146"/>
      <c r="Z891" s="146"/>
    </row>
    <row r="892" spans="1:26" ht="12.75" customHeight="1" x14ac:dyDescent="0.2">
      <c r="A892" s="141">
        <v>888</v>
      </c>
      <c r="B892" s="146">
        <f t="shared" si="5"/>
        <v>1</v>
      </c>
      <c r="C892" s="141" t="s">
        <v>3063</v>
      </c>
      <c r="D892" s="150" t="s">
        <v>358</v>
      </c>
      <c r="E892" s="151" t="s">
        <v>3887</v>
      </c>
      <c r="F892" s="161">
        <v>2008</v>
      </c>
      <c r="G892" s="153">
        <v>5000000000</v>
      </c>
      <c r="H892" s="153">
        <v>1035700000</v>
      </c>
      <c r="I892" s="154">
        <f t="shared" si="1"/>
        <v>0.20713999999999999</v>
      </c>
      <c r="J892" s="155" t="s">
        <v>71</v>
      </c>
      <c r="K892" s="155" t="s">
        <v>4261</v>
      </c>
      <c r="L892" s="141"/>
      <c r="M892" s="156"/>
      <c r="N892" s="146"/>
      <c r="O892" s="146"/>
      <c r="P892" s="146"/>
      <c r="Q892" s="146"/>
      <c r="R892" s="146"/>
      <c r="S892" s="146"/>
      <c r="T892" s="146"/>
      <c r="U892" s="146"/>
      <c r="V892" s="146"/>
      <c r="W892" s="146"/>
      <c r="X892" s="146"/>
      <c r="Y892" s="146"/>
      <c r="Z892" s="146"/>
    </row>
    <row r="893" spans="1:26" ht="12.75" customHeight="1" x14ac:dyDescent="0.2">
      <c r="A893" s="141">
        <v>889</v>
      </c>
      <c r="B893" s="146">
        <f t="shared" si="5"/>
        <v>1</v>
      </c>
      <c r="C893" s="141" t="s">
        <v>2350</v>
      </c>
      <c r="D893" s="150" t="s">
        <v>4194</v>
      </c>
      <c r="E893" s="151" t="s">
        <v>3888</v>
      </c>
      <c r="F893" s="152">
        <v>2008</v>
      </c>
      <c r="G893" s="153">
        <v>1250000000</v>
      </c>
      <c r="H893" s="153">
        <v>723444000</v>
      </c>
      <c r="I893" s="154">
        <f t="shared" si="1"/>
        <v>0.57875520000000003</v>
      </c>
      <c r="J893" s="155"/>
      <c r="K893" s="155"/>
      <c r="L893" s="141" t="s">
        <v>3261</v>
      </c>
      <c r="M893" s="156">
        <v>2011</v>
      </c>
      <c r="N893" s="146"/>
      <c r="O893" s="146"/>
      <c r="P893" s="146"/>
      <c r="Q893" s="146"/>
      <c r="R893" s="146"/>
      <c r="S893" s="146"/>
      <c r="T893" s="146"/>
      <c r="U893" s="146"/>
      <c r="V893" s="146"/>
      <c r="W893" s="146"/>
      <c r="X893" s="146"/>
      <c r="Y893" s="146"/>
      <c r="Z893" s="146"/>
    </row>
    <row r="894" spans="1:26" ht="12.75" customHeight="1" x14ac:dyDescent="0.2">
      <c r="A894" s="141">
        <v>890</v>
      </c>
      <c r="B894" s="146">
        <f t="shared" si="5"/>
        <v>1</v>
      </c>
      <c r="C894" s="141" t="s">
        <v>3167</v>
      </c>
      <c r="D894" s="150" t="s">
        <v>269</v>
      </c>
      <c r="E894" s="151" t="s">
        <v>3889</v>
      </c>
      <c r="F894" s="161">
        <v>2009</v>
      </c>
      <c r="G894" s="153">
        <v>11000000000</v>
      </c>
      <c r="H894" s="153">
        <v>5610000000</v>
      </c>
      <c r="I894" s="154">
        <f t="shared" si="1"/>
        <v>0.51</v>
      </c>
      <c r="J894" s="155" t="s">
        <v>69</v>
      </c>
      <c r="K894" s="155" t="s">
        <v>4167</v>
      </c>
      <c r="L894" s="141"/>
      <c r="M894" s="156"/>
      <c r="N894" s="146"/>
      <c r="O894" s="146"/>
      <c r="P894" s="146"/>
      <c r="Q894" s="146"/>
      <c r="R894" s="146"/>
      <c r="S894" s="146"/>
      <c r="T894" s="146"/>
      <c r="U894" s="146"/>
      <c r="V894" s="146"/>
      <c r="W894" s="146"/>
      <c r="X894" s="146"/>
      <c r="Y894" s="146"/>
      <c r="Z894" s="146"/>
    </row>
    <row r="895" spans="1:26" ht="12.75" customHeight="1" x14ac:dyDescent="0.2">
      <c r="A895" s="141">
        <v>891</v>
      </c>
      <c r="B895" s="146">
        <f t="shared" si="5"/>
        <v>1</v>
      </c>
      <c r="C895" s="141" t="s">
        <v>1901</v>
      </c>
      <c r="D895" s="150" t="s">
        <v>389</v>
      </c>
      <c r="E895" s="151" t="s">
        <v>1902</v>
      </c>
      <c r="F895" s="161">
        <v>2008</v>
      </c>
      <c r="G895" s="153">
        <v>5330000000</v>
      </c>
      <c r="H895" s="153">
        <v>3202000000</v>
      </c>
      <c r="I895" s="154">
        <f t="shared" si="1"/>
        <v>0.60075046904315199</v>
      </c>
      <c r="J895" s="155"/>
      <c r="K895" s="155"/>
      <c r="L895" s="141" t="s">
        <v>3261</v>
      </c>
      <c r="M895" s="156">
        <v>2009</v>
      </c>
      <c r="N895" s="146"/>
      <c r="O895" s="146"/>
      <c r="P895" s="146"/>
      <c r="Q895" s="146"/>
      <c r="R895" s="146"/>
      <c r="S895" s="146"/>
      <c r="T895" s="146"/>
      <c r="U895" s="146"/>
      <c r="V895" s="146"/>
      <c r="W895" s="146"/>
      <c r="X895" s="146"/>
      <c r="Y895" s="146"/>
      <c r="Z895" s="146"/>
    </row>
    <row r="896" spans="1:26" ht="12.75" customHeight="1" x14ac:dyDescent="0.2">
      <c r="A896" s="141">
        <v>892</v>
      </c>
      <c r="B896" s="146">
        <f t="shared" si="5"/>
        <v>1</v>
      </c>
      <c r="C896" s="141" t="s">
        <v>2346</v>
      </c>
      <c r="D896" s="150" t="s">
        <v>269</v>
      </c>
      <c r="E896" s="151" t="s">
        <v>2347</v>
      </c>
      <c r="F896" s="161">
        <v>2009</v>
      </c>
      <c r="G896" s="153">
        <v>4300000000</v>
      </c>
      <c r="H896" s="153">
        <v>894000000</v>
      </c>
      <c r="I896" s="154">
        <f t="shared" si="1"/>
        <v>0.20790697674418604</v>
      </c>
      <c r="J896" s="155" t="s">
        <v>69</v>
      </c>
      <c r="K896" s="155" t="s">
        <v>4167</v>
      </c>
      <c r="L896" s="141"/>
      <c r="M896" s="156"/>
      <c r="N896" s="146"/>
      <c r="O896" s="146"/>
      <c r="P896" s="146"/>
      <c r="Q896" s="146"/>
      <c r="R896" s="146"/>
      <c r="S896" s="146"/>
      <c r="T896" s="146"/>
      <c r="U896" s="146"/>
      <c r="V896" s="146"/>
      <c r="W896" s="146"/>
      <c r="X896" s="146"/>
      <c r="Y896" s="146"/>
      <c r="Z896" s="146"/>
    </row>
    <row r="897" spans="1:26" ht="12.75" customHeight="1" x14ac:dyDescent="0.2">
      <c r="A897" s="141">
        <v>893</v>
      </c>
      <c r="B897" s="146">
        <f t="shared" si="5"/>
        <v>1</v>
      </c>
      <c r="C897" s="141" t="s">
        <v>1938</v>
      </c>
      <c r="D897" s="150" t="s">
        <v>480</v>
      </c>
      <c r="E897" s="151" t="s">
        <v>3890</v>
      </c>
      <c r="F897" s="161">
        <v>2008</v>
      </c>
      <c r="G897" s="153">
        <v>937800000</v>
      </c>
      <c r="H897" s="153">
        <v>71100000</v>
      </c>
      <c r="I897" s="154">
        <f t="shared" si="1"/>
        <v>7.5815738963531665E-2</v>
      </c>
      <c r="J897" s="155"/>
      <c r="K897" s="155"/>
      <c r="L897" s="141" t="s">
        <v>3261</v>
      </c>
      <c r="M897" s="156">
        <v>2009</v>
      </c>
      <c r="N897" s="146"/>
      <c r="O897" s="146"/>
      <c r="P897" s="146"/>
      <c r="Q897" s="146"/>
      <c r="R897" s="146"/>
      <c r="S897" s="146"/>
      <c r="T897" s="146"/>
      <c r="U897" s="146"/>
      <c r="V897" s="146"/>
      <c r="W897" s="146"/>
      <c r="X897" s="146"/>
      <c r="Y897" s="146"/>
      <c r="Z897" s="146"/>
    </row>
    <row r="898" spans="1:26" ht="12.75" customHeight="1" x14ac:dyDescent="0.2">
      <c r="A898" s="141">
        <v>894</v>
      </c>
      <c r="B898" s="146">
        <f t="shared" si="5"/>
        <v>1</v>
      </c>
      <c r="C898" s="141" t="s">
        <v>2281</v>
      </c>
      <c r="D898" s="150" t="s">
        <v>558</v>
      </c>
      <c r="E898" s="151" t="s">
        <v>3891</v>
      </c>
      <c r="F898" s="161">
        <v>2009</v>
      </c>
      <c r="G898" s="153">
        <v>20000000000</v>
      </c>
      <c r="H898" s="153">
        <v>1803406117</v>
      </c>
      <c r="I898" s="154">
        <f t="shared" si="1"/>
        <v>9.0170305849999993E-2</v>
      </c>
      <c r="J898" s="155"/>
      <c r="K898" s="155"/>
      <c r="L898" s="141" t="s">
        <v>3261</v>
      </c>
      <c r="M898" s="156">
        <v>2011</v>
      </c>
      <c r="N898" s="146"/>
      <c r="O898" s="146"/>
      <c r="P898" s="146" t="s">
        <v>3273</v>
      </c>
      <c r="Q898" s="146"/>
      <c r="R898" s="146"/>
      <c r="S898" s="146"/>
      <c r="T898" s="146"/>
      <c r="U898" s="146"/>
      <c r="V898" s="146"/>
      <c r="W898" s="146"/>
      <c r="X898" s="146"/>
      <c r="Y898" s="146"/>
      <c r="Z898" s="146"/>
    </row>
    <row r="899" spans="1:26" ht="12.75" customHeight="1" x14ac:dyDescent="0.2">
      <c r="A899" s="141">
        <v>895</v>
      </c>
      <c r="B899" s="146">
        <f t="shared" si="5"/>
        <v>1</v>
      </c>
      <c r="C899" s="141" t="s">
        <v>2552</v>
      </c>
      <c r="D899" s="150" t="s">
        <v>3956</v>
      </c>
      <c r="E899" s="151" t="s">
        <v>3892</v>
      </c>
      <c r="F899" s="175">
        <v>2012</v>
      </c>
      <c r="G899" s="153">
        <v>4500000000</v>
      </c>
      <c r="H899" s="153">
        <v>1906000000</v>
      </c>
      <c r="I899" s="154">
        <f t="shared" si="1"/>
        <v>0.42355555555555557</v>
      </c>
      <c r="J899" s="155"/>
      <c r="K899" s="155"/>
      <c r="L899" s="141" t="s">
        <v>3261</v>
      </c>
      <c r="M899" s="156">
        <v>2013</v>
      </c>
      <c r="N899" s="146"/>
      <c r="O899" s="146"/>
      <c r="P899" s="146"/>
      <c r="Q899" s="146"/>
      <c r="R899" s="146"/>
      <c r="S899" s="146"/>
      <c r="T899" s="146"/>
      <c r="U899" s="146"/>
      <c r="V899" s="146"/>
      <c r="W899" s="146"/>
      <c r="X899" s="146"/>
      <c r="Y899" s="146"/>
      <c r="Z899" s="146"/>
    </row>
    <row r="900" spans="1:26" ht="12.75" customHeight="1" x14ac:dyDescent="0.2">
      <c r="A900" s="141">
        <v>896</v>
      </c>
      <c r="B900" s="146">
        <f t="shared" si="5"/>
        <v>1</v>
      </c>
      <c r="C900" s="141" t="s">
        <v>2697</v>
      </c>
      <c r="D900" s="150" t="s">
        <v>3956</v>
      </c>
      <c r="E900" s="151" t="s">
        <v>3893</v>
      </c>
      <c r="F900" s="161">
        <v>2009</v>
      </c>
      <c r="G900" s="153">
        <v>2500000000</v>
      </c>
      <c r="H900" s="153">
        <v>578500000</v>
      </c>
      <c r="I900" s="154">
        <f t="shared" si="1"/>
        <v>0.23139999999999999</v>
      </c>
      <c r="J900" s="155" t="s">
        <v>69</v>
      </c>
      <c r="K900" s="155" t="s">
        <v>4229</v>
      </c>
      <c r="L900" s="141" t="s">
        <v>3261</v>
      </c>
      <c r="M900" s="156" t="s">
        <v>3334</v>
      </c>
      <c r="N900" s="146" t="str">
        <f>VLOOKUP(C900,'[8]BAN VON 2014'!A$2:D$36,4,0)</f>
        <v>T10</v>
      </c>
      <c r="O900" s="146"/>
      <c r="P900" s="146"/>
      <c r="Q900" s="146"/>
      <c r="R900" s="146"/>
      <c r="S900" s="146"/>
      <c r="T900" s="146"/>
      <c r="U900" s="146"/>
      <c r="V900" s="146"/>
      <c r="W900" s="146"/>
      <c r="X900" s="146"/>
      <c r="Y900" s="146"/>
      <c r="Z900" s="146"/>
    </row>
    <row r="901" spans="1:26" ht="12.75" customHeight="1" x14ac:dyDescent="0.2">
      <c r="A901" s="141">
        <v>897</v>
      </c>
      <c r="B901" s="146">
        <f t="shared" si="5"/>
        <v>1</v>
      </c>
      <c r="C901" s="141" t="s">
        <v>2917</v>
      </c>
      <c r="D901" s="150" t="s">
        <v>402</v>
      </c>
      <c r="E901" s="151" t="s">
        <v>3894</v>
      </c>
      <c r="F901" s="161">
        <v>2009</v>
      </c>
      <c r="G901" s="153">
        <v>5300000000</v>
      </c>
      <c r="H901" s="153">
        <v>1060000000</v>
      </c>
      <c r="I901" s="154">
        <f t="shared" si="1"/>
        <v>0.2</v>
      </c>
      <c r="J901" s="155" t="s">
        <v>71</v>
      </c>
      <c r="K901" s="155" t="s">
        <v>4250</v>
      </c>
      <c r="L901" s="141"/>
      <c r="M901" s="156"/>
      <c r="N901" s="146"/>
      <c r="O901" s="146"/>
      <c r="P901" s="146"/>
      <c r="Q901" s="146"/>
      <c r="R901" s="146"/>
      <c r="S901" s="146"/>
      <c r="T901" s="146"/>
      <c r="U901" s="146"/>
      <c r="V901" s="146"/>
      <c r="W901" s="146"/>
      <c r="X901" s="146"/>
      <c r="Y901" s="146"/>
      <c r="Z901" s="146"/>
    </row>
    <row r="902" spans="1:26" ht="12.75" customHeight="1" x14ac:dyDescent="0.2">
      <c r="A902" s="141">
        <v>898</v>
      </c>
      <c r="B902" s="146">
        <f t="shared" si="5"/>
        <v>1</v>
      </c>
      <c r="C902" s="141" t="s">
        <v>2177</v>
      </c>
      <c r="D902" s="150" t="s">
        <v>872</v>
      </c>
      <c r="E902" s="176" t="s">
        <v>2178</v>
      </c>
      <c r="F902" s="161">
        <v>2009</v>
      </c>
      <c r="G902" s="153">
        <v>4127300000</v>
      </c>
      <c r="H902" s="171">
        <v>417600000</v>
      </c>
      <c r="I902" s="154">
        <f t="shared" si="1"/>
        <v>0.10117994815012235</v>
      </c>
      <c r="J902" s="155"/>
      <c r="K902" s="155"/>
      <c r="L902" s="141" t="s">
        <v>3261</v>
      </c>
      <c r="M902" s="156">
        <v>2010</v>
      </c>
      <c r="N902" s="146"/>
      <c r="O902" s="146"/>
      <c r="P902" s="146"/>
      <c r="Q902" s="146"/>
      <c r="R902" s="146"/>
      <c r="S902" s="146"/>
      <c r="T902" s="146"/>
      <c r="U902" s="146"/>
      <c r="V902" s="146"/>
      <c r="W902" s="146"/>
      <c r="X902" s="146"/>
      <c r="Y902" s="146"/>
      <c r="Z902" s="146"/>
    </row>
    <row r="903" spans="1:26" ht="12.75" customHeight="1" x14ac:dyDescent="0.2">
      <c r="A903" s="141">
        <v>899</v>
      </c>
      <c r="B903" s="146">
        <f t="shared" si="5"/>
        <v>1</v>
      </c>
      <c r="C903" s="141" t="s">
        <v>2412</v>
      </c>
      <c r="D903" s="150" t="s">
        <v>4216</v>
      </c>
      <c r="E903" s="176" t="s">
        <v>2413</v>
      </c>
      <c r="F903" s="161">
        <v>2009</v>
      </c>
      <c r="G903" s="153">
        <v>4200000000</v>
      </c>
      <c r="H903" s="153">
        <v>1071970000</v>
      </c>
      <c r="I903" s="154">
        <f t="shared" si="1"/>
        <v>0.25523095238095239</v>
      </c>
      <c r="J903" s="155" t="s">
        <v>71</v>
      </c>
      <c r="K903" s="155" t="s">
        <v>4260</v>
      </c>
      <c r="L903" s="141"/>
      <c r="M903" s="156"/>
      <c r="N903" s="146"/>
      <c r="O903" s="146"/>
      <c r="P903" s="146"/>
      <c r="Q903" s="146"/>
      <c r="R903" s="146"/>
      <c r="S903" s="146"/>
      <c r="T903" s="146"/>
      <c r="U903" s="146"/>
      <c r="V903" s="146"/>
      <c r="W903" s="146"/>
      <c r="X903" s="146"/>
      <c r="Y903" s="146"/>
      <c r="Z903" s="146"/>
    </row>
    <row r="904" spans="1:26" ht="12.75" customHeight="1" x14ac:dyDescent="0.2">
      <c r="A904" s="141">
        <v>900</v>
      </c>
      <c r="B904" s="146">
        <f t="shared" si="5"/>
        <v>1</v>
      </c>
      <c r="C904" s="141" t="s">
        <v>2212</v>
      </c>
      <c r="D904" s="150" t="s">
        <v>543</v>
      </c>
      <c r="E904" s="176" t="s">
        <v>3895</v>
      </c>
      <c r="F904" s="161">
        <v>2009</v>
      </c>
      <c r="G904" s="153">
        <v>10000000000</v>
      </c>
      <c r="H904" s="153">
        <v>3000000000</v>
      </c>
      <c r="I904" s="154">
        <f t="shared" si="1"/>
        <v>0.3</v>
      </c>
      <c r="J904" s="155"/>
      <c r="K904" s="155"/>
      <c r="L904" s="141" t="s">
        <v>3261</v>
      </c>
      <c r="M904" s="156">
        <v>2011</v>
      </c>
      <c r="N904" s="146"/>
      <c r="O904" s="146"/>
      <c r="P904" s="146"/>
      <c r="Q904" s="146"/>
      <c r="R904" s="146"/>
      <c r="S904" s="146"/>
      <c r="T904" s="146"/>
      <c r="U904" s="146"/>
      <c r="V904" s="146"/>
      <c r="W904" s="146"/>
      <c r="X904" s="146"/>
      <c r="Y904" s="146"/>
      <c r="Z904" s="146"/>
    </row>
    <row r="905" spans="1:26" ht="12.75" customHeight="1" x14ac:dyDescent="0.2">
      <c r="A905" s="141">
        <v>901</v>
      </c>
      <c r="B905" s="146">
        <f t="shared" si="5"/>
        <v>1</v>
      </c>
      <c r="C905" s="141" t="s">
        <v>330</v>
      </c>
      <c r="D905" s="150" t="s">
        <v>4223</v>
      </c>
      <c r="E905" s="176" t="s">
        <v>3896</v>
      </c>
      <c r="F905" s="161">
        <v>2009</v>
      </c>
      <c r="G905" s="153">
        <v>27191960000</v>
      </c>
      <c r="H905" s="153">
        <v>4617160000</v>
      </c>
      <c r="I905" s="154">
        <f t="shared" si="1"/>
        <v>0.1697987199157398</v>
      </c>
      <c r="J905" s="155" t="s">
        <v>71</v>
      </c>
      <c r="K905" s="155" t="s">
        <v>4249</v>
      </c>
      <c r="L905" s="141"/>
      <c r="M905" s="156"/>
      <c r="N905" s="146"/>
      <c r="O905" s="146"/>
      <c r="P905" s="146"/>
      <c r="Q905" s="146"/>
      <c r="R905" s="146"/>
      <c r="S905" s="146"/>
      <c r="T905" s="146"/>
      <c r="U905" s="146"/>
      <c r="V905" s="146"/>
      <c r="W905" s="146"/>
      <c r="X905" s="146"/>
      <c r="Y905" s="146"/>
      <c r="Z905" s="146"/>
    </row>
    <row r="906" spans="1:26" ht="12.75" customHeight="1" x14ac:dyDescent="0.2">
      <c r="A906" s="141">
        <v>902</v>
      </c>
      <c r="B906" s="146">
        <f t="shared" si="5"/>
        <v>1</v>
      </c>
      <c r="C906" s="141" t="s">
        <v>2999</v>
      </c>
      <c r="D906" s="150" t="s">
        <v>4223</v>
      </c>
      <c r="E906" s="176" t="s">
        <v>3897</v>
      </c>
      <c r="F906" s="175">
        <v>2010</v>
      </c>
      <c r="G906" s="153">
        <v>18837140000</v>
      </c>
      <c r="H906" s="153">
        <v>7247140000</v>
      </c>
      <c r="I906" s="154">
        <f t="shared" si="1"/>
        <v>0.38472613146157009</v>
      </c>
      <c r="J906" s="155" t="s">
        <v>71</v>
      </c>
      <c r="K906" s="155" t="s">
        <v>4249</v>
      </c>
      <c r="L906" s="141"/>
      <c r="M906" s="156"/>
      <c r="N906" s="146"/>
      <c r="O906" s="146"/>
      <c r="P906" s="146"/>
      <c r="Q906" s="146"/>
      <c r="R906" s="146"/>
      <c r="S906" s="146"/>
      <c r="T906" s="146"/>
      <c r="U906" s="146"/>
      <c r="V906" s="146"/>
      <c r="W906" s="146"/>
      <c r="X906" s="146"/>
      <c r="Y906" s="146"/>
      <c r="Z906" s="146"/>
    </row>
    <row r="907" spans="1:26" ht="12.75" customHeight="1" x14ac:dyDescent="0.2">
      <c r="A907" s="141">
        <v>903</v>
      </c>
      <c r="B907" s="146">
        <f t="shared" si="5"/>
        <v>1</v>
      </c>
      <c r="C907" s="141" t="s">
        <v>3143</v>
      </c>
      <c r="D907" s="150" t="s">
        <v>4223</v>
      </c>
      <c r="E907" s="176" t="s">
        <v>3898</v>
      </c>
      <c r="F907" s="161">
        <v>2009</v>
      </c>
      <c r="G907" s="153">
        <v>81280000000</v>
      </c>
      <c r="H907" s="153">
        <v>12164840000</v>
      </c>
      <c r="I907" s="154">
        <f t="shared" si="1"/>
        <v>0.14966584645669292</v>
      </c>
      <c r="J907" s="155" t="s">
        <v>71</v>
      </c>
      <c r="K907" s="155" t="s">
        <v>311</v>
      </c>
      <c r="L907" s="141"/>
      <c r="M907" s="156"/>
      <c r="N907" s="146"/>
      <c r="O907" s="146"/>
      <c r="P907" s="146"/>
      <c r="Q907" s="146"/>
      <c r="R907" s="146"/>
      <c r="S907" s="146"/>
      <c r="T907" s="146"/>
      <c r="U907" s="146"/>
      <c r="V907" s="146"/>
      <c r="W907" s="146"/>
      <c r="X907" s="146"/>
      <c r="Y907" s="146"/>
      <c r="Z907" s="146"/>
    </row>
    <row r="908" spans="1:26" ht="12.75" customHeight="1" x14ac:dyDescent="0.2">
      <c r="A908" s="141">
        <v>904</v>
      </c>
      <c r="B908" s="146">
        <f t="shared" si="5"/>
        <v>1</v>
      </c>
      <c r="C908" s="141" t="s">
        <v>2548</v>
      </c>
      <c r="D908" s="150" t="s">
        <v>342</v>
      </c>
      <c r="E908" s="176" t="s">
        <v>2549</v>
      </c>
      <c r="F908" s="161">
        <v>2009</v>
      </c>
      <c r="G908" s="153">
        <v>2000000000</v>
      </c>
      <c r="H908" s="153">
        <v>800000000</v>
      </c>
      <c r="I908" s="154">
        <f t="shared" si="1"/>
        <v>0.4</v>
      </c>
      <c r="J908" s="155"/>
      <c r="K908" s="155"/>
      <c r="L908" s="141" t="s">
        <v>3261</v>
      </c>
      <c r="M908" s="156">
        <v>2013</v>
      </c>
      <c r="N908" s="146"/>
      <c r="O908" s="146"/>
      <c r="P908" s="146"/>
      <c r="Q908" s="146"/>
      <c r="R908" s="146"/>
      <c r="S908" s="146"/>
      <c r="T908" s="146"/>
      <c r="U908" s="146"/>
      <c r="V908" s="146"/>
      <c r="W908" s="146"/>
      <c r="X908" s="146"/>
      <c r="Y908" s="146"/>
      <c r="Z908" s="146"/>
    </row>
    <row r="909" spans="1:26" ht="12.75" customHeight="1" x14ac:dyDescent="0.2">
      <c r="A909" s="141">
        <v>905</v>
      </c>
      <c r="B909" s="146">
        <f t="shared" si="5"/>
        <v>1</v>
      </c>
      <c r="C909" s="141" t="s">
        <v>2966</v>
      </c>
      <c r="D909" s="150" t="s">
        <v>4194</v>
      </c>
      <c r="E909" s="176" t="s">
        <v>3899</v>
      </c>
      <c r="F909" s="161">
        <v>2009</v>
      </c>
      <c r="G909" s="153">
        <v>5100000000</v>
      </c>
      <c r="H909" s="153">
        <v>2601000000</v>
      </c>
      <c r="I909" s="154">
        <f t="shared" si="1"/>
        <v>0.51</v>
      </c>
      <c r="J909" s="155" t="s">
        <v>2588</v>
      </c>
      <c r="K909" s="155" t="s">
        <v>4246</v>
      </c>
      <c r="L909" s="141"/>
      <c r="M909" s="156"/>
      <c r="N909" s="146"/>
      <c r="O909" s="146"/>
      <c r="P909" s="146"/>
      <c r="Q909" s="146"/>
      <c r="R909" s="146"/>
      <c r="S909" s="146"/>
      <c r="T909" s="146"/>
      <c r="U909" s="146"/>
      <c r="V909" s="146"/>
      <c r="W909" s="146"/>
      <c r="X909" s="146"/>
      <c r="Y909" s="146"/>
      <c r="Z909" s="146"/>
    </row>
    <row r="910" spans="1:26" ht="12.75" customHeight="1" x14ac:dyDescent="0.2">
      <c r="A910" s="141">
        <v>906</v>
      </c>
      <c r="B910" s="146">
        <f t="shared" si="5"/>
        <v>1</v>
      </c>
      <c r="C910" s="141" t="s">
        <v>2097</v>
      </c>
      <c r="D910" s="150" t="s">
        <v>118</v>
      </c>
      <c r="E910" s="176" t="s">
        <v>3900</v>
      </c>
      <c r="F910" s="161" t="s">
        <v>3901</v>
      </c>
      <c r="G910" s="153">
        <v>10415655855</v>
      </c>
      <c r="H910" s="153">
        <v>2697900000</v>
      </c>
      <c r="I910" s="154">
        <f t="shared" si="1"/>
        <v>0.25902353510507764</v>
      </c>
      <c r="J910" s="155"/>
      <c r="K910" s="155"/>
      <c r="L910" s="141" t="s">
        <v>3261</v>
      </c>
      <c r="M910" s="156">
        <v>2010</v>
      </c>
      <c r="N910" s="146"/>
      <c r="O910" s="146"/>
      <c r="P910" s="146"/>
      <c r="Q910" s="146"/>
      <c r="R910" s="146"/>
      <c r="S910" s="146"/>
      <c r="T910" s="146"/>
      <c r="U910" s="146"/>
      <c r="V910" s="146"/>
      <c r="W910" s="146"/>
      <c r="X910" s="146"/>
      <c r="Y910" s="146"/>
      <c r="Z910" s="146"/>
    </row>
    <row r="911" spans="1:26" ht="12.75" customHeight="1" x14ac:dyDescent="0.2">
      <c r="A911" s="141">
        <v>907</v>
      </c>
      <c r="B911" s="146">
        <f t="shared" si="5"/>
        <v>1</v>
      </c>
      <c r="C911" s="141" t="s">
        <v>2327</v>
      </c>
      <c r="D911" s="150" t="s">
        <v>351</v>
      </c>
      <c r="E911" s="176" t="s">
        <v>2328</v>
      </c>
      <c r="F911" s="161">
        <v>2009</v>
      </c>
      <c r="G911" s="153">
        <v>150000000000</v>
      </c>
      <c r="H911" s="153">
        <v>49242000000</v>
      </c>
      <c r="I911" s="154">
        <f t="shared" si="1"/>
        <v>0.32828000000000002</v>
      </c>
      <c r="J911" s="155"/>
      <c r="K911" s="155"/>
      <c r="L911" s="141" t="s">
        <v>3261</v>
      </c>
      <c r="M911" s="156">
        <v>2011</v>
      </c>
      <c r="N911" s="146"/>
      <c r="O911" s="146"/>
      <c r="P911" s="146"/>
      <c r="Q911" s="146"/>
      <c r="R911" s="146"/>
      <c r="S911" s="146"/>
      <c r="T911" s="146"/>
      <c r="U911" s="146"/>
      <c r="V911" s="146"/>
      <c r="W911" s="146"/>
      <c r="X911" s="146"/>
      <c r="Y911" s="146"/>
      <c r="Z911" s="146"/>
    </row>
    <row r="912" spans="1:26" ht="12.75" customHeight="1" x14ac:dyDescent="0.2">
      <c r="A912" s="141">
        <v>908</v>
      </c>
      <c r="B912" s="146">
        <f t="shared" si="5"/>
        <v>1</v>
      </c>
      <c r="C912" s="141" t="s">
        <v>3120</v>
      </c>
      <c r="D912" s="150" t="s">
        <v>1052</v>
      </c>
      <c r="E912" s="176" t="s">
        <v>3902</v>
      </c>
      <c r="F912" s="175">
        <v>2013</v>
      </c>
      <c r="G912" s="153">
        <v>94999560000</v>
      </c>
      <c r="H912" s="153">
        <v>6746363827</v>
      </c>
      <c r="I912" s="154">
        <f t="shared" si="1"/>
        <v>7.101468498380413E-2</v>
      </c>
      <c r="J912" s="155" t="s">
        <v>2588</v>
      </c>
      <c r="K912" s="155"/>
      <c r="L912" s="141"/>
      <c r="M912" s="156"/>
      <c r="N912" s="146"/>
      <c r="O912" s="146"/>
      <c r="P912" s="146"/>
      <c r="Q912" s="146"/>
      <c r="R912" s="146"/>
      <c r="S912" s="146"/>
      <c r="T912" s="146"/>
      <c r="U912" s="146"/>
      <c r="V912" s="146"/>
      <c r="W912" s="146"/>
      <c r="X912" s="146"/>
      <c r="Y912" s="146"/>
      <c r="Z912" s="146"/>
    </row>
    <row r="913" spans="1:26" ht="12.75" customHeight="1" x14ac:dyDescent="0.2">
      <c r="A913" s="141">
        <v>909</v>
      </c>
      <c r="B913" s="146">
        <f t="shared" si="5"/>
        <v>1</v>
      </c>
      <c r="C913" s="141" t="s">
        <v>2378</v>
      </c>
      <c r="D913" s="150" t="s">
        <v>4138</v>
      </c>
      <c r="E913" s="176" t="s">
        <v>3903</v>
      </c>
      <c r="F913" s="175">
        <v>2010</v>
      </c>
      <c r="G913" s="153">
        <v>12900000000</v>
      </c>
      <c r="H913" s="153">
        <v>3870000000</v>
      </c>
      <c r="I913" s="154">
        <f t="shared" si="1"/>
        <v>0.3</v>
      </c>
      <c r="J913" s="155"/>
      <c r="K913" s="155"/>
      <c r="L913" s="141" t="s">
        <v>3261</v>
      </c>
      <c r="M913" s="156">
        <v>2011</v>
      </c>
      <c r="N913" s="146"/>
      <c r="O913" s="146"/>
      <c r="P913" s="146"/>
      <c r="Q913" s="146"/>
      <c r="R913" s="146"/>
      <c r="S913" s="146"/>
      <c r="T913" s="146"/>
      <c r="U913" s="146"/>
      <c r="V913" s="146"/>
      <c r="W913" s="146"/>
      <c r="X913" s="146"/>
      <c r="Y913" s="146"/>
      <c r="Z913" s="146"/>
    </row>
    <row r="914" spans="1:26" ht="12.75" customHeight="1" x14ac:dyDescent="0.2">
      <c r="A914" s="141">
        <v>910</v>
      </c>
      <c r="B914" s="146">
        <f t="shared" si="5"/>
        <v>1</v>
      </c>
      <c r="C914" s="141" t="s">
        <v>2482</v>
      </c>
      <c r="D914" s="150" t="s">
        <v>707</v>
      </c>
      <c r="E914" s="176" t="s">
        <v>3904</v>
      </c>
      <c r="F914" s="177">
        <v>2012</v>
      </c>
      <c r="G914" s="153">
        <v>1824520000</v>
      </c>
      <c r="H914" s="153">
        <v>1391520000</v>
      </c>
      <c r="I914" s="154">
        <f t="shared" si="1"/>
        <v>0.7626773069081183</v>
      </c>
      <c r="J914" s="155"/>
      <c r="K914" s="155"/>
      <c r="L914" s="141" t="s">
        <v>3261</v>
      </c>
      <c r="M914" s="156">
        <v>2013</v>
      </c>
      <c r="N914" s="146"/>
      <c r="O914" s="146"/>
      <c r="P914" s="146"/>
      <c r="Q914" s="146"/>
      <c r="R914" s="146"/>
      <c r="S914" s="146"/>
      <c r="T914" s="146"/>
      <c r="U914" s="146"/>
      <c r="V914" s="146"/>
      <c r="W914" s="146"/>
      <c r="X914" s="146"/>
      <c r="Y914" s="146"/>
      <c r="Z914" s="146"/>
    </row>
    <row r="915" spans="1:26" ht="12.75" customHeight="1" x14ac:dyDescent="0.2">
      <c r="A915" s="141">
        <v>911</v>
      </c>
      <c r="B915" s="146">
        <f t="shared" si="5"/>
        <v>1</v>
      </c>
      <c r="C915" s="141" t="s">
        <v>2109</v>
      </c>
      <c r="D915" s="150" t="s">
        <v>162</v>
      </c>
      <c r="E915" s="176" t="s">
        <v>3905</v>
      </c>
      <c r="F915" s="161">
        <v>2009</v>
      </c>
      <c r="G915" s="153">
        <v>1632000000</v>
      </c>
      <c r="H915" s="153">
        <v>408000000</v>
      </c>
      <c r="I915" s="154">
        <f t="shared" si="1"/>
        <v>0.25</v>
      </c>
      <c r="J915" s="155"/>
      <c r="K915" s="155"/>
      <c r="L915" s="141" t="s">
        <v>3261</v>
      </c>
      <c r="M915" s="156">
        <v>2010</v>
      </c>
      <c r="N915" s="146"/>
      <c r="O915" s="146"/>
      <c r="P915" s="146"/>
      <c r="Q915" s="146"/>
      <c r="R915" s="146"/>
      <c r="S915" s="146"/>
      <c r="T915" s="146"/>
      <c r="U915" s="146"/>
      <c r="V915" s="146"/>
      <c r="W915" s="146"/>
      <c r="X915" s="146"/>
      <c r="Y915" s="146"/>
      <c r="Z915" s="146"/>
    </row>
    <row r="916" spans="1:26" ht="12.75" customHeight="1" x14ac:dyDescent="0.2">
      <c r="A916" s="141">
        <v>912</v>
      </c>
      <c r="B916" s="146">
        <f t="shared" si="5"/>
        <v>1</v>
      </c>
      <c r="C916" s="141" t="s">
        <v>2354</v>
      </c>
      <c r="D916" s="150" t="s">
        <v>213</v>
      </c>
      <c r="E916" s="176" t="s">
        <v>3906</v>
      </c>
      <c r="F916" s="175">
        <v>2010</v>
      </c>
      <c r="G916" s="153">
        <v>3613620000</v>
      </c>
      <c r="H916" s="153">
        <v>1011800000</v>
      </c>
      <c r="I916" s="154">
        <f t="shared" si="1"/>
        <v>0.27999623646094496</v>
      </c>
      <c r="J916" s="155"/>
      <c r="K916" s="155"/>
      <c r="L916" s="141" t="s">
        <v>3261</v>
      </c>
      <c r="M916" s="156">
        <v>2011</v>
      </c>
      <c r="N916" s="146"/>
      <c r="O916" s="146"/>
      <c r="P916" s="146"/>
      <c r="Q916" s="146"/>
      <c r="R916" s="146"/>
      <c r="S916" s="146"/>
      <c r="T916" s="146"/>
      <c r="U916" s="146"/>
      <c r="V916" s="146"/>
      <c r="W916" s="146"/>
      <c r="X916" s="146"/>
      <c r="Y916" s="146"/>
      <c r="Z916" s="146"/>
    </row>
    <row r="917" spans="1:26" ht="12.75" customHeight="1" x14ac:dyDescent="0.2">
      <c r="A917" s="141">
        <v>913</v>
      </c>
      <c r="B917" s="146"/>
      <c r="C917" s="146"/>
      <c r="D917" s="146"/>
      <c r="E917" s="178"/>
      <c r="F917" s="146"/>
      <c r="G917" s="146"/>
      <c r="H917" s="146"/>
      <c r="I917" s="179"/>
      <c r="J917" s="146"/>
      <c r="K917" s="146"/>
      <c r="L917" s="146"/>
      <c r="M917" s="180"/>
      <c r="N917" s="146"/>
      <c r="O917" s="146"/>
      <c r="P917" s="146"/>
      <c r="Q917" s="146"/>
      <c r="R917" s="146"/>
      <c r="S917" s="146"/>
      <c r="T917" s="146"/>
      <c r="U917" s="146"/>
      <c r="V917" s="146"/>
      <c r="W917" s="146"/>
      <c r="X917" s="146"/>
      <c r="Y917" s="146"/>
      <c r="Z917" s="146"/>
    </row>
    <row r="918" spans="1:26" ht="12.75" customHeight="1" x14ac:dyDescent="0.2">
      <c r="A918" s="141">
        <v>914</v>
      </c>
      <c r="B918" s="146">
        <f t="shared" ref="B918:B969" si="6">COUNTIF($C$5:$C$1002,C918)</f>
        <v>1</v>
      </c>
      <c r="C918" s="141" t="s">
        <v>3001</v>
      </c>
      <c r="D918" s="150" t="s">
        <v>4224</v>
      </c>
      <c r="E918" s="176" t="s">
        <v>3907</v>
      </c>
      <c r="F918" s="175">
        <v>2010</v>
      </c>
      <c r="G918" s="153">
        <v>44000000000</v>
      </c>
      <c r="H918" s="153">
        <v>23067500000</v>
      </c>
      <c r="I918" s="154">
        <f t="shared" ref="I918:I1002" si="7">H918/G918</f>
        <v>0.52426136363636366</v>
      </c>
      <c r="J918" s="155" t="s">
        <v>2588</v>
      </c>
      <c r="K918" s="155" t="s">
        <v>4262</v>
      </c>
      <c r="L918" s="141"/>
      <c r="M918" s="156"/>
      <c r="N918" s="146"/>
      <c r="O918" s="146"/>
      <c r="P918" s="146"/>
      <c r="Q918" s="146"/>
      <c r="R918" s="146"/>
      <c r="S918" s="146"/>
      <c r="T918" s="146"/>
      <c r="U918" s="146"/>
      <c r="V918" s="146"/>
      <c r="W918" s="146"/>
      <c r="X918" s="146"/>
      <c r="Y918" s="146"/>
      <c r="Z918" s="146"/>
    </row>
    <row r="919" spans="1:26" ht="12.75" customHeight="1" x14ac:dyDescent="0.2">
      <c r="A919" s="141">
        <v>915</v>
      </c>
      <c r="B919" s="146">
        <f t="shared" si="6"/>
        <v>1</v>
      </c>
      <c r="C919" s="141" t="s">
        <v>2724</v>
      </c>
      <c r="D919" s="150" t="s">
        <v>4138</v>
      </c>
      <c r="E919" s="176" t="s">
        <v>2725</v>
      </c>
      <c r="F919" s="175">
        <v>2010</v>
      </c>
      <c r="G919" s="181">
        <v>12361000000</v>
      </c>
      <c r="H919" s="181">
        <v>6548550000</v>
      </c>
      <c r="I919" s="154">
        <f t="shared" si="7"/>
        <v>0.52977509910201437</v>
      </c>
      <c r="J919" s="155" t="s">
        <v>69</v>
      </c>
      <c r="K919" s="155" t="s">
        <v>4234</v>
      </c>
      <c r="L919" s="141"/>
      <c r="M919" s="156"/>
      <c r="N919" s="146"/>
      <c r="O919" s="146"/>
      <c r="P919" s="146"/>
      <c r="Q919" s="146"/>
      <c r="R919" s="146"/>
      <c r="S919" s="146"/>
      <c r="T919" s="146"/>
      <c r="U919" s="146"/>
      <c r="V919" s="146"/>
      <c r="W919" s="146"/>
      <c r="X919" s="146"/>
      <c r="Y919" s="146"/>
      <c r="Z919" s="146"/>
    </row>
    <row r="920" spans="1:26" ht="12.75" customHeight="1" x14ac:dyDescent="0.2">
      <c r="A920" s="141">
        <v>916</v>
      </c>
      <c r="B920" s="146">
        <f t="shared" si="6"/>
        <v>1</v>
      </c>
      <c r="C920" s="182" t="s">
        <v>2405</v>
      </c>
      <c r="D920" s="150" t="s">
        <v>4138</v>
      </c>
      <c r="E920" s="183" t="s">
        <v>3908</v>
      </c>
      <c r="F920" s="175">
        <v>2010</v>
      </c>
      <c r="G920" s="181">
        <v>54663000000</v>
      </c>
      <c r="H920" s="181">
        <v>17318000000</v>
      </c>
      <c r="I920" s="154">
        <f t="shared" si="7"/>
        <v>0.31681393264182356</v>
      </c>
      <c r="J920" s="155"/>
      <c r="K920" s="155"/>
      <c r="L920" s="141" t="s">
        <v>3261</v>
      </c>
      <c r="M920" s="156">
        <v>2012</v>
      </c>
      <c r="N920" s="146"/>
      <c r="O920" s="146"/>
      <c r="P920" s="146"/>
      <c r="Q920" s="146"/>
      <c r="R920" s="146"/>
      <c r="S920" s="146"/>
      <c r="T920" s="146"/>
      <c r="U920" s="146"/>
      <c r="V920" s="146"/>
      <c r="W920" s="146"/>
      <c r="X920" s="146"/>
      <c r="Y920" s="146"/>
      <c r="Z920" s="146"/>
    </row>
    <row r="921" spans="1:26" ht="12.75" customHeight="1" x14ac:dyDescent="0.2">
      <c r="A921" s="141">
        <v>917</v>
      </c>
      <c r="B921" s="146">
        <f t="shared" si="6"/>
        <v>1</v>
      </c>
      <c r="C921" s="141" t="s">
        <v>2416</v>
      </c>
      <c r="D921" s="150" t="s">
        <v>213</v>
      </c>
      <c r="E921" s="176" t="s">
        <v>2417</v>
      </c>
      <c r="F921" s="175">
        <v>2009</v>
      </c>
      <c r="G921" s="184">
        <v>10508920000</v>
      </c>
      <c r="H921" s="153">
        <v>1579180000</v>
      </c>
      <c r="I921" s="154">
        <f t="shared" si="7"/>
        <v>0.1502704369240607</v>
      </c>
      <c r="J921" s="155"/>
      <c r="K921" s="155"/>
      <c r="L921" s="141" t="s">
        <v>3261</v>
      </c>
      <c r="M921" s="156">
        <v>2012</v>
      </c>
      <c r="N921" s="146"/>
      <c r="O921" s="146"/>
      <c r="P921" s="146"/>
      <c r="Q921" s="146"/>
      <c r="R921" s="146"/>
      <c r="S921" s="146"/>
      <c r="T921" s="146"/>
      <c r="U921" s="146"/>
      <c r="V921" s="146"/>
      <c r="W921" s="146"/>
      <c r="X921" s="146"/>
      <c r="Y921" s="146"/>
      <c r="Z921" s="146"/>
    </row>
    <row r="922" spans="1:26" ht="12.75" customHeight="1" x14ac:dyDescent="0.2">
      <c r="A922" s="141">
        <v>918</v>
      </c>
      <c r="B922" s="146">
        <f t="shared" si="6"/>
        <v>1</v>
      </c>
      <c r="C922" s="141" t="s">
        <v>3191</v>
      </c>
      <c r="D922" s="150" t="s">
        <v>257</v>
      </c>
      <c r="E922" s="176" t="s">
        <v>3909</v>
      </c>
      <c r="F922" s="175">
        <v>2010</v>
      </c>
      <c r="G922" s="153">
        <v>4663000000</v>
      </c>
      <c r="H922" s="153">
        <v>1232000000</v>
      </c>
      <c r="I922" s="154">
        <f t="shared" si="7"/>
        <v>0.26420759167917651</v>
      </c>
      <c r="J922" s="155" t="s">
        <v>69</v>
      </c>
      <c r="K922" s="155" t="s">
        <v>4247</v>
      </c>
      <c r="L922" s="141"/>
      <c r="M922" s="156"/>
      <c r="N922" s="146"/>
      <c r="O922" s="146"/>
      <c r="P922" s="146"/>
      <c r="Q922" s="146"/>
      <c r="R922" s="146"/>
      <c r="S922" s="146"/>
      <c r="T922" s="146"/>
      <c r="U922" s="146"/>
      <c r="V922" s="146"/>
      <c r="W922" s="146"/>
      <c r="X922" s="146"/>
      <c r="Y922" s="146"/>
      <c r="Z922" s="146"/>
    </row>
    <row r="923" spans="1:26" ht="12.75" customHeight="1" x14ac:dyDescent="0.2">
      <c r="A923" s="141">
        <v>919</v>
      </c>
      <c r="B923" s="146">
        <f t="shared" si="6"/>
        <v>1</v>
      </c>
      <c r="C923" s="141" t="s">
        <v>2312</v>
      </c>
      <c r="D923" s="150" t="s">
        <v>4138</v>
      </c>
      <c r="E923" s="176" t="s">
        <v>3910</v>
      </c>
      <c r="F923" s="175">
        <v>2010</v>
      </c>
      <c r="G923" s="153">
        <v>23000000000</v>
      </c>
      <c r="H923" s="153">
        <v>11270000000</v>
      </c>
      <c r="I923" s="154">
        <f t="shared" si="7"/>
        <v>0.49</v>
      </c>
      <c r="J923" s="155"/>
      <c r="K923" s="155"/>
      <c r="L923" s="141" t="s">
        <v>3261</v>
      </c>
      <c r="M923" s="156">
        <v>2011</v>
      </c>
      <c r="N923" s="146"/>
      <c r="O923" s="146"/>
      <c r="P923" s="146"/>
      <c r="Q923" s="146"/>
      <c r="R923" s="146"/>
      <c r="S923" s="146"/>
      <c r="T923" s="146"/>
      <c r="U923" s="146"/>
      <c r="V923" s="146"/>
      <c r="W923" s="146"/>
      <c r="X923" s="146"/>
      <c r="Y923" s="146"/>
      <c r="Z923" s="146"/>
    </row>
    <row r="924" spans="1:26" ht="12.75" customHeight="1" x14ac:dyDescent="0.2">
      <c r="A924" s="141">
        <v>920</v>
      </c>
      <c r="B924" s="146">
        <f t="shared" si="6"/>
        <v>1</v>
      </c>
      <c r="C924" s="141" t="s">
        <v>2087</v>
      </c>
      <c r="D924" s="150" t="s">
        <v>558</v>
      </c>
      <c r="E924" s="176" t="s">
        <v>3911</v>
      </c>
      <c r="F924" s="175">
        <v>2010</v>
      </c>
      <c r="G924" s="153">
        <v>1200000000</v>
      </c>
      <c r="H924" s="153">
        <v>765733133</v>
      </c>
      <c r="I924" s="154">
        <f t="shared" si="7"/>
        <v>0.63811094416666669</v>
      </c>
      <c r="J924" s="155"/>
      <c r="K924" s="155"/>
      <c r="L924" s="141" t="s">
        <v>3261</v>
      </c>
      <c r="M924" s="156">
        <v>2010</v>
      </c>
      <c r="N924" s="146"/>
      <c r="O924" s="146"/>
      <c r="P924" s="146"/>
      <c r="Q924" s="146"/>
      <c r="R924" s="146"/>
      <c r="S924" s="146"/>
      <c r="T924" s="146"/>
      <c r="U924" s="146"/>
      <c r="V924" s="146"/>
      <c r="W924" s="146"/>
      <c r="X924" s="146"/>
      <c r="Y924" s="146"/>
      <c r="Z924" s="146"/>
    </row>
    <row r="925" spans="1:26" ht="12.75" customHeight="1" x14ac:dyDescent="0.2">
      <c r="A925" s="141">
        <v>921</v>
      </c>
      <c r="B925" s="146">
        <f t="shared" si="6"/>
        <v>1</v>
      </c>
      <c r="C925" s="141" t="s">
        <v>547</v>
      </c>
      <c r="D925" s="150" t="s">
        <v>543</v>
      </c>
      <c r="E925" s="185" t="s">
        <v>548</v>
      </c>
      <c r="F925" s="175">
        <v>2010</v>
      </c>
      <c r="G925" s="186">
        <v>68000000000</v>
      </c>
      <c r="H925" s="186">
        <v>26106490000</v>
      </c>
      <c r="I925" s="154">
        <f t="shared" si="7"/>
        <v>0.38391897058823532</v>
      </c>
      <c r="J925" s="155" t="s">
        <v>2611</v>
      </c>
      <c r="K925" s="155" t="s">
        <v>4244</v>
      </c>
      <c r="L925" s="141"/>
      <c r="M925" s="156"/>
      <c r="N925" s="146"/>
      <c r="O925" s="146"/>
      <c r="P925" s="146"/>
      <c r="Q925" s="146"/>
      <c r="R925" s="146"/>
      <c r="S925" s="146"/>
      <c r="T925" s="146"/>
      <c r="U925" s="146"/>
      <c r="V925" s="146"/>
      <c r="W925" s="146"/>
      <c r="X925" s="146"/>
      <c r="Y925" s="146"/>
      <c r="Z925" s="146"/>
    </row>
    <row r="926" spans="1:26" ht="12.75" customHeight="1" x14ac:dyDescent="0.2">
      <c r="A926" s="141">
        <v>922</v>
      </c>
      <c r="B926" s="146">
        <f t="shared" si="6"/>
        <v>1</v>
      </c>
      <c r="C926" s="141" t="s">
        <v>2707</v>
      </c>
      <c r="D926" s="150" t="s">
        <v>3405</v>
      </c>
      <c r="E926" s="176" t="s">
        <v>3912</v>
      </c>
      <c r="F926" s="175">
        <v>2010</v>
      </c>
      <c r="G926" s="153">
        <v>6000000000</v>
      </c>
      <c r="H926" s="153">
        <v>3697000000</v>
      </c>
      <c r="I926" s="154">
        <f t="shared" si="7"/>
        <v>0.61616666666666664</v>
      </c>
      <c r="J926" s="155" t="s">
        <v>2601</v>
      </c>
      <c r="K926" s="155" t="s">
        <v>4247</v>
      </c>
      <c r="L926" s="141"/>
      <c r="M926" s="156"/>
      <c r="N926" s="146"/>
      <c r="O926" s="146"/>
      <c r="P926" s="146"/>
      <c r="Q926" s="146"/>
      <c r="R926" s="146"/>
      <c r="S926" s="146"/>
      <c r="T926" s="146"/>
      <c r="U926" s="146"/>
      <c r="V926" s="146"/>
      <c r="W926" s="146"/>
      <c r="X926" s="146"/>
      <c r="Y926" s="146"/>
      <c r="Z926" s="146"/>
    </row>
    <row r="927" spans="1:26" ht="12.75" customHeight="1" x14ac:dyDescent="0.2">
      <c r="A927" s="141">
        <v>923</v>
      </c>
      <c r="B927" s="146">
        <f t="shared" si="6"/>
        <v>1</v>
      </c>
      <c r="C927" s="141" t="s">
        <v>2490</v>
      </c>
      <c r="D927" s="150" t="s">
        <v>4224</v>
      </c>
      <c r="E927" s="176" t="s">
        <v>3913</v>
      </c>
      <c r="F927" s="175">
        <v>2010</v>
      </c>
      <c r="G927" s="153">
        <v>29100000000</v>
      </c>
      <c r="H927" s="153">
        <v>14841000000</v>
      </c>
      <c r="I927" s="154">
        <f t="shared" si="7"/>
        <v>0.51</v>
      </c>
      <c r="J927" s="155"/>
      <c r="K927" s="155"/>
      <c r="L927" s="141" t="s">
        <v>3261</v>
      </c>
      <c r="M927" s="156">
        <v>2013</v>
      </c>
      <c r="N927" s="146"/>
      <c r="O927" s="146"/>
      <c r="P927" s="146"/>
      <c r="Q927" s="146"/>
      <c r="R927" s="146"/>
      <c r="S927" s="146"/>
      <c r="T927" s="146"/>
      <c r="U927" s="146"/>
      <c r="V927" s="146"/>
      <c r="W927" s="146"/>
      <c r="X927" s="146"/>
      <c r="Y927" s="146"/>
      <c r="Z927" s="146"/>
    </row>
    <row r="928" spans="1:26" ht="12.75" customHeight="1" x14ac:dyDescent="0.2">
      <c r="A928" s="141">
        <v>924</v>
      </c>
      <c r="B928" s="146">
        <f t="shared" si="6"/>
        <v>1</v>
      </c>
      <c r="C928" s="141" t="s">
        <v>2887</v>
      </c>
      <c r="D928" s="150" t="s">
        <v>269</v>
      </c>
      <c r="E928" s="176" t="s">
        <v>2888</v>
      </c>
      <c r="F928" s="175">
        <v>2010</v>
      </c>
      <c r="G928" s="153">
        <v>45000000000</v>
      </c>
      <c r="H928" s="187">
        <v>13500000000</v>
      </c>
      <c r="I928" s="154">
        <f t="shared" si="7"/>
        <v>0.3</v>
      </c>
      <c r="J928" s="155" t="s">
        <v>69</v>
      </c>
      <c r="K928" s="155" t="s">
        <v>4167</v>
      </c>
      <c r="L928" s="141"/>
      <c r="M928" s="156"/>
      <c r="N928" s="146"/>
      <c r="O928" s="146"/>
      <c r="P928" s="146"/>
      <c r="Q928" s="146"/>
      <c r="R928" s="146"/>
      <c r="S928" s="146"/>
      <c r="T928" s="146"/>
      <c r="U928" s="146"/>
      <c r="V928" s="146"/>
      <c r="W928" s="146"/>
      <c r="X928" s="146"/>
      <c r="Y928" s="146"/>
      <c r="Z928" s="146"/>
    </row>
    <row r="929" spans="1:26" ht="12.75" customHeight="1" x14ac:dyDescent="0.2">
      <c r="A929" s="141">
        <v>925</v>
      </c>
      <c r="B929" s="146">
        <f t="shared" si="6"/>
        <v>1</v>
      </c>
      <c r="C929" s="141" t="s">
        <v>2497</v>
      </c>
      <c r="D929" s="150" t="s">
        <v>3977</v>
      </c>
      <c r="E929" s="176" t="s">
        <v>3914</v>
      </c>
      <c r="F929" s="175">
        <v>2010</v>
      </c>
      <c r="G929" s="153">
        <v>6086210000</v>
      </c>
      <c r="H929" s="153">
        <v>1839710000</v>
      </c>
      <c r="I929" s="154">
        <f t="shared" si="7"/>
        <v>0.30227514331579092</v>
      </c>
      <c r="J929" s="155"/>
      <c r="K929" s="155"/>
      <c r="L929" s="141" t="s">
        <v>3261</v>
      </c>
      <c r="M929" s="156">
        <v>2013</v>
      </c>
      <c r="N929" s="146"/>
      <c r="O929" s="146"/>
      <c r="P929" s="146"/>
      <c r="Q929" s="146"/>
      <c r="R929" s="146"/>
      <c r="S929" s="146"/>
      <c r="T929" s="146"/>
      <c r="U929" s="146"/>
      <c r="V929" s="146"/>
      <c r="W929" s="146"/>
      <c r="X929" s="146"/>
      <c r="Y929" s="146"/>
      <c r="Z929" s="146"/>
    </row>
    <row r="930" spans="1:26" ht="12.75" customHeight="1" x14ac:dyDescent="0.2">
      <c r="A930" s="141">
        <v>926</v>
      </c>
      <c r="B930" s="146">
        <f t="shared" si="6"/>
        <v>1</v>
      </c>
      <c r="C930" s="141" t="s">
        <v>3084</v>
      </c>
      <c r="D930" s="150" t="s">
        <v>4226</v>
      </c>
      <c r="E930" s="176" t="s">
        <v>3915</v>
      </c>
      <c r="F930" s="175">
        <v>2010</v>
      </c>
      <c r="G930" s="153">
        <v>132000000000</v>
      </c>
      <c r="H930" s="153">
        <v>26759600000</v>
      </c>
      <c r="I930" s="154">
        <f t="shared" si="7"/>
        <v>0.20272424242424242</v>
      </c>
      <c r="J930" s="155" t="s">
        <v>71</v>
      </c>
      <c r="K930" s="155" t="s">
        <v>4230</v>
      </c>
      <c r="L930" s="141"/>
      <c r="M930" s="156"/>
      <c r="N930" s="146"/>
      <c r="O930" s="146"/>
      <c r="P930" s="146"/>
      <c r="Q930" s="146"/>
      <c r="R930" s="146"/>
      <c r="S930" s="146"/>
      <c r="T930" s="146"/>
      <c r="U930" s="146"/>
      <c r="V930" s="146"/>
      <c r="W930" s="146"/>
      <c r="X930" s="146"/>
      <c r="Y930" s="146"/>
      <c r="Z930" s="146"/>
    </row>
    <row r="931" spans="1:26" ht="12.75" customHeight="1" x14ac:dyDescent="0.2">
      <c r="A931" s="141">
        <v>927</v>
      </c>
      <c r="B931" s="146">
        <f t="shared" si="6"/>
        <v>1</v>
      </c>
      <c r="C931" s="141" t="s">
        <v>2429</v>
      </c>
      <c r="D931" s="150" t="s">
        <v>4226</v>
      </c>
      <c r="E931" s="176" t="s">
        <v>3916</v>
      </c>
      <c r="F931" s="175">
        <v>2010</v>
      </c>
      <c r="G931" s="153">
        <v>20000000000</v>
      </c>
      <c r="H931" s="153">
        <v>10199500000</v>
      </c>
      <c r="I931" s="154">
        <f t="shared" si="7"/>
        <v>0.50997499999999996</v>
      </c>
      <c r="J931" s="155"/>
      <c r="K931" s="155"/>
      <c r="L931" s="141" t="s">
        <v>3261</v>
      </c>
      <c r="M931" s="156">
        <v>2012</v>
      </c>
      <c r="N931" s="146"/>
      <c r="O931" s="146"/>
      <c r="P931" s="146"/>
      <c r="Q931" s="146"/>
      <c r="R931" s="146"/>
      <c r="S931" s="146"/>
      <c r="T931" s="146"/>
      <c r="U931" s="146"/>
      <c r="V931" s="146"/>
      <c r="W931" s="146"/>
      <c r="X931" s="146"/>
      <c r="Y931" s="146"/>
      <c r="Z931" s="146"/>
    </row>
    <row r="932" spans="1:26" ht="12.75" customHeight="1" x14ac:dyDescent="0.2">
      <c r="A932" s="141">
        <v>928</v>
      </c>
      <c r="B932" s="146">
        <f t="shared" si="6"/>
        <v>1</v>
      </c>
      <c r="C932" s="141" t="s">
        <v>2580</v>
      </c>
      <c r="D932" s="150" t="s">
        <v>4226</v>
      </c>
      <c r="E932" s="176" t="s">
        <v>2581</v>
      </c>
      <c r="F932" s="175">
        <v>2010</v>
      </c>
      <c r="G932" s="153">
        <v>13100000000</v>
      </c>
      <c r="H932" s="153">
        <v>6681000000</v>
      </c>
      <c r="I932" s="154">
        <f t="shared" si="7"/>
        <v>0.51</v>
      </c>
      <c r="J932" s="155"/>
      <c r="K932" s="155"/>
      <c r="L932" s="141" t="s">
        <v>3261</v>
      </c>
      <c r="M932" s="156">
        <v>2013</v>
      </c>
      <c r="N932" s="146"/>
      <c r="O932" s="146"/>
      <c r="P932" s="146"/>
      <c r="Q932" s="146"/>
      <c r="R932" s="146"/>
      <c r="S932" s="146"/>
      <c r="T932" s="146"/>
      <c r="U932" s="146"/>
      <c r="V932" s="146"/>
      <c r="W932" s="146"/>
      <c r="X932" s="146"/>
      <c r="Y932" s="146"/>
      <c r="Z932" s="146"/>
    </row>
    <row r="933" spans="1:26" ht="12.75" customHeight="1" x14ac:dyDescent="0.2">
      <c r="A933" s="141">
        <v>929</v>
      </c>
      <c r="B933" s="146">
        <f t="shared" si="6"/>
        <v>1</v>
      </c>
      <c r="C933" s="141" t="s">
        <v>2529</v>
      </c>
      <c r="D933" s="150" t="s">
        <v>4225</v>
      </c>
      <c r="E933" s="176" t="s">
        <v>3917</v>
      </c>
      <c r="F933" s="175">
        <v>2011</v>
      </c>
      <c r="G933" s="153">
        <v>4100000000</v>
      </c>
      <c r="H933" s="153">
        <v>2091000000</v>
      </c>
      <c r="I933" s="154">
        <f t="shared" si="7"/>
        <v>0.51</v>
      </c>
      <c r="J933" s="155"/>
      <c r="K933" s="155"/>
      <c r="L933" s="141" t="s">
        <v>3261</v>
      </c>
      <c r="M933" s="156">
        <v>2013</v>
      </c>
      <c r="N933" s="146"/>
      <c r="O933" s="146"/>
      <c r="P933" s="146"/>
      <c r="Q933" s="146"/>
      <c r="R933" s="146"/>
      <c r="S933" s="146"/>
      <c r="T933" s="146"/>
      <c r="U933" s="146"/>
      <c r="V933" s="146"/>
      <c r="W933" s="146"/>
      <c r="X933" s="146"/>
      <c r="Y933" s="146"/>
      <c r="Z933" s="146"/>
    </row>
    <row r="934" spans="1:26" ht="12.75" customHeight="1" x14ac:dyDescent="0.2">
      <c r="A934" s="141">
        <v>930</v>
      </c>
      <c r="B934" s="146">
        <f t="shared" si="6"/>
        <v>1</v>
      </c>
      <c r="C934" s="141" t="s">
        <v>2945</v>
      </c>
      <c r="D934" s="150" t="s">
        <v>4196</v>
      </c>
      <c r="E934" s="176" t="s">
        <v>2946</v>
      </c>
      <c r="F934" s="175">
        <v>2011</v>
      </c>
      <c r="G934" s="153">
        <v>40000000000</v>
      </c>
      <c r="H934" s="153">
        <v>10000000000</v>
      </c>
      <c r="I934" s="154">
        <f t="shared" si="7"/>
        <v>0.25</v>
      </c>
      <c r="J934" s="155" t="s">
        <v>71</v>
      </c>
      <c r="K934" s="155" t="s">
        <v>4249</v>
      </c>
      <c r="L934" s="141"/>
      <c r="M934" s="156"/>
      <c r="N934" s="146"/>
      <c r="O934" s="146"/>
      <c r="P934" s="146"/>
      <c r="Q934" s="146"/>
      <c r="R934" s="146"/>
      <c r="S934" s="146"/>
      <c r="T934" s="146"/>
      <c r="U934" s="146"/>
      <c r="V934" s="146"/>
      <c r="W934" s="146"/>
      <c r="X934" s="146"/>
      <c r="Y934" s="146"/>
      <c r="Z934" s="146"/>
    </row>
    <row r="935" spans="1:26" ht="12.75" customHeight="1" x14ac:dyDescent="0.2">
      <c r="A935" s="141">
        <v>931</v>
      </c>
      <c r="B935" s="146">
        <f t="shared" si="6"/>
        <v>1</v>
      </c>
      <c r="C935" s="141" t="s">
        <v>3088</v>
      </c>
      <c r="D935" s="150" t="s">
        <v>558</v>
      </c>
      <c r="E935" s="176" t="s">
        <v>3918</v>
      </c>
      <c r="F935" s="175">
        <v>2011</v>
      </c>
      <c r="G935" s="153">
        <v>60000000000</v>
      </c>
      <c r="H935" s="153">
        <v>6891635966</v>
      </c>
      <c r="I935" s="154">
        <f t="shared" si="7"/>
        <v>0.11486059943333334</v>
      </c>
      <c r="J935" s="155" t="s">
        <v>2611</v>
      </c>
      <c r="K935" s="155" t="s">
        <v>4236</v>
      </c>
      <c r="L935" s="141"/>
      <c r="M935" s="156"/>
      <c r="N935" s="146"/>
      <c r="O935" s="146"/>
      <c r="P935" s="146" t="s">
        <v>3273</v>
      </c>
      <c r="Q935" s="146"/>
      <c r="R935" s="146"/>
      <c r="S935" s="146"/>
      <c r="T935" s="146"/>
      <c r="U935" s="146"/>
      <c r="V935" s="146"/>
      <c r="W935" s="146"/>
      <c r="X935" s="146"/>
      <c r="Y935" s="146"/>
      <c r="Z935" s="146"/>
    </row>
    <row r="936" spans="1:26" ht="12.75" customHeight="1" x14ac:dyDescent="0.2">
      <c r="A936" s="141">
        <v>932</v>
      </c>
      <c r="B936" s="146">
        <f t="shared" si="6"/>
        <v>1</v>
      </c>
      <c r="C936" s="141" t="s">
        <v>2515</v>
      </c>
      <c r="D936" s="150" t="s">
        <v>4224</v>
      </c>
      <c r="E936" s="176" t="s">
        <v>2516</v>
      </c>
      <c r="F936" s="175">
        <v>2011</v>
      </c>
      <c r="G936" s="153">
        <v>1500000000</v>
      </c>
      <c r="H936" s="153">
        <v>765000000</v>
      </c>
      <c r="I936" s="154">
        <f t="shared" si="7"/>
        <v>0.51</v>
      </c>
      <c r="J936" s="155"/>
      <c r="K936" s="155"/>
      <c r="L936" s="141" t="s">
        <v>3261</v>
      </c>
      <c r="M936" s="156">
        <v>2013</v>
      </c>
      <c r="N936" s="146"/>
      <c r="O936" s="146"/>
      <c r="P936" s="146"/>
      <c r="Q936" s="146"/>
      <c r="R936" s="146"/>
      <c r="S936" s="146"/>
      <c r="T936" s="146"/>
      <c r="U936" s="146"/>
      <c r="V936" s="146"/>
      <c r="W936" s="146"/>
      <c r="X936" s="146"/>
      <c r="Y936" s="146"/>
      <c r="Z936" s="146"/>
    </row>
    <row r="937" spans="1:26" ht="12.75" customHeight="1" x14ac:dyDescent="0.2">
      <c r="A937" s="141">
        <v>933</v>
      </c>
      <c r="B937" s="146">
        <f t="shared" si="6"/>
        <v>1</v>
      </c>
      <c r="C937" s="141" t="s">
        <v>2849</v>
      </c>
      <c r="D937" s="150" t="s">
        <v>3956</v>
      </c>
      <c r="E937" s="176" t="s">
        <v>3919</v>
      </c>
      <c r="F937" s="175">
        <v>2011</v>
      </c>
      <c r="G937" s="171">
        <v>6171070000</v>
      </c>
      <c r="H937" s="171">
        <v>4181070000</v>
      </c>
      <c r="I937" s="154">
        <f t="shared" si="7"/>
        <v>0.67752756005036407</v>
      </c>
      <c r="J937" s="155" t="s">
        <v>69</v>
      </c>
      <c r="K937" s="155" t="s">
        <v>4253</v>
      </c>
      <c r="L937" s="141"/>
      <c r="M937" s="156"/>
      <c r="N937" s="146"/>
      <c r="O937" s="146"/>
      <c r="P937" s="146"/>
      <c r="Q937" s="146"/>
      <c r="R937" s="146"/>
      <c r="S937" s="146"/>
      <c r="T937" s="146"/>
      <c r="U937" s="146"/>
      <c r="V937" s="146"/>
      <c r="W937" s="146"/>
      <c r="X937" s="146"/>
      <c r="Y937" s="146"/>
      <c r="Z937" s="146"/>
    </row>
    <row r="938" spans="1:26" ht="12.75" customHeight="1" x14ac:dyDescent="0.2">
      <c r="A938" s="141">
        <v>934</v>
      </c>
      <c r="B938" s="146">
        <f t="shared" si="6"/>
        <v>1</v>
      </c>
      <c r="C938" s="141" t="s">
        <v>363</v>
      </c>
      <c r="D938" s="150" t="s">
        <v>358</v>
      </c>
      <c r="E938" s="176" t="s">
        <v>364</v>
      </c>
      <c r="F938" s="175">
        <v>2011</v>
      </c>
      <c r="G938" s="171">
        <v>12330000000</v>
      </c>
      <c r="H938" s="171">
        <v>5118000000</v>
      </c>
      <c r="I938" s="154">
        <f t="shared" si="7"/>
        <v>0.41508515815085156</v>
      </c>
      <c r="J938" s="155" t="s">
        <v>71</v>
      </c>
      <c r="K938" s="155" t="s">
        <v>4261</v>
      </c>
      <c r="L938" s="141"/>
      <c r="M938" s="156"/>
      <c r="N938" s="146"/>
      <c r="O938" s="146"/>
      <c r="P938" s="146"/>
      <c r="Q938" s="146"/>
      <c r="R938" s="146"/>
      <c r="S938" s="146"/>
      <c r="T938" s="146"/>
      <c r="U938" s="146"/>
      <c r="V938" s="146"/>
      <c r="W938" s="146"/>
      <c r="X938" s="146"/>
      <c r="Y938" s="146"/>
      <c r="Z938" s="146"/>
    </row>
    <row r="939" spans="1:26" ht="12.75" customHeight="1" x14ac:dyDescent="0.2">
      <c r="A939" s="141">
        <v>935</v>
      </c>
      <c r="B939" s="146">
        <f t="shared" si="6"/>
        <v>1</v>
      </c>
      <c r="C939" s="141" t="s">
        <v>2901</v>
      </c>
      <c r="D939" s="150" t="s">
        <v>4224</v>
      </c>
      <c r="E939" s="176" t="s">
        <v>2976</v>
      </c>
      <c r="F939" s="175">
        <v>2011</v>
      </c>
      <c r="G939" s="171">
        <v>8098000000</v>
      </c>
      <c r="H939" s="171">
        <v>4504900000</v>
      </c>
      <c r="I939" s="154">
        <f t="shared" si="7"/>
        <v>0.55629785132131393</v>
      </c>
      <c r="J939" s="155" t="s">
        <v>2611</v>
      </c>
      <c r="K939" s="155" t="s">
        <v>4239</v>
      </c>
      <c r="L939" s="141"/>
      <c r="M939" s="156"/>
      <c r="N939" s="146"/>
      <c r="O939" s="146"/>
      <c r="P939" s="146"/>
      <c r="Q939" s="146"/>
      <c r="R939" s="146"/>
      <c r="S939" s="146"/>
      <c r="T939" s="146"/>
      <c r="U939" s="146"/>
      <c r="V939" s="146"/>
      <c r="W939" s="146"/>
      <c r="X939" s="146"/>
      <c r="Y939" s="146"/>
      <c r="Z939" s="146"/>
    </row>
    <row r="940" spans="1:26" ht="12.75" customHeight="1" x14ac:dyDescent="0.2">
      <c r="A940" s="141">
        <v>936</v>
      </c>
      <c r="B940" s="146">
        <f t="shared" si="6"/>
        <v>1</v>
      </c>
      <c r="C940" s="141" t="s">
        <v>2424</v>
      </c>
      <c r="D940" s="150" t="s">
        <v>269</v>
      </c>
      <c r="E940" s="176" t="s">
        <v>2425</v>
      </c>
      <c r="F940" s="175">
        <v>2011</v>
      </c>
      <c r="G940" s="171">
        <v>12000000000</v>
      </c>
      <c r="H940" s="171">
        <v>4932000000</v>
      </c>
      <c r="I940" s="154">
        <f t="shared" si="7"/>
        <v>0.41099999999999998</v>
      </c>
      <c r="J940" s="155"/>
      <c r="K940" s="155"/>
      <c r="L940" s="141" t="s">
        <v>3261</v>
      </c>
      <c r="M940" s="156">
        <v>2012</v>
      </c>
      <c r="N940" s="146"/>
      <c r="O940" s="146"/>
      <c r="P940" s="146"/>
      <c r="Q940" s="146"/>
      <c r="R940" s="146"/>
      <c r="S940" s="146"/>
      <c r="T940" s="146"/>
      <c r="U940" s="146"/>
      <c r="V940" s="146"/>
      <c r="W940" s="146"/>
      <c r="X940" s="146"/>
      <c r="Y940" s="146"/>
      <c r="Z940" s="146"/>
    </row>
    <row r="941" spans="1:26" ht="12.75" customHeight="1" x14ac:dyDescent="0.2">
      <c r="A941" s="141">
        <v>937</v>
      </c>
      <c r="B941" s="146">
        <f t="shared" si="6"/>
        <v>1</v>
      </c>
      <c r="C941" s="141" t="s">
        <v>302</v>
      </c>
      <c r="D941" s="150" t="s">
        <v>287</v>
      </c>
      <c r="E941" s="176" t="s">
        <v>3920</v>
      </c>
      <c r="F941" s="175">
        <v>2011</v>
      </c>
      <c r="G941" s="171">
        <v>58285000000</v>
      </c>
      <c r="H941" s="171">
        <v>17088500000</v>
      </c>
      <c r="I941" s="154">
        <f t="shared" si="7"/>
        <v>0.29318864201767181</v>
      </c>
      <c r="J941" s="155" t="s">
        <v>71</v>
      </c>
      <c r="K941" s="155" t="s">
        <v>4242</v>
      </c>
      <c r="L941" s="141"/>
      <c r="M941" s="156"/>
      <c r="N941" s="146"/>
      <c r="O941" s="146"/>
      <c r="P941" s="146"/>
      <c r="Q941" s="146"/>
      <c r="R941" s="146"/>
      <c r="S941" s="146"/>
      <c r="T941" s="146"/>
      <c r="U941" s="146"/>
      <c r="V941" s="146"/>
      <c r="W941" s="146"/>
      <c r="X941" s="146"/>
      <c r="Y941" s="146"/>
      <c r="Z941" s="146"/>
    </row>
    <row r="942" spans="1:26" ht="12.75" customHeight="1" x14ac:dyDescent="0.2">
      <c r="A942" s="141">
        <v>938</v>
      </c>
      <c r="B942" s="146">
        <f t="shared" si="6"/>
        <v>1</v>
      </c>
      <c r="C942" s="141" t="s">
        <v>2388</v>
      </c>
      <c r="D942" s="150" t="s">
        <v>543</v>
      </c>
      <c r="E942" s="176" t="s">
        <v>3921</v>
      </c>
      <c r="F942" s="175">
        <v>2011</v>
      </c>
      <c r="G942" s="171">
        <v>4600000000</v>
      </c>
      <c r="H942" s="171">
        <v>1370000000</v>
      </c>
      <c r="I942" s="154">
        <f t="shared" si="7"/>
        <v>0.29782608695652174</v>
      </c>
      <c r="J942" s="155"/>
      <c r="K942" s="155"/>
      <c r="L942" s="141" t="s">
        <v>3261</v>
      </c>
      <c r="M942" s="156">
        <v>2012</v>
      </c>
      <c r="N942" s="146"/>
      <c r="O942" s="146"/>
      <c r="P942" s="146"/>
      <c r="Q942" s="146"/>
      <c r="R942" s="146"/>
      <c r="S942" s="146"/>
      <c r="T942" s="146"/>
      <c r="U942" s="146"/>
      <c r="V942" s="146"/>
      <c r="W942" s="146"/>
      <c r="X942" s="146"/>
      <c r="Y942" s="146"/>
      <c r="Z942" s="146"/>
    </row>
    <row r="943" spans="1:26" ht="12.75" customHeight="1" x14ac:dyDescent="0.2">
      <c r="A943" s="141">
        <v>939</v>
      </c>
      <c r="B943" s="146">
        <f t="shared" si="6"/>
        <v>1</v>
      </c>
      <c r="C943" s="141" t="s">
        <v>2870</v>
      </c>
      <c r="D943" s="150" t="s">
        <v>4194</v>
      </c>
      <c r="E943" s="176" t="s">
        <v>3922</v>
      </c>
      <c r="F943" s="175">
        <v>2011</v>
      </c>
      <c r="G943" s="171">
        <v>7000000000</v>
      </c>
      <c r="H943" s="171">
        <v>1050000000</v>
      </c>
      <c r="I943" s="154">
        <f t="shared" si="7"/>
        <v>0.15</v>
      </c>
      <c r="J943" s="155" t="s">
        <v>71</v>
      </c>
      <c r="K943" s="155" t="s">
        <v>4227</v>
      </c>
      <c r="L943" s="141"/>
      <c r="M943" s="156"/>
      <c r="N943" s="146"/>
      <c r="O943" s="146"/>
      <c r="P943" s="146"/>
      <c r="Q943" s="146"/>
      <c r="R943" s="146"/>
      <c r="S943" s="146"/>
      <c r="T943" s="146"/>
      <c r="U943" s="146"/>
      <c r="V943" s="146"/>
      <c r="W943" s="146"/>
      <c r="X943" s="146"/>
      <c r="Y943" s="146"/>
      <c r="Z943" s="146"/>
    </row>
    <row r="944" spans="1:26" ht="12.75" customHeight="1" x14ac:dyDescent="0.2">
      <c r="A944" s="141">
        <v>940</v>
      </c>
      <c r="B944" s="146">
        <f t="shared" si="6"/>
        <v>1</v>
      </c>
      <c r="C944" s="141" t="s">
        <v>2791</v>
      </c>
      <c r="D944" s="150" t="s">
        <v>543</v>
      </c>
      <c r="E944" s="176" t="s">
        <v>3923</v>
      </c>
      <c r="F944" s="175">
        <v>2011</v>
      </c>
      <c r="G944" s="171">
        <v>12000000000</v>
      </c>
      <c r="H944" s="171">
        <v>5477840000</v>
      </c>
      <c r="I944" s="154">
        <f t="shared" si="7"/>
        <v>0.45648666666666665</v>
      </c>
      <c r="J944" s="155" t="s">
        <v>2611</v>
      </c>
      <c r="K944" s="155" t="s">
        <v>4271</v>
      </c>
      <c r="L944" s="141"/>
      <c r="M944" s="156"/>
      <c r="N944" s="146"/>
      <c r="O944" s="146"/>
      <c r="P944" s="146"/>
      <c r="Q944" s="146"/>
      <c r="R944" s="146"/>
      <c r="S944" s="146"/>
      <c r="T944" s="146"/>
      <c r="U944" s="146"/>
      <c r="V944" s="146"/>
      <c r="W944" s="146"/>
      <c r="X944" s="146"/>
      <c r="Y944" s="146"/>
      <c r="Z944" s="146"/>
    </row>
    <row r="945" spans="1:26" ht="12.75" customHeight="1" x14ac:dyDescent="0.2">
      <c r="A945" s="141">
        <v>941</v>
      </c>
      <c r="B945" s="146">
        <f t="shared" si="6"/>
        <v>1</v>
      </c>
      <c r="C945" s="141" t="s">
        <v>204</v>
      </c>
      <c r="D945" s="150" t="s">
        <v>206</v>
      </c>
      <c r="E945" s="176" t="s">
        <v>205</v>
      </c>
      <c r="F945" s="175">
        <v>2012</v>
      </c>
      <c r="G945" s="171">
        <v>32797400000</v>
      </c>
      <c r="H945" s="171">
        <v>31822900000</v>
      </c>
      <c r="I945" s="154">
        <f t="shared" si="7"/>
        <v>0.97028727886966648</v>
      </c>
      <c r="J945" s="155" t="s">
        <v>69</v>
      </c>
      <c r="K945" s="155" t="s">
        <v>854</v>
      </c>
      <c r="L945" s="141"/>
      <c r="M945" s="156"/>
      <c r="N945" s="146"/>
      <c r="O945" s="146"/>
      <c r="P945" s="146"/>
      <c r="Q945" s="146"/>
      <c r="R945" s="146"/>
      <c r="S945" s="146"/>
      <c r="T945" s="146"/>
      <c r="U945" s="146"/>
      <c r="V945" s="146"/>
      <c r="W945" s="146"/>
      <c r="X945" s="146"/>
      <c r="Y945" s="146"/>
      <c r="Z945" s="146"/>
    </row>
    <row r="946" spans="1:26" ht="12.75" customHeight="1" x14ac:dyDescent="0.2">
      <c r="A946" s="141">
        <v>942</v>
      </c>
      <c r="B946" s="146">
        <f t="shared" si="6"/>
        <v>1</v>
      </c>
      <c r="C946" s="141" t="s">
        <v>2748</v>
      </c>
      <c r="D946" s="150" t="s">
        <v>3956</v>
      </c>
      <c r="E946" s="176" t="s">
        <v>3924</v>
      </c>
      <c r="F946" s="175">
        <v>2012</v>
      </c>
      <c r="G946" s="171">
        <v>3500000000</v>
      </c>
      <c r="H946" s="171">
        <v>1500000000</v>
      </c>
      <c r="I946" s="154">
        <f t="shared" si="7"/>
        <v>0.42857142857142855</v>
      </c>
      <c r="J946" s="155" t="s">
        <v>69</v>
      </c>
      <c r="K946" s="155" t="s">
        <v>854</v>
      </c>
      <c r="L946" s="141"/>
      <c r="M946" s="156"/>
      <c r="N946" s="146"/>
      <c r="O946" s="146"/>
      <c r="P946" s="146"/>
      <c r="Q946" s="146"/>
      <c r="R946" s="146"/>
      <c r="S946" s="146"/>
      <c r="T946" s="146"/>
      <c r="U946" s="146"/>
      <c r="V946" s="146"/>
      <c r="W946" s="146"/>
      <c r="X946" s="146"/>
      <c r="Y946" s="146"/>
      <c r="Z946" s="146"/>
    </row>
    <row r="947" spans="1:26" ht="12.75" customHeight="1" x14ac:dyDescent="0.2">
      <c r="A947" s="141">
        <v>943</v>
      </c>
      <c r="B947" s="146">
        <f t="shared" si="6"/>
        <v>1</v>
      </c>
      <c r="C947" s="141" t="s">
        <v>3925</v>
      </c>
      <c r="D947" s="150" t="s">
        <v>389</v>
      </c>
      <c r="E947" s="176" t="s">
        <v>3926</v>
      </c>
      <c r="F947" s="175">
        <v>2012</v>
      </c>
      <c r="G947" s="171">
        <v>45702100000</v>
      </c>
      <c r="H947" s="171">
        <v>35442300000</v>
      </c>
      <c r="I947" s="154">
        <f t="shared" si="7"/>
        <v>0.77550703359364226</v>
      </c>
      <c r="J947" s="155"/>
      <c r="K947" s="155"/>
      <c r="L947" s="141" t="s">
        <v>3267</v>
      </c>
      <c r="M947" s="156">
        <v>2013</v>
      </c>
      <c r="N947" s="146"/>
      <c r="O947" s="146"/>
      <c r="P947" s="146"/>
      <c r="Q947" s="146"/>
      <c r="R947" s="146"/>
      <c r="S947" s="146"/>
      <c r="T947" s="146"/>
      <c r="U947" s="146"/>
      <c r="V947" s="146"/>
      <c r="W947" s="146"/>
      <c r="X947" s="146"/>
      <c r="Y947" s="146"/>
      <c r="Z947" s="146"/>
    </row>
    <row r="948" spans="1:26" ht="12.75" customHeight="1" x14ac:dyDescent="0.2">
      <c r="A948" s="141">
        <v>944</v>
      </c>
      <c r="B948" s="146">
        <f t="shared" si="6"/>
        <v>1</v>
      </c>
      <c r="C948" s="141" t="s">
        <v>2546</v>
      </c>
      <c r="D948" s="150" t="s">
        <v>3956</v>
      </c>
      <c r="E948" s="176" t="s">
        <v>2547</v>
      </c>
      <c r="F948" s="175">
        <v>2012</v>
      </c>
      <c r="G948" s="171">
        <v>2500000000</v>
      </c>
      <c r="H948" s="171">
        <v>750000000</v>
      </c>
      <c r="I948" s="154">
        <f t="shared" si="7"/>
        <v>0.3</v>
      </c>
      <c r="J948" s="155"/>
      <c r="K948" s="155"/>
      <c r="L948" s="141" t="s">
        <v>3261</v>
      </c>
      <c r="M948" s="156">
        <v>2013</v>
      </c>
      <c r="N948" s="146"/>
      <c r="O948" s="146"/>
      <c r="P948" s="146"/>
      <c r="Q948" s="146"/>
      <c r="R948" s="146"/>
      <c r="S948" s="146"/>
      <c r="T948" s="146"/>
      <c r="U948" s="146"/>
      <c r="V948" s="146"/>
      <c r="W948" s="146"/>
      <c r="X948" s="146"/>
      <c r="Y948" s="146"/>
      <c r="Z948" s="146"/>
    </row>
    <row r="949" spans="1:26" ht="12.75" customHeight="1" x14ac:dyDescent="0.2">
      <c r="A949" s="141">
        <v>945</v>
      </c>
      <c r="B949" s="146">
        <f t="shared" si="6"/>
        <v>1</v>
      </c>
      <c r="C949" s="141" t="s">
        <v>2589</v>
      </c>
      <c r="D949" s="150" t="s">
        <v>3956</v>
      </c>
      <c r="E949" s="176" t="s">
        <v>3927</v>
      </c>
      <c r="F949" s="175">
        <v>2012</v>
      </c>
      <c r="G949" s="171">
        <v>1728000000</v>
      </c>
      <c r="H949" s="171">
        <v>846700000</v>
      </c>
      <c r="I949" s="154">
        <f t="shared" si="7"/>
        <v>0.48998842592592595</v>
      </c>
      <c r="J949" s="155"/>
      <c r="K949" s="155"/>
      <c r="L949" s="141" t="s">
        <v>3261</v>
      </c>
      <c r="M949" s="156" t="s">
        <v>3808</v>
      </c>
      <c r="N949" s="146" t="str">
        <f>VLOOKUP(C949,'[8]BAN VON 2014'!A$2:D$36,4,0)</f>
        <v>T1</v>
      </c>
      <c r="O949" s="146"/>
      <c r="P949" s="146"/>
      <c r="Q949" s="146"/>
      <c r="R949" s="146"/>
      <c r="S949" s="146"/>
      <c r="T949" s="146"/>
      <c r="U949" s="146"/>
      <c r="V949" s="146"/>
      <c r="W949" s="146"/>
      <c r="X949" s="146"/>
      <c r="Y949" s="146"/>
      <c r="Z949" s="146"/>
    </row>
    <row r="950" spans="1:26" ht="12.75" customHeight="1" x14ac:dyDescent="0.2">
      <c r="A950" s="141">
        <v>946</v>
      </c>
      <c r="B950" s="146">
        <f t="shared" si="6"/>
        <v>1</v>
      </c>
      <c r="C950" s="141" t="s">
        <v>2544</v>
      </c>
      <c r="D950" s="150" t="s">
        <v>3956</v>
      </c>
      <c r="E950" s="176" t="s">
        <v>2545</v>
      </c>
      <c r="F950" s="175">
        <v>2012</v>
      </c>
      <c r="G950" s="171">
        <v>1851000000</v>
      </c>
      <c r="H950" s="171">
        <v>822770000</v>
      </c>
      <c r="I950" s="154">
        <f t="shared" si="7"/>
        <v>0.44450027012425714</v>
      </c>
      <c r="J950" s="155"/>
      <c r="K950" s="155"/>
      <c r="L950" s="141" t="s">
        <v>3261</v>
      </c>
      <c r="M950" s="156">
        <v>2013</v>
      </c>
      <c r="N950" s="146"/>
      <c r="O950" s="146"/>
      <c r="P950" s="146"/>
      <c r="Q950" s="146"/>
      <c r="R950" s="146"/>
      <c r="S950" s="146"/>
      <c r="T950" s="146"/>
      <c r="U950" s="146"/>
      <c r="V950" s="146"/>
      <c r="W950" s="146"/>
      <c r="X950" s="146"/>
      <c r="Y950" s="146"/>
      <c r="Z950" s="146"/>
    </row>
    <row r="951" spans="1:26" ht="12.75" customHeight="1" x14ac:dyDescent="0.2">
      <c r="A951" s="141">
        <v>947</v>
      </c>
      <c r="B951" s="146">
        <f t="shared" si="6"/>
        <v>1</v>
      </c>
      <c r="C951" s="141" t="s">
        <v>2559</v>
      </c>
      <c r="D951" s="150" t="s">
        <v>3956</v>
      </c>
      <c r="E951" s="176" t="s">
        <v>2560</v>
      </c>
      <c r="F951" s="175">
        <v>2012</v>
      </c>
      <c r="G951" s="171">
        <v>800000000</v>
      </c>
      <c r="H951" s="171">
        <v>240000000</v>
      </c>
      <c r="I951" s="154">
        <f t="shared" si="7"/>
        <v>0.3</v>
      </c>
      <c r="J951" s="155"/>
      <c r="K951" s="155"/>
      <c r="L951" s="141" t="s">
        <v>3261</v>
      </c>
      <c r="M951" s="156">
        <v>2013</v>
      </c>
      <c r="N951" s="146"/>
      <c r="O951" s="146"/>
      <c r="P951" s="146"/>
      <c r="Q951" s="146"/>
      <c r="R951" s="146"/>
      <c r="S951" s="146"/>
      <c r="T951" s="146"/>
      <c r="U951" s="146"/>
      <c r="V951" s="146"/>
      <c r="W951" s="146"/>
      <c r="X951" s="146"/>
      <c r="Y951" s="146"/>
      <c r="Z951" s="146"/>
    </row>
    <row r="952" spans="1:26" ht="12.75" customHeight="1" x14ac:dyDescent="0.2">
      <c r="A952" s="141">
        <v>948</v>
      </c>
      <c r="B952" s="146">
        <f t="shared" si="6"/>
        <v>1</v>
      </c>
      <c r="C952" s="141" t="s">
        <v>2537</v>
      </c>
      <c r="D952" s="150" t="s">
        <v>3956</v>
      </c>
      <c r="E952" s="176" t="s">
        <v>3928</v>
      </c>
      <c r="F952" s="175">
        <v>2012</v>
      </c>
      <c r="G952" s="171">
        <v>1713000000</v>
      </c>
      <c r="H952" s="171">
        <v>839370000</v>
      </c>
      <c r="I952" s="154">
        <f t="shared" si="7"/>
        <v>0.49</v>
      </c>
      <c r="J952" s="155"/>
      <c r="K952" s="155"/>
      <c r="L952" s="141" t="s">
        <v>3261</v>
      </c>
      <c r="M952" s="156">
        <v>2013</v>
      </c>
      <c r="N952" s="146"/>
      <c r="O952" s="146"/>
      <c r="P952" s="146"/>
      <c r="Q952" s="146"/>
      <c r="R952" s="146"/>
      <c r="S952" s="146"/>
      <c r="T952" s="146"/>
      <c r="U952" s="146"/>
      <c r="V952" s="146"/>
      <c r="W952" s="146"/>
      <c r="X952" s="146"/>
      <c r="Y952" s="146"/>
      <c r="Z952" s="146"/>
    </row>
    <row r="953" spans="1:26" ht="12.75" customHeight="1" x14ac:dyDescent="0.2">
      <c r="A953" s="141">
        <v>949</v>
      </c>
      <c r="B953" s="146">
        <f t="shared" si="6"/>
        <v>1</v>
      </c>
      <c r="C953" s="141" t="s">
        <v>2463</v>
      </c>
      <c r="D953" s="150" t="s">
        <v>3977</v>
      </c>
      <c r="E953" s="176" t="s">
        <v>3929</v>
      </c>
      <c r="F953" s="175">
        <v>2012</v>
      </c>
      <c r="G953" s="171">
        <v>1000000000</v>
      </c>
      <c r="H953" s="171">
        <v>400000000</v>
      </c>
      <c r="I953" s="154">
        <f t="shared" si="7"/>
        <v>0.4</v>
      </c>
      <c r="J953" s="155"/>
      <c r="K953" s="155"/>
      <c r="L953" s="141" t="s">
        <v>3261</v>
      </c>
      <c r="M953" s="156">
        <v>2013</v>
      </c>
      <c r="N953" s="146"/>
      <c r="O953" s="146"/>
      <c r="P953" s="146"/>
      <c r="Q953" s="146"/>
      <c r="R953" s="146"/>
      <c r="S953" s="146"/>
      <c r="T953" s="146"/>
      <c r="U953" s="146"/>
      <c r="V953" s="146"/>
      <c r="W953" s="146"/>
      <c r="X953" s="146"/>
      <c r="Y953" s="146"/>
      <c r="Z953" s="146"/>
    </row>
    <row r="954" spans="1:26" ht="12.75" customHeight="1" x14ac:dyDescent="0.2">
      <c r="A954" s="141">
        <v>950</v>
      </c>
      <c r="B954" s="146">
        <f t="shared" si="6"/>
        <v>1</v>
      </c>
      <c r="C954" s="141" t="s">
        <v>2727</v>
      </c>
      <c r="D954" s="150" t="s">
        <v>4138</v>
      </c>
      <c r="E954" s="176" t="s">
        <v>2728</v>
      </c>
      <c r="F954" s="175">
        <v>2013</v>
      </c>
      <c r="G954" s="171">
        <v>100200000000</v>
      </c>
      <c r="H954" s="171">
        <v>10080000000</v>
      </c>
      <c r="I954" s="154">
        <f t="shared" si="7"/>
        <v>0.10059880239520957</v>
      </c>
      <c r="J954" s="155" t="s">
        <v>69</v>
      </c>
      <c r="K954" s="155"/>
      <c r="L954" s="141"/>
      <c r="M954" s="156"/>
      <c r="N954" s="146"/>
      <c r="O954" s="146"/>
      <c r="P954" s="146"/>
      <c r="Q954" s="146"/>
      <c r="R954" s="146"/>
      <c r="S954" s="146"/>
      <c r="T954" s="146"/>
      <c r="U954" s="146"/>
      <c r="V954" s="146"/>
      <c r="W954" s="146"/>
      <c r="X954" s="146"/>
      <c r="Y954" s="146"/>
      <c r="Z954" s="146"/>
    </row>
    <row r="955" spans="1:26" ht="12.75" customHeight="1" x14ac:dyDescent="0.2">
      <c r="A955" s="141">
        <v>951</v>
      </c>
      <c r="B955" s="146">
        <f t="shared" si="6"/>
        <v>1</v>
      </c>
      <c r="C955" s="141" t="s">
        <v>2550</v>
      </c>
      <c r="D955" s="150" t="s">
        <v>4138</v>
      </c>
      <c r="E955" s="176" t="s">
        <v>3930</v>
      </c>
      <c r="F955" s="175">
        <v>2013</v>
      </c>
      <c r="G955" s="171">
        <v>28700000000</v>
      </c>
      <c r="H955" s="171">
        <v>416500000</v>
      </c>
      <c r="I955" s="154">
        <f t="shared" si="7"/>
        <v>1.451219512195122E-2</v>
      </c>
      <c r="J955" s="155"/>
      <c r="K955" s="155"/>
      <c r="L955" s="141" t="s">
        <v>3261</v>
      </c>
      <c r="M955" s="156">
        <v>2013</v>
      </c>
      <c r="N955" s="146"/>
      <c r="O955" s="146"/>
      <c r="P955" s="146"/>
      <c r="Q955" s="146"/>
      <c r="R955" s="146"/>
      <c r="S955" s="146"/>
      <c r="T955" s="146"/>
      <c r="U955" s="146"/>
      <c r="V955" s="146"/>
      <c r="W955" s="146"/>
      <c r="X955" s="146"/>
      <c r="Y955" s="146"/>
      <c r="Z955" s="146"/>
    </row>
    <row r="956" spans="1:26" ht="12.75" customHeight="1" x14ac:dyDescent="0.2">
      <c r="A956" s="141">
        <v>952</v>
      </c>
      <c r="B956" s="146">
        <f t="shared" si="6"/>
        <v>1</v>
      </c>
      <c r="C956" s="141" t="s">
        <v>1146</v>
      </c>
      <c r="D956" s="150" t="s">
        <v>4224</v>
      </c>
      <c r="E956" s="176" t="s">
        <v>3931</v>
      </c>
      <c r="F956" s="175">
        <v>2013</v>
      </c>
      <c r="G956" s="171">
        <v>14026000000</v>
      </c>
      <c r="H956" s="171">
        <v>8409100000</v>
      </c>
      <c r="I956" s="154">
        <f t="shared" si="7"/>
        <v>0.59953657493226864</v>
      </c>
      <c r="J956" s="155" t="s">
        <v>2588</v>
      </c>
      <c r="K956" s="155"/>
      <c r="L956" s="141"/>
      <c r="M956" s="156"/>
      <c r="N956" s="146"/>
      <c r="O956" s="146"/>
      <c r="P956" s="146"/>
      <c r="Q956" s="146"/>
      <c r="R956" s="146"/>
      <c r="S956" s="146"/>
      <c r="T956" s="146"/>
      <c r="U956" s="146"/>
      <c r="V956" s="146"/>
      <c r="W956" s="146"/>
      <c r="X956" s="146"/>
      <c r="Y956" s="146"/>
      <c r="Z956" s="146"/>
    </row>
    <row r="957" spans="1:26" ht="12.75" customHeight="1" x14ac:dyDescent="0.2">
      <c r="A957" s="141">
        <v>953</v>
      </c>
      <c r="B957" s="146">
        <f t="shared" si="6"/>
        <v>1</v>
      </c>
      <c r="C957" s="141" t="s">
        <v>3094</v>
      </c>
      <c r="D957" s="150" t="s">
        <v>480</v>
      </c>
      <c r="E957" s="176" t="s">
        <v>3095</v>
      </c>
      <c r="F957" s="188">
        <v>2013</v>
      </c>
      <c r="G957" s="171">
        <v>51173000000</v>
      </c>
      <c r="H957" s="171">
        <v>2703254682</v>
      </c>
      <c r="I957" s="154">
        <f t="shared" si="7"/>
        <v>5.2825800363472925E-2</v>
      </c>
      <c r="J957" s="155" t="s">
        <v>2611</v>
      </c>
      <c r="K957" s="155"/>
      <c r="L957" s="141"/>
      <c r="M957" s="156"/>
      <c r="N957" s="146"/>
      <c r="O957" s="146"/>
      <c r="P957" s="146"/>
      <c r="Q957" s="146"/>
      <c r="R957" s="146"/>
      <c r="S957" s="146"/>
      <c r="T957" s="146"/>
      <c r="U957" s="146"/>
      <c r="V957" s="146"/>
      <c r="W957" s="146"/>
      <c r="X957" s="146"/>
      <c r="Y957" s="146"/>
      <c r="Z957" s="146"/>
    </row>
    <row r="958" spans="1:26" ht="12.75" customHeight="1" x14ac:dyDescent="0.2">
      <c r="A958" s="141">
        <v>954</v>
      </c>
      <c r="B958" s="146">
        <f t="shared" si="6"/>
        <v>1</v>
      </c>
      <c r="C958" s="141" t="s">
        <v>3043</v>
      </c>
      <c r="D958" s="150" t="s">
        <v>1157</v>
      </c>
      <c r="E958" s="176" t="s">
        <v>3932</v>
      </c>
      <c r="F958" s="175">
        <v>2012</v>
      </c>
      <c r="G958" s="171">
        <v>12600000000</v>
      </c>
      <c r="H958" s="171">
        <v>6426000000</v>
      </c>
      <c r="I958" s="154">
        <f t="shared" si="7"/>
        <v>0.51</v>
      </c>
      <c r="J958" s="155" t="s">
        <v>2588</v>
      </c>
      <c r="K958" s="155"/>
      <c r="L958" s="141"/>
      <c r="M958" s="156"/>
      <c r="N958" s="146"/>
      <c r="O958" s="146"/>
      <c r="P958" s="146"/>
      <c r="Q958" s="146"/>
      <c r="R958" s="146"/>
      <c r="S958" s="146"/>
      <c r="T958" s="146"/>
      <c r="U958" s="146"/>
      <c r="V958" s="146"/>
      <c r="W958" s="146"/>
      <c r="X958" s="146"/>
      <c r="Y958" s="146"/>
      <c r="Z958" s="146"/>
    </row>
    <row r="959" spans="1:26" ht="12.75" customHeight="1" x14ac:dyDescent="0.2">
      <c r="A959" s="141">
        <v>955</v>
      </c>
      <c r="B959" s="146">
        <f t="shared" si="6"/>
        <v>1</v>
      </c>
      <c r="C959" s="141" t="s">
        <v>2878</v>
      </c>
      <c r="D959" s="150" t="s">
        <v>1052</v>
      </c>
      <c r="E959" s="176" t="s">
        <v>2879</v>
      </c>
      <c r="F959" s="189" t="s">
        <v>3933</v>
      </c>
      <c r="G959" s="153">
        <v>28341390000</v>
      </c>
      <c r="H959" s="153">
        <v>21834390000</v>
      </c>
      <c r="I959" s="154">
        <f t="shared" si="7"/>
        <v>0.77040646206837415</v>
      </c>
      <c r="J959" s="155" t="s">
        <v>69</v>
      </c>
      <c r="K959" s="155"/>
      <c r="L959" s="141"/>
      <c r="M959" s="156"/>
      <c r="N959" s="146"/>
      <c r="O959" s="146"/>
      <c r="P959" s="146"/>
      <c r="Q959" s="146"/>
      <c r="R959" s="146"/>
      <c r="S959" s="146"/>
      <c r="T959" s="146"/>
      <c r="U959" s="146"/>
      <c r="V959" s="146"/>
      <c r="W959" s="146"/>
      <c r="X959" s="146"/>
      <c r="Y959" s="146"/>
      <c r="Z959" s="146"/>
    </row>
    <row r="960" spans="1:26" ht="12.75" customHeight="1" x14ac:dyDescent="0.2">
      <c r="A960" s="141">
        <v>956</v>
      </c>
      <c r="B960" s="146">
        <f t="shared" si="6"/>
        <v>1</v>
      </c>
      <c r="C960" s="141" t="s">
        <v>3116</v>
      </c>
      <c r="D960" s="150" t="s">
        <v>4224</v>
      </c>
      <c r="E960" s="176" t="s">
        <v>3117</v>
      </c>
      <c r="F960" s="190" t="s">
        <v>3933</v>
      </c>
      <c r="G960" s="171">
        <v>31250000000</v>
      </c>
      <c r="H960" s="171">
        <v>4375000000</v>
      </c>
      <c r="I960" s="154">
        <f t="shared" si="7"/>
        <v>0.14000000000000001</v>
      </c>
      <c r="J960" s="155" t="s">
        <v>2588</v>
      </c>
      <c r="K960" s="155"/>
      <c r="L960" s="141"/>
      <c r="M960" s="156"/>
      <c r="N960" s="146"/>
      <c r="O960" s="146"/>
      <c r="P960" s="146"/>
      <c r="Q960" s="146"/>
      <c r="R960" s="146"/>
      <c r="S960" s="146"/>
      <c r="T960" s="146"/>
      <c r="U960" s="146"/>
      <c r="V960" s="146"/>
      <c r="W960" s="146"/>
      <c r="X960" s="146"/>
      <c r="Y960" s="146"/>
      <c r="Z960" s="146"/>
    </row>
    <row r="961" spans="1:26" ht="12.75" customHeight="1" x14ac:dyDescent="0.2">
      <c r="A961" s="141">
        <v>957</v>
      </c>
      <c r="B961" s="146">
        <f t="shared" si="6"/>
        <v>1</v>
      </c>
      <c r="C961" s="141" t="s">
        <v>2982</v>
      </c>
      <c r="D961" s="150" t="s">
        <v>402</v>
      </c>
      <c r="E961" s="176" t="s">
        <v>2983</v>
      </c>
      <c r="F961" s="175">
        <v>2013</v>
      </c>
      <c r="G961" s="171">
        <v>4000000000</v>
      </c>
      <c r="H961" s="171">
        <v>2040000000</v>
      </c>
      <c r="I961" s="154">
        <f t="shared" si="7"/>
        <v>0.51</v>
      </c>
      <c r="J961" s="155" t="s">
        <v>71</v>
      </c>
      <c r="K961" s="155"/>
      <c r="L961" s="141"/>
      <c r="M961" s="156"/>
      <c r="N961" s="146"/>
      <c r="O961" s="146"/>
      <c r="P961" s="146"/>
      <c r="Q961" s="146"/>
      <c r="R961" s="146"/>
      <c r="S961" s="146"/>
      <c r="T961" s="146"/>
      <c r="U961" s="146"/>
      <c r="V961" s="146"/>
      <c r="W961" s="146"/>
      <c r="X961" s="146"/>
      <c r="Y961" s="146"/>
      <c r="Z961" s="146"/>
    </row>
    <row r="962" spans="1:26" ht="12.75" customHeight="1" x14ac:dyDescent="0.2">
      <c r="A962" s="141">
        <v>958</v>
      </c>
      <c r="B962" s="146">
        <f t="shared" si="6"/>
        <v>1</v>
      </c>
      <c r="C962" s="141" t="s">
        <v>2772</v>
      </c>
      <c r="D962" s="150" t="s">
        <v>3405</v>
      </c>
      <c r="E962" s="191" t="s">
        <v>3934</v>
      </c>
      <c r="F962" s="175">
        <v>2013</v>
      </c>
      <c r="G962" s="153">
        <v>8280810000</v>
      </c>
      <c r="H962" s="153">
        <v>3740810000</v>
      </c>
      <c r="I962" s="154">
        <f t="shared" si="7"/>
        <v>0.45174445495066307</v>
      </c>
      <c r="J962" s="155" t="s">
        <v>2611</v>
      </c>
      <c r="K962" s="155"/>
      <c r="L962" s="141"/>
      <c r="M962" s="156"/>
      <c r="N962" s="146"/>
      <c r="O962" s="146"/>
      <c r="P962" s="146"/>
      <c r="Q962" s="146"/>
      <c r="R962" s="146"/>
      <c r="S962" s="146"/>
      <c r="T962" s="146"/>
      <c r="U962" s="146"/>
      <c r="V962" s="146"/>
      <c r="W962" s="146"/>
      <c r="X962" s="146"/>
      <c r="Y962" s="146"/>
      <c r="Z962" s="146"/>
    </row>
    <row r="963" spans="1:26" ht="12.75" customHeight="1" x14ac:dyDescent="0.2">
      <c r="A963" s="141">
        <v>959</v>
      </c>
      <c r="B963" s="146">
        <f t="shared" si="6"/>
        <v>1</v>
      </c>
      <c r="C963" s="141" t="s">
        <v>2835</v>
      </c>
      <c r="D963" s="150" t="s">
        <v>3405</v>
      </c>
      <c r="E963" s="191" t="s">
        <v>3935</v>
      </c>
      <c r="F963" s="175">
        <v>2013</v>
      </c>
      <c r="G963" s="153">
        <v>8000000000</v>
      </c>
      <c r="H963" s="153">
        <v>5326000000</v>
      </c>
      <c r="I963" s="154">
        <f t="shared" si="7"/>
        <v>0.66574999999999995</v>
      </c>
      <c r="J963" s="155" t="s">
        <v>71</v>
      </c>
      <c r="K963" s="155"/>
      <c r="L963" s="141"/>
      <c r="M963" s="156"/>
      <c r="N963" s="146"/>
      <c r="O963" s="146"/>
      <c r="P963" s="146"/>
      <c r="Q963" s="146"/>
      <c r="R963" s="146"/>
      <c r="S963" s="146"/>
      <c r="T963" s="146"/>
      <c r="U963" s="146"/>
      <c r="V963" s="146"/>
      <c r="W963" s="146"/>
      <c r="X963" s="146"/>
      <c r="Y963" s="146"/>
      <c r="Z963" s="146"/>
    </row>
    <row r="964" spans="1:26" ht="12.75" customHeight="1" x14ac:dyDescent="0.2">
      <c r="A964" s="141">
        <v>960</v>
      </c>
      <c r="B964" s="146">
        <f t="shared" si="6"/>
        <v>1</v>
      </c>
      <c r="C964" s="141" t="s">
        <v>2709</v>
      </c>
      <c r="D964" s="150" t="s">
        <v>3405</v>
      </c>
      <c r="E964" s="191" t="s">
        <v>3936</v>
      </c>
      <c r="F964" s="175">
        <v>2013</v>
      </c>
      <c r="G964" s="153">
        <v>6426470000</v>
      </c>
      <c r="H964" s="153">
        <v>1440280000</v>
      </c>
      <c r="I964" s="154">
        <f t="shared" si="7"/>
        <v>0.22411681685279788</v>
      </c>
      <c r="J964" s="155" t="s">
        <v>2207</v>
      </c>
      <c r="K964" s="155"/>
      <c r="L964" s="141"/>
      <c r="M964" s="156"/>
      <c r="N964" s="146"/>
      <c r="O964" s="146"/>
      <c r="P964" s="146"/>
      <c r="Q964" s="146"/>
      <c r="R964" s="146"/>
      <c r="S964" s="146"/>
      <c r="T964" s="146"/>
      <c r="U964" s="146"/>
      <c r="V964" s="146"/>
      <c r="W964" s="146"/>
      <c r="X964" s="146"/>
      <c r="Y964" s="146"/>
      <c r="Z964" s="146"/>
    </row>
    <row r="965" spans="1:26" ht="12.75" customHeight="1" x14ac:dyDescent="0.2">
      <c r="A965" s="141">
        <v>961</v>
      </c>
      <c r="B965" s="146">
        <f t="shared" si="6"/>
        <v>1</v>
      </c>
      <c r="C965" s="141" t="s">
        <v>2717</v>
      </c>
      <c r="D965" s="150" t="s">
        <v>3405</v>
      </c>
      <c r="E965" s="191" t="s">
        <v>2718</v>
      </c>
      <c r="F965" s="175">
        <v>2013</v>
      </c>
      <c r="G965" s="153">
        <v>5000000000</v>
      </c>
      <c r="H965" s="153">
        <v>910000000</v>
      </c>
      <c r="I965" s="154">
        <f t="shared" si="7"/>
        <v>0.182</v>
      </c>
      <c r="J965" s="155" t="s">
        <v>2588</v>
      </c>
      <c r="K965" s="155"/>
      <c r="L965" s="141"/>
      <c r="M965" s="156"/>
      <c r="N965" s="146"/>
      <c r="O965" s="146"/>
      <c r="P965" s="146"/>
      <c r="Q965" s="146"/>
      <c r="R965" s="146"/>
      <c r="S965" s="146"/>
      <c r="T965" s="146"/>
      <c r="U965" s="146"/>
      <c r="V965" s="146"/>
      <c r="W965" s="146"/>
      <c r="X965" s="146"/>
      <c r="Y965" s="146"/>
      <c r="Z965" s="146"/>
    </row>
    <row r="966" spans="1:26" ht="12.75" customHeight="1" x14ac:dyDescent="0.2">
      <c r="A966" s="141">
        <v>962</v>
      </c>
      <c r="B966" s="146">
        <f t="shared" si="6"/>
        <v>1</v>
      </c>
      <c r="C966" s="141" t="s">
        <v>3005</v>
      </c>
      <c r="D966" s="150" t="s">
        <v>3405</v>
      </c>
      <c r="E966" s="191" t="s">
        <v>3006</v>
      </c>
      <c r="F966" s="175">
        <v>2013</v>
      </c>
      <c r="G966" s="153">
        <v>209723210000</v>
      </c>
      <c r="H966" s="153">
        <v>122906400000</v>
      </c>
      <c r="I966" s="154">
        <f t="shared" si="7"/>
        <v>0.58604100137509818</v>
      </c>
      <c r="J966" s="155" t="s">
        <v>2207</v>
      </c>
      <c r="K966" s="155"/>
      <c r="L966" s="141"/>
      <c r="M966" s="156"/>
      <c r="N966" s="146"/>
      <c r="O966" s="146"/>
      <c r="P966" s="146"/>
      <c r="Q966" s="146"/>
      <c r="R966" s="146"/>
      <c r="S966" s="146"/>
      <c r="T966" s="146"/>
      <c r="U966" s="146"/>
      <c r="V966" s="146"/>
      <c r="W966" s="146"/>
      <c r="X966" s="146"/>
      <c r="Y966" s="146"/>
      <c r="Z966" s="146"/>
    </row>
    <row r="967" spans="1:26" ht="12.75" customHeight="1" x14ac:dyDescent="0.2">
      <c r="A967" s="141">
        <v>963</v>
      </c>
      <c r="B967" s="146">
        <f t="shared" si="6"/>
        <v>1</v>
      </c>
      <c r="C967" s="141" t="s">
        <v>2701</v>
      </c>
      <c r="D967" s="150" t="s">
        <v>3937</v>
      </c>
      <c r="E967" s="191" t="s">
        <v>3938</v>
      </c>
      <c r="F967" s="175">
        <v>2013</v>
      </c>
      <c r="G967" s="153">
        <v>18341088000</v>
      </c>
      <c r="H967" s="153">
        <v>11845695000</v>
      </c>
      <c r="I967" s="154">
        <f t="shared" si="7"/>
        <v>0.6458556329918923</v>
      </c>
      <c r="J967" s="155" t="s">
        <v>2601</v>
      </c>
      <c r="K967" s="155"/>
      <c r="L967" s="141" t="s">
        <v>3261</v>
      </c>
      <c r="M967" s="156" t="s">
        <v>3334</v>
      </c>
      <c r="N967" s="146" t="str">
        <f>VLOOKUP(C967,'[8]BAN VON 2014'!A$2:D$36,4,0)</f>
        <v>T10</v>
      </c>
      <c r="O967" s="146"/>
      <c r="P967" s="146"/>
      <c r="Q967" s="146"/>
      <c r="R967" s="146"/>
      <c r="S967" s="146"/>
      <c r="T967" s="146"/>
      <c r="U967" s="146"/>
      <c r="V967" s="146"/>
      <c r="W967" s="146"/>
      <c r="X967" s="146"/>
      <c r="Y967" s="146"/>
      <c r="Z967" s="146"/>
    </row>
    <row r="968" spans="1:26" ht="12.75" customHeight="1" x14ac:dyDescent="0.2">
      <c r="A968" s="141">
        <v>964</v>
      </c>
      <c r="B968" s="146">
        <f t="shared" si="6"/>
        <v>1</v>
      </c>
      <c r="C968" s="141" t="s">
        <v>3077</v>
      </c>
      <c r="D968" s="150" t="s">
        <v>402</v>
      </c>
      <c r="E968" s="176" t="s">
        <v>3078</v>
      </c>
      <c r="F968" s="175">
        <v>2013</v>
      </c>
      <c r="G968" s="171">
        <v>98795060000</v>
      </c>
      <c r="H968" s="171">
        <v>52816780000</v>
      </c>
      <c r="I968" s="154">
        <f t="shared" si="7"/>
        <v>0.53460952399846717</v>
      </c>
      <c r="J968" s="155" t="s">
        <v>71</v>
      </c>
      <c r="K968" s="155"/>
      <c r="L968" s="141"/>
      <c r="M968" s="156"/>
      <c r="N968" s="146"/>
      <c r="O968" s="146"/>
      <c r="P968" s="146"/>
      <c r="Q968" s="146"/>
      <c r="R968" s="146"/>
      <c r="S968" s="146"/>
      <c r="T968" s="146"/>
      <c r="U968" s="146"/>
      <c r="V968" s="146"/>
      <c r="W968" s="146"/>
      <c r="X968" s="146"/>
      <c r="Y968" s="146"/>
      <c r="Z968" s="146"/>
    </row>
    <row r="969" spans="1:26" ht="12.75" customHeight="1" x14ac:dyDescent="0.2">
      <c r="A969" s="141">
        <v>965</v>
      </c>
      <c r="B969" s="146">
        <f t="shared" si="6"/>
        <v>1</v>
      </c>
      <c r="C969" s="141" t="s">
        <v>369</v>
      </c>
      <c r="D969" s="150" t="s">
        <v>358</v>
      </c>
      <c r="E969" s="176" t="s">
        <v>3939</v>
      </c>
      <c r="F969" s="175">
        <v>2013</v>
      </c>
      <c r="G969" s="171">
        <v>110000000000</v>
      </c>
      <c r="H969" s="171">
        <v>108144500000</v>
      </c>
      <c r="I969" s="154">
        <f t="shared" si="7"/>
        <v>0.98313181818181816</v>
      </c>
      <c r="J969" s="155" t="s">
        <v>71</v>
      </c>
      <c r="K969" s="155"/>
      <c r="L969" s="141"/>
      <c r="M969" s="156"/>
      <c r="N969" s="146"/>
      <c r="O969" s="146"/>
      <c r="P969" s="146"/>
      <c r="Q969" s="146"/>
      <c r="R969" s="146"/>
      <c r="S969" s="146"/>
      <c r="T969" s="146"/>
      <c r="U969" s="146"/>
      <c r="V969" s="146"/>
      <c r="W969" s="146"/>
      <c r="X969" s="146"/>
      <c r="Y969" s="146"/>
      <c r="Z969" s="146"/>
    </row>
    <row r="970" spans="1:26" ht="12.75" customHeight="1" x14ac:dyDescent="0.3">
      <c r="A970" s="141">
        <v>966</v>
      </c>
      <c r="B970" s="146"/>
      <c r="C970" s="192" t="s">
        <v>3003</v>
      </c>
      <c r="D970" s="193" t="s">
        <v>415</v>
      </c>
      <c r="E970" s="194" t="s">
        <v>3940</v>
      </c>
      <c r="F970" s="175">
        <v>2014</v>
      </c>
      <c r="G970" s="195">
        <v>671000000000</v>
      </c>
      <c r="H970" s="195">
        <v>446754000000</v>
      </c>
      <c r="I970" s="154">
        <f t="shared" si="7"/>
        <v>0.66580327868852462</v>
      </c>
      <c r="J970" s="179"/>
      <c r="K970" s="179"/>
      <c r="L970" s="146"/>
      <c r="M970" s="156"/>
      <c r="N970" s="146"/>
      <c r="O970" s="146" t="s">
        <v>3407</v>
      </c>
      <c r="P970" s="146"/>
      <c r="Q970" s="146"/>
      <c r="R970" s="146"/>
      <c r="S970" s="146"/>
      <c r="T970" s="146"/>
      <c r="U970" s="146"/>
      <c r="V970" s="146"/>
      <c r="W970" s="146"/>
      <c r="X970" s="146"/>
      <c r="Y970" s="146"/>
      <c r="Z970" s="146"/>
    </row>
    <row r="971" spans="1:26" ht="12.75" customHeight="1" x14ac:dyDescent="0.3">
      <c r="A971" s="141">
        <v>967</v>
      </c>
      <c r="B971" s="146"/>
      <c r="C971" s="192" t="s">
        <v>2935</v>
      </c>
      <c r="D971" s="196" t="s">
        <v>343</v>
      </c>
      <c r="E971" s="176" t="s">
        <v>2936</v>
      </c>
      <c r="F971" s="175">
        <v>2014</v>
      </c>
      <c r="G971" s="171">
        <v>250000000000</v>
      </c>
      <c r="H971" s="171">
        <v>122546000000</v>
      </c>
      <c r="I971" s="154">
        <f t="shared" si="7"/>
        <v>0.49018400000000001</v>
      </c>
      <c r="J971" s="179"/>
      <c r="K971" s="179"/>
      <c r="L971" s="146"/>
      <c r="M971" s="156"/>
      <c r="N971" s="146"/>
      <c r="O971" s="146"/>
      <c r="P971" s="146"/>
      <c r="Q971" s="146"/>
      <c r="R971" s="146"/>
      <c r="S971" s="146"/>
      <c r="T971" s="146"/>
      <c r="U971" s="146"/>
      <c r="V971" s="146"/>
      <c r="W971" s="146"/>
      <c r="X971" s="146"/>
      <c r="Y971" s="146"/>
      <c r="Z971" s="146"/>
    </row>
    <row r="972" spans="1:26" ht="12.75" customHeight="1" x14ac:dyDescent="0.3">
      <c r="A972" s="141">
        <v>968</v>
      </c>
      <c r="B972" s="146"/>
      <c r="C972" s="192" t="s">
        <v>3098</v>
      </c>
      <c r="D972" s="196" t="s">
        <v>3941</v>
      </c>
      <c r="E972" s="176" t="s">
        <v>3099</v>
      </c>
      <c r="F972" s="175">
        <v>2014</v>
      </c>
      <c r="G972" s="171">
        <v>1301320000</v>
      </c>
      <c r="H972" s="171">
        <v>78410000</v>
      </c>
      <c r="I972" s="154">
        <f t="shared" si="7"/>
        <v>6.0254203424215412E-2</v>
      </c>
      <c r="J972" s="179"/>
      <c r="K972" s="179"/>
      <c r="L972" s="146"/>
      <c r="M972" s="156"/>
      <c r="N972" s="146"/>
      <c r="O972" s="146"/>
      <c r="P972" s="146"/>
      <c r="Q972" s="146"/>
      <c r="R972" s="146"/>
      <c r="S972" s="146"/>
      <c r="T972" s="146"/>
      <c r="U972" s="146"/>
      <c r="V972" s="146"/>
      <c r="W972" s="146"/>
      <c r="X972" s="146"/>
      <c r="Y972" s="146"/>
      <c r="Z972" s="146"/>
    </row>
    <row r="973" spans="1:26" ht="12.75" customHeight="1" x14ac:dyDescent="0.3">
      <c r="A973" s="141">
        <v>969</v>
      </c>
      <c r="B973" s="146"/>
      <c r="C973" s="192" t="s">
        <v>3228</v>
      </c>
      <c r="D973" s="196" t="s">
        <v>3941</v>
      </c>
      <c r="E973" s="176" t="s">
        <v>3229</v>
      </c>
      <c r="F973" s="175">
        <v>2014</v>
      </c>
      <c r="G973" s="171">
        <v>96738280000</v>
      </c>
      <c r="H973" s="171">
        <v>29024480000</v>
      </c>
      <c r="I973" s="154">
        <f t="shared" si="7"/>
        <v>0.30003097015989949</v>
      </c>
      <c r="J973" s="179"/>
      <c r="K973" s="179"/>
      <c r="L973" s="146"/>
      <c r="M973" s="156"/>
      <c r="N973" s="146"/>
      <c r="O973" s="146"/>
      <c r="P973" s="146"/>
      <c r="Q973" s="146"/>
      <c r="R973" s="146"/>
      <c r="S973" s="146"/>
      <c r="T973" s="146"/>
      <c r="U973" s="146"/>
      <c r="V973" s="146"/>
      <c r="W973" s="146"/>
      <c r="X973" s="146"/>
      <c r="Y973" s="146"/>
      <c r="Z973" s="146"/>
    </row>
    <row r="974" spans="1:26" ht="12.75" customHeight="1" x14ac:dyDescent="0.3">
      <c r="A974" s="141">
        <v>970</v>
      </c>
      <c r="B974" s="146"/>
      <c r="C974" s="192" t="s">
        <v>2913</v>
      </c>
      <c r="D974" s="196" t="s">
        <v>343</v>
      </c>
      <c r="E974" s="176" t="s">
        <v>3942</v>
      </c>
      <c r="F974" s="175">
        <v>2014</v>
      </c>
      <c r="G974" s="171">
        <v>3900000000</v>
      </c>
      <c r="H974" s="171">
        <v>1170000000</v>
      </c>
      <c r="I974" s="154">
        <f t="shared" si="7"/>
        <v>0.3</v>
      </c>
      <c r="J974" s="179"/>
      <c r="K974" s="179"/>
      <c r="L974" s="146"/>
      <c r="M974" s="156"/>
      <c r="N974" s="146"/>
      <c r="O974" s="146"/>
      <c r="P974" s="146"/>
      <c r="Q974" s="146"/>
      <c r="R974" s="146"/>
      <c r="S974" s="146"/>
      <c r="T974" s="146"/>
      <c r="U974" s="146"/>
      <c r="V974" s="146"/>
      <c r="W974" s="146"/>
      <c r="X974" s="146"/>
      <c r="Y974" s="146"/>
      <c r="Z974" s="146"/>
    </row>
    <row r="975" spans="1:26" ht="12.75" customHeight="1" x14ac:dyDescent="0.3">
      <c r="A975" s="141">
        <v>971</v>
      </c>
      <c r="B975" s="146"/>
      <c r="C975" s="192" t="s">
        <v>2974</v>
      </c>
      <c r="D975" s="196" t="s">
        <v>3941</v>
      </c>
      <c r="E975" s="176" t="s">
        <v>3943</v>
      </c>
      <c r="F975" s="175">
        <v>2014</v>
      </c>
      <c r="G975" s="171">
        <v>2000000000</v>
      </c>
      <c r="H975" s="171">
        <v>1020000000</v>
      </c>
      <c r="I975" s="154">
        <f t="shared" si="7"/>
        <v>0.51</v>
      </c>
      <c r="J975" s="179"/>
      <c r="K975" s="179"/>
      <c r="L975" s="146"/>
      <c r="M975" s="156"/>
      <c r="N975" s="146"/>
      <c r="O975" s="146"/>
      <c r="P975" s="146"/>
      <c r="Q975" s="146"/>
      <c r="R975" s="146"/>
      <c r="S975" s="146"/>
      <c r="T975" s="146"/>
      <c r="U975" s="146"/>
      <c r="V975" s="146"/>
      <c r="W975" s="146"/>
      <c r="X975" s="146"/>
      <c r="Y975" s="146"/>
      <c r="Z975" s="146"/>
    </row>
    <row r="976" spans="1:26" ht="12.75" customHeight="1" x14ac:dyDescent="0.3">
      <c r="A976" s="141">
        <v>972</v>
      </c>
      <c r="B976" s="146"/>
      <c r="C976" s="192" t="s">
        <v>2958</v>
      </c>
      <c r="D976" s="196" t="s">
        <v>3941</v>
      </c>
      <c r="E976" s="176" t="s">
        <v>2959</v>
      </c>
      <c r="F976" s="175">
        <v>2014</v>
      </c>
      <c r="G976" s="171">
        <v>1600000000</v>
      </c>
      <c r="H976" s="171">
        <v>816000000</v>
      </c>
      <c r="I976" s="154">
        <f t="shared" si="7"/>
        <v>0.51</v>
      </c>
      <c r="J976" s="179"/>
      <c r="K976" s="179"/>
      <c r="L976" s="146"/>
      <c r="M976" s="156"/>
      <c r="N976" s="146"/>
      <c r="O976" s="146"/>
      <c r="P976" s="146"/>
      <c r="Q976" s="146"/>
      <c r="R976" s="146"/>
      <c r="S976" s="146"/>
      <c r="T976" s="146"/>
      <c r="U976" s="146"/>
      <c r="V976" s="146"/>
      <c r="W976" s="146"/>
      <c r="X976" s="146"/>
      <c r="Y976" s="146"/>
      <c r="Z976" s="146"/>
    </row>
    <row r="977" spans="1:26" ht="12.75" customHeight="1" x14ac:dyDescent="0.3">
      <c r="A977" s="141">
        <v>973</v>
      </c>
      <c r="B977" s="146"/>
      <c r="C977" s="192" t="s">
        <v>2991</v>
      </c>
      <c r="D977" s="196" t="s">
        <v>3941</v>
      </c>
      <c r="E977" s="176" t="s">
        <v>3944</v>
      </c>
      <c r="F977" s="175">
        <v>2014</v>
      </c>
      <c r="G977" s="171">
        <v>1059249669</v>
      </c>
      <c r="H977" s="171">
        <v>609997258</v>
      </c>
      <c r="I977" s="154">
        <f t="shared" si="7"/>
        <v>0.57587675111182879</v>
      </c>
      <c r="J977" s="179"/>
      <c r="K977" s="179"/>
      <c r="L977" s="146"/>
      <c r="M977" s="156"/>
      <c r="N977" s="146"/>
      <c r="O977" s="146"/>
      <c r="P977" s="146"/>
      <c r="Q977" s="146"/>
      <c r="R977" s="146"/>
      <c r="S977" s="146"/>
      <c r="T977" s="146"/>
      <c r="U977" s="146"/>
      <c r="V977" s="146"/>
      <c r="W977" s="146"/>
      <c r="X977" s="146"/>
      <c r="Y977" s="146"/>
      <c r="Z977" s="146"/>
    </row>
    <row r="978" spans="1:26" ht="12.75" customHeight="1" x14ac:dyDescent="0.3">
      <c r="A978" s="141">
        <v>974</v>
      </c>
      <c r="B978" s="146"/>
      <c r="C978" s="192" t="s">
        <v>3008</v>
      </c>
      <c r="D978" s="196" t="s">
        <v>3941</v>
      </c>
      <c r="E978" s="176" t="s">
        <v>3009</v>
      </c>
      <c r="F978" s="175">
        <v>2014</v>
      </c>
      <c r="G978" s="171">
        <v>10000000000</v>
      </c>
      <c r="H978" s="171">
        <v>3000000000</v>
      </c>
      <c r="I978" s="154">
        <f t="shared" si="7"/>
        <v>0.3</v>
      </c>
      <c r="J978" s="179"/>
      <c r="K978" s="179"/>
      <c r="L978" s="146"/>
      <c r="M978" s="156"/>
      <c r="N978" s="146"/>
      <c r="O978" s="146"/>
      <c r="P978" s="146"/>
      <c r="Q978" s="146"/>
      <c r="R978" s="146"/>
      <c r="S978" s="146"/>
      <c r="T978" s="146"/>
      <c r="U978" s="146"/>
      <c r="V978" s="146"/>
      <c r="W978" s="146"/>
      <c r="X978" s="146"/>
      <c r="Y978" s="146"/>
      <c r="Z978" s="146"/>
    </row>
    <row r="979" spans="1:26" ht="12.75" customHeight="1" x14ac:dyDescent="0.3">
      <c r="A979" s="141">
        <v>975</v>
      </c>
      <c r="B979" s="146"/>
      <c r="C979" s="197" t="s">
        <v>2960</v>
      </c>
      <c r="D979" s="196" t="s">
        <v>3941</v>
      </c>
      <c r="E979" s="176" t="s">
        <v>2961</v>
      </c>
      <c r="F979" s="175">
        <v>2014</v>
      </c>
      <c r="G979" s="171">
        <v>940000000</v>
      </c>
      <c r="H979" s="171">
        <v>479400000</v>
      </c>
      <c r="I979" s="154">
        <f t="shared" si="7"/>
        <v>0.51</v>
      </c>
      <c r="J979" s="179"/>
      <c r="K979" s="179"/>
      <c r="L979" s="146"/>
      <c r="M979" s="156"/>
      <c r="N979" s="146"/>
      <c r="O979" s="146"/>
      <c r="P979" s="146"/>
      <c r="Q979" s="146"/>
      <c r="R979" s="146"/>
      <c r="S979" s="146"/>
      <c r="T979" s="146"/>
      <c r="U979" s="146"/>
      <c r="V979" s="146"/>
      <c r="W979" s="146"/>
      <c r="X979" s="146"/>
      <c r="Y979" s="146"/>
      <c r="Z979" s="146"/>
    </row>
    <row r="980" spans="1:26" ht="12.75" customHeight="1" x14ac:dyDescent="0.25">
      <c r="A980" s="141">
        <v>976</v>
      </c>
      <c r="B980" s="146"/>
      <c r="C980" s="198" t="s">
        <v>2956</v>
      </c>
      <c r="D980" s="199" t="s">
        <v>3941</v>
      </c>
      <c r="E980" s="200" t="s">
        <v>2957</v>
      </c>
      <c r="F980" s="175">
        <v>2014</v>
      </c>
      <c r="G980" s="201">
        <v>1900000000</v>
      </c>
      <c r="H980" s="201">
        <v>969000000</v>
      </c>
      <c r="I980" s="154">
        <f t="shared" si="7"/>
        <v>0.51</v>
      </c>
      <c r="J980" s="179"/>
      <c r="K980" s="179"/>
      <c r="L980" s="146"/>
      <c r="M980" s="156"/>
      <c r="N980" s="146"/>
      <c r="O980" s="146"/>
      <c r="P980" s="146"/>
      <c r="Q980" s="146"/>
      <c r="R980" s="146"/>
      <c r="S980" s="146"/>
      <c r="T980" s="146"/>
      <c r="U980" s="146"/>
      <c r="V980" s="146"/>
      <c r="W980" s="146"/>
      <c r="X980" s="146"/>
      <c r="Y980" s="146"/>
      <c r="Z980" s="146"/>
    </row>
    <row r="981" spans="1:26" ht="12.75" customHeight="1" x14ac:dyDescent="0.25">
      <c r="A981" s="141">
        <v>977</v>
      </c>
      <c r="B981" s="146"/>
      <c r="C981" s="202" t="s">
        <v>763</v>
      </c>
      <c r="D981" s="196" t="s">
        <v>766</v>
      </c>
      <c r="E981" s="176" t="s">
        <v>3945</v>
      </c>
      <c r="F981" s="175">
        <v>2014</v>
      </c>
      <c r="G981" s="171">
        <v>19039990959</v>
      </c>
      <c r="H981" s="171">
        <v>19115130391</v>
      </c>
      <c r="I981" s="154">
        <f t="shared" si="7"/>
        <v>1.0039464006134142</v>
      </c>
      <c r="J981" s="179"/>
      <c r="K981" s="179"/>
      <c r="L981" s="146"/>
      <c r="M981" s="156"/>
      <c r="N981" s="146"/>
      <c r="O981" s="146"/>
      <c r="P981" s="146" t="s">
        <v>3273</v>
      </c>
      <c r="Q981" s="146"/>
      <c r="R981" s="146"/>
      <c r="S981" s="146"/>
      <c r="T981" s="146"/>
      <c r="U981" s="146"/>
      <c r="V981" s="146"/>
      <c r="W981" s="146"/>
      <c r="X981" s="146"/>
      <c r="Y981" s="146"/>
      <c r="Z981" s="146"/>
    </row>
    <row r="982" spans="1:26" ht="12.75" customHeight="1" x14ac:dyDescent="0.25">
      <c r="A982" s="141">
        <v>978</v>
      </c>
      <c r="B982" s="146"/>
      <c r="C982" s="193" t="s">
        <v>3182</v>
      </c>
      <c r="D982" s="193" t="s">
        <v>928</v>
      </c>
      <c r="E982" s="203" t="s">
        <v>3946</v>
      </c>
      <c r="F982" s="175">
        <v>2014</v>
      </c>
      <c r="G982" s="195">
        <v>215000000000</v>
      </c>
      <c r="H982" s="195">
        <v>62350000000</v>
      </c>
      <c r="I982" s="154">
        <f t="shared" si="7"/>
        <v>0.28999999999999998</v>
      </c>
      <c r="J982" s="179"/>
      <c r="K982" s="179"/>
      <c r="L982" s="146"/>
      <c r="M982" s="156"/>
      <c r="N982" s="146"/>
      <c r="O982" s="146" t="s">
        <v>3407</v>
      </c>
      <c r="P982" s="146"/>
      <c r="Q982" s="146"/>
      <c r="R982" s="146"/>
      <c r="S982" s="146"/>
      <c r="T982" s="146"/>
      <c r="U982" s="146"/>
      <c r="V982" s="146"/>
      <c r="W982" s="146"/>
      <c r="X982" s="146"/>
      <c r="Y982" s="146"/>
      <c r="Z982" s="146"/>
    </row>
    <row r="983" spans="1:26" ht="12.75" customHeight="1" x14ac:dyDescent="0.3">
      <c r="A983" s="141">
        <v>979</v>
      </c>
      <c r="B983" s="146"/>
      <c r="C983" s="192" t="s">
        <v>3188</v>
      </c>
      <c r="D983" s="193" t="s">
        <v>3947</v>
      </c>
      <c r="E983" s="194" t="s">
        <v>3948</v>
      </c>
      <c r="F983" s="175">
        <v>2014</v>
      </c>
      <c r="G983" s="171">
        <v>45000000000</v>
      </c>
      <c r="H983" s="171">
        <v>20250000000</v>
      </c>
      <c r="I983" s="154">
        <f t="shared" si="7"/>
        <v>0.45</v>
      </c>
      <c r="J983" s="179"/>
      <c r="K983" s="179"/>
      <c r="L983" s="146"/>
      <c r="M983" s="156"/>
      <c r="N983" s="146"/>
      <c r="O983" s="146"/>
      <c r="P983" s="146"/>
      <c r="Q983" s="146"/>
      <c r="R983" s="146"/>
      <c r="S983" s="146"/>
      <c r="T983" s="146"/>
      <c r="U983" s="146"/>
      <c r="V983" s="146"/>
      <c r="W983" s="146"/>
      <c r="X983" s="146"/>
      <c r="Y983" s="146"/>
      <c r="Z983" s="146"/>
    </row>
    <row r="984" spans="1:26" ht="12.75" customHeight="1" x14ac:dyDescent="0.3">
      <c r="A984" s="141">
        <v>980</v>
      </c>
      <c r="B984" s="146"/>
      <c r="C984" s="192" t="s">
        <v>3949</v>
      </c>
      <c r="D984" s="196" t="s">
        <v>206</v>
      </c>
      <c r="E984" s="176" t="s">
        <v>3950</v>
      </c>
      <c r="F984" s="175">
        <v>2015</v>
      </c>
      <c r="G984" s="171">
        <v>24230000000</v>
      </c>
      <c r="H984" s="171">
        <v>24230000000</v>
      </c>
      <c r="I984" s="154">
        <f t="shared" si="7"/>
        <v>1</v>
      </c>
      <c r="J984" s="179"/>
      <c r="K984" s="179"/>
      <c r="L984" s="146"/>
      <c r="M984" s="156"/>
      <c r="N984" s="146"/>
      <c r="O984" s="146"/>
      <c r="P984" s="146" t="s">
        <v>3273</v>
      </c>
      <c r="Q984" s="146"/>
      <c r="R984" s="146"/>
      <c r="S984" s="146"/>
      <c r="T984" s="146"/>
      <c r="U984" s="146"/>
      <c r="V984" s="146"/>
      <c r="W984" s="146"/>
      <c r="X984" s="146"/>
      <c r="Y984" s="146"/>
      <c r="Z984" s="146"/>
    </row>
    <row r="985" spans="1:26" ht="12.75" customHeight="1" x14ac:dyDescent="0.25">
      <c r="A985" s="141">
        <v>981</v>
      </c>
      <c r="B985" s="146"/>
      <c r="C985" s="204" t="s">
        <v>3236</v>
      </c>
      <c r="D985" s="196" t="s">
        <v>358</v>
      </c>
      <c r="E985" s="176" t="s">
        <v>3951</v>
      </c>
      <c r="F985" s="175">
        <v>2015</v>
      </c>
      <c r="G985" s="205">
        <v>75715000000</v>
      </c>
      <c r="H985" s="205">
        <v>72891000000</v>
      </c>
      <c r="I985" s="154">
        <f t="shared" si="7"/>
        <v>0.96270223865812588</v>
      </c>
      <c r="J985" s="179"/>
      <c r="K985" s="179"/>
      <c r="L985" s="146"/>
      <c r="M985" s="156"/>
      <c r="N985" s="146"/>
      <c r="O985" s="146"/>
      <c r="P985" s="146"/>
      <c r="Q985" s="146"/>
      <c r="R985" s="146"/>
      <c r="S985" s="146"/>
      <c r="T985" s="146"/>
      <c r="U985" s="146"/>
      <c r="V985" s="146"/>
      <c r="W985" s="146"/>
      <c r="X985" s="146"/>
      <c r="Y985" s="146"/>
      <c r="Z985" s="146"/>
    </row>
    <row r="986" spans="1:26" ht="12.75" customHeight="1" x14ac:dyDescent="0.25">
      <c r="A986" s="141">
        <v>982</v>
      </c>
      <c r="B986" s="146"/>
      <c r="C986" s="206" t="s">
        <v>3186</v>
      </c>
      <c r="D986" s="193" t="s">
        <v>452</v>
      </c>
      <c r="E986" s="203" t="s">
        <v>3187</v>
      </c>
      <c r="F986" s="175">
        <v>2015</v>
      </c>
      <c r="G986" s="207">
        <v>41000000000</v>
      </c>
      <c r="H986" s="207">
        <v>20910000000</v>
      </c>
      <c r="I986" s="154">
        <f t="shared" si="7"/>
        <v>0.51</v>
      </c>
      <c r="J986" s="179"/>
      <c r="K986" s="179"/>
      <c r="L986" s="146"/>
      <c r="M986" s="156"/>
      <c r="N986" s="146"/>
      <c r="O986" s="146"/>
      <c r="P986" s="146"/>
      <c r="Q986" s="146"/>
      <c r="R986" s="146"/>
      <c r="S986" s="146"/>
      <c r="T986" s="146"/>
      <c r="U986" s="146"/>
      <c r="V986" s="146"/>
      <c r="W986" s="146"/>
      <c r="X986" s="146"/>
      <c r="Y986" s="146"/>
      <c r="Z986" s="146"/>
    </row>
    <row r="987" spans="1:26" ht="12.75" customHeight="1" x14ac:dyDescent="0.25">
      <c r="A987" s="141">
        <v>983</v>
      </c>
      <c r="B987" s="146"/>
      <c r="C987" s="204" t="s">
        <v>926</v>
      </c>
      <c r="D987" s="193" t="s">
        <v>928</v>
      </c>
      <c r="E987" s="208" t="s">
        <v>3952</v>
      </c>
      <c r="F987" s="175">
        <v>2015</v>
      </c>
      <c r="G987" s="209">
        <v>44000000000</v>
      </c>
      <c r="H987" s="209">
        <v>21560000000</v>
      </c>
      <c r="I987" s="154">
        <f t="shared" si="7"/>
        <v>0.49</v>
      </c>
      <c r="J987" s="179"/>
      <c r="K987" s="179"/>
      <c r="L987" s="146"/>
      <c r="M987" s="156"/>
      <c r="N987" s="146"/>
      <c r="O987" s="146" t="s">
        <v>3407</v>
      </c>
      <c r="P987" s="146"/>
      <c r="Q987" s="146"/>
      <c r="R987" s="146"/>
      <c r="S987" s="146"/>
      <c r="T987" s="146"/>
      <c r="U987" s="146"/>
      <c r="V987" s="146"/>
      <c r="W987" s="146"/>
      <c r="X987" s="146"/>
      <c r="Y987" s="146"/>
      <c r="Z987" s="146"/>
    </row>
    <row r="988" spans="1:26" ht="12.75" customHeight="1" x14ac:dyDescent="0.25">
      <c r="A988" s="141">
        <v>984</v>
      </c>
      <c r="B988" s="146"/>
      <c r="C988" s="204" t="s">
        <v>3230</v>
      </c>
      <c r="D988" s="193" t="s">
        <v>287</v>
      </c>
      <c r="E988" s="203" t="s">
        <v>3231</v>
      </c>
      <c r="F988" s="175">
        <v>2015</v>
      </c>
      <c r="G988" s="195">
        <v>60000000000</v>
      </c>
      <c r="H988" s="195">
        <v>29424000000</v>
      </c>
      <c r="I988" s="154">
        <f t="shared" si="7"/>
        <v>0.4904</v>
      </c>
      <c r="J988" s="179"/>
      <c r="K988" s="179"/>
      <c r="L988" s="146"/>
      <c r="M988" s="156"/>
      <c r="N988" s="146"/>
      <c r="O988" s="146"/>
      <c r="P988" s="146"/>
      <c r="Q988" s="146"/>
      <c r="R988" s="146"/>
      <c r="S988" s="146"/>
      <c r="T988" s="146"/>
      <c r="U988" s="146"/>
      <c r="V988" s="146"/>
      <c r="W988" s="146"/>
      <c r="X988" s="146"/>
      <c r="Y988" s="146"/>
      <c r="Z988" s="146"/>
    </row>
    <row r="989" spans="1:26" ht="12.75" customHeight="1" x14ac:dyDescent="0.25">
      <c r="A989" s="141">
        <v>985</v>
      </c>
      <c r="B989" s="146"/>
      <c r="C989" s="204" t="s">
        <v>3244</v>
      </c>
      <c r="D989" s="193" t="s">
        <v>287</v>
      </c>
      <c r="E989" s="203" t="s">
        <v>3245</v>
      </c>
      <c r="F989" s="175">
        <v>2015</v>
      </c>
      <c r="G989" s="195">
        <v>350000000000</v>
      </c>
      <c r="H989" s="195">
        <v>178500000000</v>
      </c>
      <c r="I989" s="154">
        <f t="shared" si="7"/>
        <v>0.51</v>
      </c>
      <c r="J989" s="179"/>
      <c r="K989" s="179"/>
      <c r="L989" s="146"/>
      <c r="M989" s="156"/>
      <c r="N989" s="146"/>
      <c r="O989" s="146"/>
      <c r="P989" s="146"/>
      <c r="Q989" s="146"/>
      <c r="R989" s="146"/>
      <c r="S989" s="146"/>
      <c r="T989" s="146"/>
      <c r="U989" s="146"/>
      <c r="V989" s="146"/>
      <c r="W989" s="146"/>
      <c r="X989" s="146"/>
      <c r="Y989" s="146"/>
      <c r="Z989" s="146"/>
    </row>
    <row r="990" spans="1:26" ht="12.75" customHeight="1" x14ac:dyDescent="0.25">
      <c r="A990" s="141">
        <v>986</v>
      </c>
      <c r="B990" s="146"/>
      <c r="C990" s="204" t="s">
        <v>405</v>
      </c>
      <c r="D990" s="193" t="s">
        <v>287</v>
      </c>
      <c r="E990" s="203" t="s">
        <v>406</v>
      </c>
      <c r="F990" s="175">
        <v>2015</v>
      </c>
      <c r="G990" s="195">
        <v>138000000000</v>
      </c>
      <c r="H990" s="195">
        <v>73116000000</v>
      </c>
      <c r="I990" s="154">
        <f t="shared" si="7"/>
        <v>0.52982608695652178</v>
      </c>
      <c r="J990" s="179"/>
      <c r="K990" s="179"/>
      <c r="L990" s="146"/>
      <c r="M990" s="156"/>
      <c r="N990" s="146"/>
      <c r="O990" s="146"/>
      <c r="P990" s="146"/>
      <c r="Q990" s="146"/>
      <c r="R990" s="146"/>
      <c r="S990" s="146"/>
      <c r="T990" s="146"/>
      <c r="U990" s="146"/>
      <c r="V990" s="146"/>
      <c r="W990" s="146"/>
      <c r="X990" s="146"/>
      <c r="Y990" s="146"/>
      <c r="Z990" s="146"/>
    </row>
    <row r="991" spans="1:26" ht="12.75" customHeight="1" x14ac:dyDescent="0.25">
      <c r="A991" s="141">
        <v>987</v>
      </c>
      <c r="B991" s="146"/>
      <c r="C991" s="204" t="s">
        <v>3207</v>
      </c>
      <c r="D991" s="193" t="s">
        <v>1179</v>
      </c>
      <c r="E991" s="203" t="s">
        <v>3208</v>
      </c>
      <c r="F991" s="175">
        <v>2015</v>
      </c>
      <c r="G991" s="195">
        <v>3000000000</v>
      </c>
      <c r="H991" s="195">
        <v>600000000</v>
      </c>
      <c r="I991" s="154">
        <f t="shared" si="7"/>
        <v>0.2</v>
      </c>
      <c r="J991" s="179"/>
      <c r="K991" s="179"/>
      <c r="L991" s="146"/>
      <c r="M991" s="156"/>
      <c r="N991" s="146"/>
      <c r="O991" s="146"/>
      <c r="P991" s="146"/>
      <c r="Q991" s="146"/>
      <c r="R991" s="146"/>
      <c r="S991" s="146"/>
      <c r="T991" s="146"/>
      <c r="U991" s="146"/>
      <c r="V991" s="146"/>
      <c r="W991" s="146"/>
      <c r="X991" s="146"/>
      <c r="Y991" s="146"/>
      <c r="Z991" s="146"/>
    </row>
    <row r="992" spans="1:26" ht="12.75" customHeight="1" x14ac:dyDescent="0.25">
      <c r="A992" s="141">
        <v>988</v>
      </c>
      <c r="B992" s="146"/>
      <c r="C992" s="193" t="s">
        <v>1176</v>
      </c>
      <c r="D992" s="193" t="s">
        <v>1179</v>
      </c>
      <c r="E992" s="203" t="s">
        <v>1177</v>
      </c>
      <c r="F992" s="175">
        <v>2015</v>
      </c>
      <c r="G992" s="195">
        <v>3500000000</v>
      </c>
      <c r="H992" s="195">
        <v>1575000000</v>
      </c>
      <c r="I992" s="154">
        <f t="shared" si="7"/>
        <v>0.45</v>
      </c>
      <c r="J992" s="179"/>
      <c r="K992" s="179"/>
      <c r="L992" s="146"/>
      <c r="M992" s="156"/>
      <c r="N992" s="146"/>
      <c r="O992" s="146"/>
      <c r="P992" s="146"/>
      <c r="Q992" s="146"/>
      <c r="R992" s="146"/>
      <c r="S992" s="146"/>
      <c r="T992" s="146"/>
      <c r="U992" s="146"/>
      <c r="V992" s="146"/>
      <c r="W992" s="146"/>
      <c r="X992" s="146"/>
      <c r="Y992" s="146"/>
      <c r="Z992" s="146"/>
    </row>
    <row r="993" spans="1:26" ht="12.75" customHeight="1" x14ac:dyDescent="0.25">
      <c r="A993" s="141">
        <v>989</v>
      </c>
      <c r="B993" s="146"/>
      <c r="C993" s="204" t="s">
        <v>3151</v>
      </c>
      <c r="D993" s="210" t="s">
        <v>452</v>
      </c>
      <c r="E993" s="203" t="s">
        <v>3953</v>
      </c>
      <c r="F993" s="175">
        <v>2015</v>
      </c>
      <c r="G993" s="195">
        <v>7000000000</v>
      </c>
      <c r="H993" s="195">
        <v>4007970000</v>
      </c>
      <c r="I993" s="154">
        <f t="shared" si="7"/>
        <v>0.57256714285714283</v>
      </c>
      <c r="J993" s="179"/>
      <c r="K993" s="179"/>
      <c r="L993" s="146"/>
      <c r="M993" s="156"/>
      <c r="N993" s="146"/>
      <c r="O993" s="146"/>
      <c r="P993" s="146"/>
      <c r="Q993" s="146"/>
      <c r="R993" s="146"/>
      <c r="S993" s="146"/>
      <c r="T993" s="146"/>
      <c r="U993" s="146"/>
      <c r="V993" s="146"/>
      <c r="W993" s="146"/>
      <c r="X993" s="146"/>
      <c r="Y993" s="146"/>
      <c r="Z993" s="146"/>
    </row>
    <row r="994" spans="1:26" ht="12.75" customHeight="1" x14ac:dyDescent="0.25">
      <c r="A994" s="141">
        <v>990</v>
      </c>
      <c r="B994" s="146"/>
      <c r="C994" s="204" t="s">
        <v>3153</v>
      </c>
      <c r="D994" s="210" t="s">
        <v>452</v>
      </c>
      <c r="E994" s="203" t="s">
        <v>3954</v>
      </c>
      <c r="F994" s="175">
        <v>2015</v>
      </c>
      <c r="G994" s="195">
        <v>8000000000</v>
      </c>
      <c r="H994" s="195">
        <v>4498270000</v>
      </c>
      <c r="I994" s="154">
        <f t="shared" si="7"/>
        <v>0.56228374999999997</v>
      </c>
      <c r="J994" s="179"/>
      <c r="K994" s="179"/>
      <c r="L994" s="146"/>
      <c r="M994" s="156"/>
      <c r="N994" s="146"/>
      <c r="O994" s="146"/>
      <c r="P994" s="146"/>
      <c r="Q994" s="146"/>
      <c r="R994" s="146"/>
      <c r="S994" s="146"/>
      <c r="T994" s="146"/>
      <c r="U994" s="146"/>
      <c r="V994" s="146"/>
      <c r="W994" s="146"/>
      <c r="X994" s="146"/>
      <c r="Y994" s="146"/>
      <c r="Z994" s="146"/>
    </row>
    <row r="995" spans="1:26" ht="12.75" customHeight="1" x14ac:dyDescent="0.25">
      <c r="A995" s="141">
        <v>991</v>
      </c>
      <c r="B995" s="146"/>
      <c r="C995" s="204" t="s">
        <v>3100</v>
      </c>
      <c r="D995" s="210" t="s">
        <v>3955</v>
      </c>
      <c r="E995" s="203" t="s">
        <v>3101</v>
      </c>
      <c r="F995" s="175">
        <v>2015</v>
      </c>
      <c r="G995" s="195">
        <v>43200000000</v>
      </c>
      <c r="H995" s="195">
        <v>6702000000</v>
      </c>
      <c r="I995" s="154">
        <f t="shared" si="7"/>
        <v>0.15513888888888888</v>
      </c>
      <c r="J995" s="179"/>
      <c r="K995" s="179"/>
      <c r="L995" s="146"/>
      <c r="M995" s="156"/>
      <c r="N995" s="146"/>
      <c r="O995" s="146"/>
      <c r="P995" s="146"/>
      <c r="Q995" s="146"/>
      <c r="R995" s="146"/>
      <c r="S995" s="146"/>
      <c r="T995" s="146"/>
      <c r="U995" s="146"/>
      <c r="V995" s="146"/>
      <c r="W995" s="146"/>
      <c r="X995" s="146"/>
      <c r="Y995" s="146"/>
      <c r="Z995" s="146"/>
    </row>
    <row r="996" spans="1:26" ht="12.75" customHeight="1" x14ac:dyDescent="0.25">
      <c r="A996" s="141">
        <v>992</v>
      </c>
      <c r="B996" s="146"/>
      <c r="C996" s="211" t="s">
        <v>3138</v>
      </c>
      <c r="D996" s="146" t="s">
        <v>3956</v>
      </c>
      <c r="E996" s="212" t="s">
        <v>3957</v>
      </c>
      <c r="F996" s="175">
        <v>2016</v>
      </c>
      <c r="G996" s="213">
        <v>6722000000</v>
      </c>
      <c r="H996" s="213">
        <v>5819000000</v>
      </c>
      <c r="I996" s="155">
        <f t="shared" si="7"/>
        <v>0.86566498066051767</v>
      </c>
      <c r="J996" s="179"/>
      <c r="K996" s="179"/>
      <c r="L996" s="146"/>
      <c r="M996" s="156"/>
      <c r="N996" s="146"/>
      <c r="O996" s="146"/>
      <c r="P996" s="146"/>
      <c r="Q996" s="146"/>
      <c r="R996" s="146"/>
      <c r="S996" s="146"/>
      <c r="T996" s="146"/>
      <c r="U996" s="146"/>
      <c r="V996" s="146"/>
      <c r="W996" s="146"/>
      <c r="X996" s="146"/>
      <c r="Y996" s="146"/>
      <c r="Z996" s="146"/>
    </row>
    <row r="997" spans="1:26" ht="12.75" customHeight="1" x14ac:dyDescent="0.25">
      <c r="A997" s="141">
        <v>993</v>
      </c>
      <c r="B997" s="146"/>
      <c r="C997" s="214" t="s">
        <v>3184</v>
      </c>
      <c r="D997" s="214" t="s">
        <v>3937</v>
      </c>
      <c r="E997" s="215" t="s">
        <v>3196</v>
      </c>
      <c r="F997" s="175">
        <v>2016</v>
      </c>
      <c r="G997" s="216">
        <v>9539320000</v>
      </c>
      <c r="H997" s="216">
        <v>7374320000</v>
      </c>
      <c r="I997" s="155">
        <f t="shared" si="7"/>
        <v>0.77304461953262915</v>
      </c>
      <c r="J997" s="179"/>
      <c r="K997" s="179"/>
      <c r="L997" s="146"/>
      <c r="M997" s="156"/>
      <c r="N997" s="146"/>
      <c r="O997" s="146"/>
      <c r="P997" s="146"/>
      <c r="Q997" s="146"/>
      <c r="R997" s="146"/>
      <c r="S997" s="146"/>
      <c r="T997" s="146"/>
      <c r="U997" s="146"/>
      <c r="V997" s="146"/>
      <c r="W997" s="146"/>
      <c r="X997" s="146"/>
      <c r="Y997" s="146"/>
      <c r="Z997" s="146"/>
    </row>
    <row r="998" spans="1:26" ht="12.75" customHeight="1" x14ac:dyDescent="0.25">
      <c r="A998" s="141">
        <v>994</v>
      </c>
      <c r="B998" s="146"/>
      <c r="C998" s="214" t="s">
        <v>266</v>
      </c>
      <c r="D998" s="214" t="s">
        <v>269</v>
      </c>
      <c r="E998" s="215" t="s">
        <v>267</v>
      </c>
      <c r="F998" s="175">
        <v>2016</v>
      </c>
      <c r="G998" s="216">
        <v>11500000000</v>
      </c>
      <c r="H998" s="216">
        <v>7830350000</v>
      </c>
      <c r="I998" s="155">
        <f t="shared" si="7"/>
        <v>0.68089999999999995</v>
      </c>
      <c r="J998" s="179"/>
      <c r="K998" s="179"/>
      <c r="L998" s="146"/>
      <c r="M998" s="156"/>
      <c r="N998" s="146"/>
      <c r="O998" s="146"/>
      <c r="P998" s="146"/>
      <c r="Q998" s="146"/>
      <c r="R998" s="146"/>
      <c r="S998" s="146"/>
      <c r="T998" s="146"/>
      <c r="U998" s="146"/>
      <c r="V998" s="146"/>
      <c r="W998" s="146"/>
      <c r="X998" s="146"/>
      <c r="Y998" s="146"/>
      <c r="Z998" s="146"/>
    </row>
    <row r="999" spans="1:26" ht="12.75" customHeight="1" x14ac:dyDescent="0.25">
      <c r="A999" s="141">
        <v>995</v>
      </c>
      <c r="B999" s="146"/>
      <c r="C999" s="214" t="s">
        <v>437</v>
      </c>
      <c r="D999" s="214" t="s">
        <v>358</v>
      </c>
      <c r="E999" s="215" t="s">
        <v>438</v>
      </c>
      <c r="F999" s="175">
        <v>2016</v>
      </c>
      <c r="G999" s="216">
        <v>100000000000</v>
      </c>
      <c r="H999" s="216">
        <v>98445000000</v>
      </c>
      <c r="I999" s="155">
        <f t="shared" si="7"/>
        <v>0.98445000000000005</v>
      </c>
      <c r="J999" s="179"/>
      <c r="K999" s="179"/>
      <c r="L999" s="146"/>
      <c r="M999" s="156"/>
      <c r="N999" s="146"/>
      <c r="O999" s="146"/>
      <c r="P999" s="146"/>
      <c r="Q999" s="146"/>
      <c r="R999" s="146"/>
      <c r="S999" s="146"/>
      <c r="T999" s="146"/>
      <c r="U999" s="146"/>
      <c r="V999" s="146"/>
      <c r="W999" s="146"/>
      <c r="X999" s="146"/>
      <c r="Y999" s="146"/>
      <c r="Z999" s="146"/>
    </row>
    <row r="1000" spans="1:26" ht="12.75" customHeight="1" x14ac:dyDescent="0.25">
      <c r="A1000" s="141">
        <v>996</v>
      </c>
      <c r="B1000" s="146"/>
      <c r="C1000" s="217" t="s">
        <v>3958</v>
      </c>
      <c r="D1000" s="217" t="s">
        <v>452</v>
      </c>
      <c r="E1000" s="218" t="s">
        <v>3959</v>
      </c>
      <c r="F1000" s="219">
        <v>2016</v>
      </c>
      <c r="G1000" s="220">
        <v>600000000000</v>
      </c>
      <c r="H1000" s="220">
        <v>22022633255</v>
      </c>
      <c r="I1000" s="221">
        <f t="shared" si="7"/>
        <v>3.6704388758333331E-2</v>
      </c>
      <c r="J1000" s="179"/>
      <c r="K1000" s="179"/>
      <c r="L1000" s="146"/>
      <c r="M1000" s="222"/>
      <c r="N1000" s="146"/>
      <c r="O1000" s="146"/>
      <c r="P1000" s="146" t="s">
        <v>3716</v>
      </c>
      <c r="Q1000" s="146"/>
      <c r="R1000" s="146"/>
      <c r="S1000" s="146"/>
      <c r="T1000" s="146"/>
      <c r="U1000" s="146"/>
      <c r="V1000" s="146"/>
      <c r="W1000" s="146"/>
      <c r="X1000" s="146"/>
      <c r="Y1000" s="146"/>
      <c r="Z1000" s="146"/>
    </row>
    <row r="1001" spans="1:26" ht="12.75" customHeight="1" x14ac:dyDescent="0.25">
      <c r="A1001" s="141">
        <v>997</v>
      </c>
      <c r="B1001" s="141"/>
      <c r="C1001" s="141" t="s">
        <v>786</v>
      </c>
      <c r="D1001" s="141" t="s">
        <v>3405</v>
      </c>
      <c r="E1001" s="176" t="s">
        <v>787</v>
      </c>
      <c r="F1001" s="175">
        <v>2016</v>
      </c>
      <c r="G1001" s="195">
        <v>419000000000</v>
      </c>
      <c r="H1001" s="195">
        <v>105000000000</v>
      </c>
      <c r="I1001" s="155">
        <f t="shared" si="7"/>
        <v>0.25059665871121717</v>
      </c>
      <c r="J1001" s="155"/>
      <c r="K1001" s="155"/>
      <c r="L1001" s="141"/>
      <c r="M1001" s="156"/>
      <c r="N1001" s="146"/>
      <c r="O1001" s="146" t="s">
        <v>3407</v>
      </c>
      <c r="P1001" s="146"/>
      <c r="Q1001" s="146"/>
      <c r="R1001" s="146"/>
      <c r="S1001" s="146"/>
      <c r="T1001" s="146"/>
      <c r="U1001" s="146"/>
      <c r="V1001" s="146"/>
      <c r="W1001" s="146"/>
      <c r="X1001" s="146"/>
      <c r="Y1001" s="146"/>
      <c r="Z1001" s="146"/>
    </row>
    <row r="1002" spans="1:26" ht="12.75" customHeight="1" x14ac:dyDescent="0.25">
      <c r="A1002" s="141">
        <v>998</v>
      </c>
      <c r="B1002" s="141"/>
      <c r="C1002" s="141" t="s">
        <v>454</v>
      </c>
      <c r="D1002" s="175" t="s">
        <v>3960</v>
      </c>
      <c r="E1002" s="176" t="s">
        <v>455</v>
      </c>
      <c r="F1002" s="175">
        <v>2016</v>
      </c>
      <c r="G1002" s="223">
        <v>16727860000</v>
      </c>
      <c r="H1002" s="224">
        <v>2126290000</v>
      </c>
      <c r="I1002" s="155">
        <f t="shared" si="7"/>
        <v>0.12711070035258545</v>
      </c>
      <c r="J1002" s="155"/>
      <c r="K1002" s="155"/>
      <c r="L1002" s="141"/>
      <c r="M1002" s="156"/>
      <c r="N1002" s="146"/>
      <c r="O1002" s="146"/>
      <c r="P1002" s="146"/>
      <c r="Q1002" s="146"/>
      <c r="R1002" s="146"/>
      <c r="S1002" s="146"/>
      <c r="T1002" s="146"/>
      <c r="U1002" s="146"/>
      <c r="V1002" s="146"/>
      <c r="W1002" s="146"/>
      <c r="X1002" s="146"/>
      <c r="Y1002" s="146"/>
      <c r="Z1002" s="146"/>
    </row>
    <row r="1003" spans="1:26" ht="12.75" customHeight="1" x14ac:dyDescent="0.2">
      <c r="A1003" s="141">
        <v>999</v>
      </c>
      <c r="B1003" s="141"/>
      <c r="C1003" s="141" t="s">
        <v>3163</v>
      </c>
      <c r="D1003" s="175" t="s">
        <v>3960</v>
      </c>
      <c r="E1003" s="225" t="s">
        <v>3961</v>
      </c>
      <c r="F1003" s="175">
        <v>2016</v>
      </c>
      <c r="G1003" s="171">
        <v>6000000000</v>
      </c>
      <c r="H1003" s="171">
        <v>1380000000</v>
      </c>
      <c r="I1003" s="155">
        <v>0.23</v>
      </c>
      <c r="J1003" s="141"/>
      <c r="K1003" s="141"/>
      <c r="L1003" s="141"/>
      <c r="M1003" s="141"/>
      <c r="N1003" s="146"/>
      <c r="O1003" s="146"/>
      <c r="P1003" s="146"/>
      <c r="Q1003" s="146"/>
      <c r="R1003" s="146"/>
      <c r="S1003" s="146"/>
      <c r="T1003" s="146"/>
      <c r="U1003" s="146"/>
      <c r="V1003" s="146"/>
      <c r="W1003" s="146"/>
      <c r="X1003" s="146"/>
      <c r="Y1003" s="146"/>
      <c r="Z1003" s="146"/>
    </row>
    <row r="1004" spans="1:26" ht="12.75" customHeight="1" x14ac:dyDescent="0.25">
      <c r="A1004" s="141">
        <v>1000</v>
      </c>
      <c r="B1004" s="141"/>
      <c r="C1004" s="196" t="s">
        <v>3962</v>
      </c>
      <c r="D1004" s="175" t="s">
        <v>3963</v>
      </c>
      <c r="E1004" s="176" t="s">
        <v>3964</v>
      </c>
      <c r="F1004" s="175">
        <v>2016</v>
      </c>
      <c r="G1004" s="171">
        <v>990588911</v>
      </c>
      <c r="H1004" s="171">
        <v>990588911</v>
      </c>
      <c r="I1004" s="155">
        <v>1</v>
      </c>
      <c r="J1004" s="141"/>
      <c r="K1004" s="141"/>
      <c r="L1004" s="141"/>
      <c r="M1004" s="141"/>
      <c r="N1004" s="146"/>
      <c r="O1004" s="146"/>
      <c r="P1004" s="146" t="s">
        <v>3273</v>
      </c>
      <c r="Q1004" s="146"/>
      <c r="R1004" s="146"/>
      <c r="S1004" s="146"/>
      <c r="T1004" s="146"/>
      <c r="U1004" s="146"/>
      <c r="V1004" s="146"/>
      <c r="W1004" s="146"/>
      <c r="X1004" s="146"/>
      <c r="Y1004" s="146"/>
      <c r="Z1004" s="146"/>
    </row>
    <row r="1005" spans="1:26" ht="12.75" customHeight="1" x14ac:dyDescent="0.25">
      <c r="A1005" s="141">
        <v>1001</v>
      </c>
      <c r="B1005" s="141"/>
      <c r="C1005" s="196" t="s">
        <v>965</v>
      </c>
      <c r="D1005" s="175" t="s">
        <v>3963</v>
      </c>
      <c r="E1005" s="176" t="s">
        <v>966</v>
      </c>
      <c r="F1005" s="175">
        <v>2016</v>
      </c>
      <c r="G1005" s="171">
        <v>15220682369</v>
      </c>
      <c r="H1005" s="171">
        <v>15220682369</v>
      </c>
      <c r="I1005" s="155">
        <v>7.2723813942857138E-2</v>
      </c>
      <c r="J1005" s="141"/>
      <c r="K1005" s="141"/>
      <c r="L1005" s="141"/>
      <c r="M1005" s="141"/>
      <c r="N1005" s="146"/>
      <c r="O1005" s="146"/>
      <c r="P1005" s="146" t="s">
        <v>3273</v>
      </c>
      <c r="Q1005" s="146"/>
      <c r="R1005" s="146"/>
      <c r="S1005" s="146"/>
      <c r="T1005" s="146"/>
      <c r="U1005" s="146"/>
      <c r="V1005" s="146"/>
      <c r="W1005" s="146"/>
      <c r="X1005" s="146"/>
      <c r="Y1005" s="146"/>
      <c r="Z1005" s="146"/>
    </row>
    <row r="1006" spans="1:26" ht="12.75" customHeight="1" x14ac:dyDescent="0.25">
      <c r="A1006" s="141">
        <v>1002</v>
      </c>
      <c r="B1006" s="141"/>
      <c r="C1006" s="196" t="s">
        <v>3171</v>
      </c>
      <c r="D1006" s="175" t="s">
        <v>452</v>
      </c>
      <c r="E1006" s="176" t="s">
        <v>3965</v>
      </c>
      <c r="F1006" s="175">
        <v>2016</v>
      </c>
      <c r="G1006" s="171">
        <v>35000000000</v>
      </c>
      <c r="H1006" s="171">
        <v>2545333488</v>
      </c>
      <c r="I1006" s="155">
        <v>0.51</v>
      </c>
      <c r="J1006" s="141"/>
      <c r="K1006" s="141"/>
      <c r="L1006" s="141"/>
      <c r="M1006" s="141"/>
      <c r="N1006" s="146"/>
      <c r="O1006" s="146"/>
      <c r="P1006" s="146"/>
      <c r="Q1006" s="146"/>
      <c r="R1006" s="146"/>
      <c r="S1006" s="146"/>
      <c r="T1006" s="146"/>
      <c r="U1006" s="146"/>
      <c r="V1006" s="146"/>
      <c r="W1006" s="146"/>
      <c r="X1006" s="146"/>
      <c r="Y1006" s="146"/>
      <c r="Z1006" s="146"/>
    </row>
    <row r="1007" spans="1:26" ht="12.75" customHeight="1" x14ac:dyDescent="0.2">
      <c r="A1007" s="141">
        <v>1003</v>
      </c>
      <c r="B1007" s="141"/>
      <c r="C1007" s="141" t="s">
        <v>724</v>
      </c>
      <c r="D1007" s="141" t="s">
        <v>3405</v>
      </c>
      <c r="E1007" s="226" t="s">
        <v>725</v>
      </c>
      <c r="F1007" s="175">
        <v>2016</v>
      </c>
      <c r="G1007" s="227">
        <v>11600000000</v>
      </c>
      <c r="H1007" s="228">
        <v>5916000000</v>
      </c>
      <c r="I1007" s="155">
        <v>0.51</v>
      </c>
      <c r="J1007" s="141"/>
      <c r="K1007" s="141"/>
      <c r="L1007" s="141"/>
      <c r="M1007" s="156"/>
      <c r="N1007" s="146"/>
      <c r="O1007" s="146"/>
      <c r="P1007" s="146"/>
      <c r="Q1007" s="146"/>
      <c r="R1007" s="146"/>
      <c r="S1007" s="146"/>
      <c r="T1007" s="146"/>
      <c r="U1007" s="146"/>
      <c r="V1007" s="146"/>
      <c r="W1007" s="146"/>
      <c r="X1007" s="146"/>
      <c r="Y1007" s="146"/>
      <c r="Z1007" s="146"/>
    </row>
    <row r="1008" spans="1:26" ht="12.75" customHeight="1" x14ac:dyDescent="0.2">
      <c r="A1008" s="141">
        <v>1004</v>
      </c>
      <c r="B1008" s="141"/>
      <c r="C1008" s="229" t="s">
        <v>731</v>
      </c>
      <c r="D1008" s="141" t="s">
        <v>3405</v>
      </c>
      <c r="E1008" s="226" t="s">
        <v>732</v>
      </c>
      <c r="F1008" s="175">
        <v>2016</v>
      </c>
      <c r="G1008" s="230">
        <v>8000000000</v>
      </c>
      <c r="H1008" s="228">
        <v>4080000000</v>
      </c>
      <c r="I1008" s="155">
        <f t="shared" ref="I1008:I1044" si="8">H1008/G1008</f>
        <v>0.51</v>
      </c>
      <c r="J1008" s="141"/>
      <c r="K1008" s="141"/>
      <c r="L1008" s="141"/>
      <c r="M1008" s="156"/>
      <c r="N1008" s="146"/>
      <c r="O1008" s="146"/>
      <c r="P1008" s="146"/>
      <c r="Q1008" s="146"/>
      <c r="R1008" s="146"/>
      <c r="S1008" s="146"/>
      <c r="T1008" s="146"/>
      <c r="U1008" s="146"/>
      <c r="V1008" s="146"/>
      <c r="W1008" s="146"/>
      <c r="X1008" s="146"/>
      <c r="Y1008" s="146"/>
      <c r="Z1008" s="146"/>
    </row>
    <row r="1009" spans="1:26" ht="12.75" customHeight="1" x14ac:dyDescent="0.2">
      <c r="A1009" s="141">
        <v>1005</v>
      </c>
      <c r="B1009" s="141"/>
      <c r="C1009" s="141" t="s">
        <v>737</v>
      </c>
      <c r="D1009" s="141" t="s">
        <v>3405</v>
      </c>
      <c r="E1009" s="226" t="s">
        <v>738</v>
      </c>
      <c r="F1009" s="175">
        <v>2016</v>
      </c>
      <c r="G1009" s="230">
        <v>6450000000</v>
      </c>
      <c r="H1009" s="228">
        <v>3289500000</v>
      </c>
      <c r="I1009" s="155">
        <f t="shared" si="8"/>
        <v>0.51</v>
      </c>
      <c r="J1009" s="141"/>
      <c r="K1009" s="141"/>
      <c r="L1009" s="141"/>
      <c r="M1009" s="156"/>
      <c r="N1009" s="146"/>
      <c r="O1009" s="146"/>
      <c r="P1009" s="146"/>
      <c r="Q1009" s="146"/>
      <c r="R1009" s="146"/>
      <c r="S1009" s="146"/>
      <c r="T1009" s="146"/>
      <c r="U1009" s="146"/>
      <c r="V1009" s="146"/>
      <c r="W1009" s="146"/>
      <c r="X1009" s="146"/>
      <c r="Y1009" s="146"/>
      <c r="Z1009" s="146"/>
    </row>
    <row r="1010" spans="1:26" ht="12.75" customHeight="1" x14ac:dyDescent="0.2">
      <c r="A1010" s="141">
        <v>1006</v>
      </c>
      <c r="B1010" s="141"/>
      <c r="C1010" s="141" t="s">
        <v>410</v>
      </c>
      <c r="D1010" s="141" t="s">
        <v>3405</v>
      </c>
      <c r="E1010" s="226" t="s">
        <v>411</v>
      </c>
      <c r="F1010" s="175">
        <v>2016</v>
      </c>
      <c r="G1010" s="230">
        <v>10500000000</v>
      </c>
      <c r="H1010" s="228">
        <v>5355000000</v>
      </c>
      <c r="I1010" s="155">
        <f t="shared" si="8"/>
        <v>0.51</v>
      </c>
      <c r="J1010" s="141"/>
      <c r="K1010" s="141"/>
      <c r="L1010" s="141"/>
      <c r="M1010" s="156"/>
      <c r="N1010" s="146"/>
      <c r="O1010" s="146"/>
      <c r="P1010" s="146"/>
      <c r="Q1010" s="146"/>
      <c r="R1010" s="146"/>
      <c r="S1010" s="146"/>
      <c r="T1010" s="146"/>
      <c r="U1010" s="146"/>
      <c r="V1010" s="146"/>
      <c r="W1010" s="146"/>
      <c r="X1010" s="146"/>
      <c r="Y1010" s="146"/>
      <c r="Z1010" s="146"/>
    </row>
    <row r="1011" spans="1:26" ht="12.75" customHeight="1" x14ac:dyDescent="0.2">
      <c r="A1011" s="141">
        <v>1007</v>
      </c>
      <c r="B1011" s="141"/>
      <c r="C1011" s="141" t="s">
        <v>419</v>
      </c>
      <c r="D1011" s="141" t="s">
        <v>3405</v>
      </c>
      <c r="E1011" s="226" t="s">
        <v>420</v>
      </c>
      <c r="F1011" s="175">
        <v>2016</v>
      </c>
      <c r="G1011" s="230">
        <v>10000000000</v>
      </c>
      <c r="H1011" s="228">
        <v>5100000000</v>
      </c>
      <c r="I1011" s="155">
        <f t="shared" si="8"/>
        <v>0.51</v>
      </c>
      <c r="J1011" s="141"/>
      <c r="K1011" s="141"/>
      <c r="L1011" s="141"/>
      <c r="M1011" s="156"/>
      <c r="N1011" s="146"/>
      <c r="O1011" s="146"/>
      <c r="P1011" s="146"/>
      <c r="Q1011" s="146"/>
      <c r="R1011" s="146"/>
      <c r="S1011" s="146"/>
      <c r="T1011" s="146"/>
      <c r="U1011" s="146"/>
      <c r="V1011" s="146"/>
      <c r="W1011" s="146"/>
      <c r="X1011" s="146"/>
      <c r="Y1011" s="146"/>
      <c r="Z1011" s="146"/>
    </row>
    <row r="1012" spans="1:26" ht="12.75" customHeight="1" x14ac:dyDescent="0.2">
      <c r="A1012" s="141">
        <v>1008</v>
      </c>
      <c r="B1012" s="141"/>
      <c r="C1012" s="141" t="s">
        <v>423</v>
      </c>
      <c r="D1012" s="141" t="s">
        <v>3405</v>
      </c>
      <c r="E1012" s="226" t="s">
        <v>424</v>
      </c>
      <c r="F1012" s="175">
        <v>2016</v>
      </c>
      <c r="G1012" s="230">
        <v>8475580000</v>
      </c>
      <c r="H1012" s="228">
        <v>4075580000</v>
      </c>
      <c r="I1012" s="155">
        <f t="shared" si="8"/>
        <v>0.4808614867655075</v>
      </c>
      <c r="J1012" s="141"/>
      <c r="K1012" s="141"/>
      <c r="L1012" s="141"/>
      <c r="M1012" s="156"/>
      <c r="N1012" s="146"/>
      <c r="O1012" s="146"/>
      <c r="P1012" s="146"/>
      <c r="Q1012" s="146"/>
      <c r="R1012" s="146"/>
      <c r="S1012" s="146"/>
      <c r="T1012" s="146"/>
      <c r="U1012" s="146"/>
      <c r="V1012" s="146"/>
      <c r="W1012" s="146"/>
      <c r="X1012" s="146"/>
      <c r="Y1012" s="146"/>
      <c r="Z1012" s="146"/>
    </row>
    <row r="1013" spans="1:26" ht="12.75" customHeight="1" x14ac:dyDescent="0.2">
      <c r="A1013" s="141">
        <v>1009</v>
      </c>
      <c r="B1013" s="141"/>
      <c r="C1013" s="141" t="s">
        <v>427</v>
      </c>
      <c r="D1013" s="141" t="s">
        <v>3405</v>
      </c>
      <c r="E1013" s="226" t="s">
        <v>428</v>
      </c>
      <c r="F1013" s="175">
        <v>2016</v>
      </c>
      <c r="G1013" s="230">
        <v>7143630000</v>
      </c>
      <c r="H1013" s="228">
        <v>3643630000</v>
      </c>
      <c r="I1013" s="155">
        <f t="shared" si="8"/>
        <v>0.51005301226407307</v>
      </c>
      <c r="J1013" s="141"/>
      <c r="K1013" s="141"/>
      <c r="L1013" s="141"/>
      <c r="M1013" s="156"/>
      <c r="N1013" s="146"/>
      <c r="O1013" s="146"/>
      <c r="P1013" s="146"/>
      <c r="Q1013" s="146"/>
      <c r="R1013" s="146"/>
      <c r="S1013" s="146"/>
      <c r="T1013" s="146"/>
      <c r="U1013" s="146"/>
      <c r="V1013" s="146"/>
      <c r="W1013" s="146"/>
      <c r="X1013" s="146"/>
      <c r="Y1013" s="146"/>
      <c r="Z1013" s="146"/>
    </row>
    <row r="1014" spans="1:26" ht="12.75" customHeight="1" x14ac:dyDescent="0.2">
      <c r="A1014" s="141">
        <v>1010</v>
      </c>
      <c r="B1014" s="141"/>
      <c r="C1014" s="141" t="s">
        <v>432</v>
      </c>
      <c r="D1014" s="141" t="s">
        <v>3405</v>
      </c>
      <c r="E1014" s="226" t="s">
        <v>433</v>
      </c>
      <c r="F1014" s="175">
        <v>2016</v>
      </c>
      <c r="G1014" s="230">
        <v>7402566447</v>
      </c>
      <c r="H1014" s="228">
        <v>3867226447</v>
      </c>
      <c r="I1014" s="155">
        <f t="shared" si="8"/>
        <v>0.52241698533719361</v>
      </c>
      <c r="J1014" s="141"/>
      <c r="K1014" s="141"/>
      <c r="L1014" s="141"/>
      <c r="M1014" s="156"/>
      <c r="N1014" s="146"/>
      <c r="O1014" s="146"/>
      <c r="P1014" s="146"/>
      <c r="Q1014" s="146"/>
      <c r="R1014" s="146"/>
      <c r="S1014" s="146"/>
      <c r="T1014" s="146"/>
      <c r="U1014" s="146"/>
      <c r="V1014" s="146"/>
      <c r="W1014" s="146"/>
      <c r="X1014" s="146"/>
      <c r="Y1014" s="146"/>
      <c r="Z1014" s="146"/>
    </row>
    <row r="1015" spans="1:26" ht="12.75" customHeight="1" x14ac:dyDescent="0.2">
      <c r="A1015" s="141">
        <v>1011</v>
      </c>
      <c r="B1015" s="141"/>
      <c r="C1015" s="141" t="s">
        <v>992</v>
      </c>
      <c r="D1015" s="175" t="s">
        <v>996</v>
      </c>
      <c r="E1015" s="226" t="s">
        <v>993</v>
      </c>
      <c r="F1015" s="175">
        <v>2016</v>
      </c>
      <c r="G1015" s="231">
        <v>1218000000000</v>
      </c>
      <c r="H1015" s="231">
        <v>442119000000</v>
      </c>
      <c r="I1015" s="155">
        <f t="shared" si="8"/>
        <v>0.36298768472906406</v>
      </c>
      <c r="J1015" s="141"/>
      <c r="K1015" s="141"/>
      <c r="L1015" s="141"/>
      <c r="M1015" s="156"/>
      <c r="N1015" s="146"/>
      <c r="O1015" s="146" t="s">
        <v>3407</v>
      </c>
      <c r="P1015" s="146"/>
      <c r="Q1015" s="146"/>
      <c r="R1015" s="146"/>
      <c r="S1015" s="146"/>
      <c r="T1015" s="146"/>
      <c r="U1015" s="146"/>
      <c r="V1015" s="146"/>
      <c r="W1015" s="146"/>
      <c r="X1015" s="146"/>
      <c r="Y1015" s="146"/>
      <c r="Z1015" s="146"/>
    </row>
    <row r="1016" spans="1:26" ht="12.75" customHeight="1" x14ac:dyDescent="0.2">
      <c r="A1016" s="141">
        <v>1012</v>
      </c>
      <c r="B1016" s="141"/>
      <c r="C1016" s="141" t="s">
        <v>3202</v>
      </c>
      <c r="D1016" s="175" t="s">
        <v>996</v>
      </c>
      <c r="E1016" s="226" t="s">
        <v>3966</v>
      </c>
      <c r="F1016" s="175">
        <v>2016</v>
      </c>
      <c r="G1016" s="231">
        <v>18007640000</v>
      </c>
      <c r="H1016" s="171">
        <v>8108640000</v>
      </c>
      <c r="I1016" s="155">
        <f t="shared" si="8"/>
        <v>0.45028887738759771</v>
      </c>
      <c r="J1016" s="141"/>
      <c r="K1016" s="141"/>
      <c r="L1016" s="141"/>
      <c r="M1016" s="156"/>
      <c r="N1016" s="146"/>
      <c r="O1016" s="146"/>
      <c r="P1016" s="146"/>
      <c r="Q1016" s="146"/>
      <c r="R1016" s="146"/>
      <c r="S1016" s="146"/>
      <c r="T1016" s="146"/>
      <c r="U1016" s="146"/>
      <c r="V1016" s="146"/>
      <c r="W1016" s="146"/>
      <c r="X1016" s="146"/>
      <c r="Y1016" s="146"/>
      <c r="Z1016" s="146"/>
    </row>
    <row r="1017" spans="1:26" ht="12.75" customHeight="1" x14ac:dyDescent="0.2">
      <c r="A1017" s="141">
        <v>1013</v>
      </c>
      <c r="B1017" s="141"/>
      <c r="C1017" s="141" t="s">
        <v>998</v>
      </c>
      <c r="D1017" s="175" t="s">
        <v>996</v>
      </c>
      <c r="E1017" s="226" t="s">
        <v>3967</v>
      </c>
      <c r="F1017" s="175">
        <v>2016</v>
      </c>
      <c r="G1017" s="231">
        <v>72900000000</v>
      </c>
      <c r="H1017" s="231">
        <v>61462000000</v>
      </c>
      <c r="I1017" s="155">
        <f t="shared" si="8"/>
        <v>0.84310013717421128</v>
      </c>
      <c r="J1017" s="141"/>
      <c r="K1017" s="141"/>
      <c r="L1017" s="141"/>
      <c r="M1017" s="156"/>
      <c r="N1017" s="146"/>
      <c r="O1017" s="146"/>
      <c r="P1017" s="146"/>
      <c r="Q1017" s="146"/>
      <c r="R1017" s="146"/>
      <c r="S1017" s="146"/>
      <c r="T1017" s="146"/>
      <c r="U1017" s="146"/>
      <c r="V1017" s="146"/>
      <c r="W1017" s="146"/>
      <c r="X1017" s="146"/>
      <c r="Y1017" s="146"/>
      <c r="Z1017" s="146"/>
    </row>
    <row r="1018" spans="1:26" ht="12.75" customHeight="1" x14ac:dyDescent="0.2">
      <c r="A1018" s="141">
        <v>1014</v>
      </c>
      <c r="B1018" s="141"/>
      <c r="C1018" s="141" t="s">
        <v>168</v>
      </c>
      <c r="D1018" s="175" t="s">
        <v>3968</v>
      </c>
      <c r="E1018" s="226" t="s">
        <v>169</v>
      </c>
      <c r="F1018" s="175">
        <v>2016</v>
      </c>
      <c r="G1018" s="231">
        <v>4100000000</v>
      </c>
      <c r="H1018" s="231">
        <v>2677000000</v>
      </c>
      <c r="I1018" s="155">
        <f t="shared" si="8"/>
        <v>0.65292682926829271</v>
      </c>
      <c r="J1018" s="141"/>
      <c r="K1018" s="141"/>
      <c r="L1018" s="141"/>
      <c r="M1018" s="156"/>
      <c r="N1018" s="146"/>
      <c r="O1018" s="146"/>
      <c r="P1018" s="146"/>
      <c r="Q1018" s="146"/>
      <c r="R1018" s="146"/>
      <c r="S1018" s="146"/>
      <c r="T1018" s="146"/>
      <c r="U1018" s="146"/>
      <c r="V1018" s="146"/>
      <c r="W1018" s="146"/>
      <c r="X1018" s="146"/>
      <c r="Y1018" s="146"/>
      <c r="Z1018" s="146"/>
    </row>
    <row r="1019" spans="1:26" ht="12.75" customHeight="1" x14ac:dyDescent="0.25">
      <c r="A1019" s="141">
        <v>1015</v>
      </c>
      <c r="B1019" s="141"/>
      <c r="C1019" s="204" t="s">
        <v>135</v>
      </c>
      <c r="D1019" s="175" t="s">
        <v>138</v>
      </c>
      <c r="E1019" s="203" t="s">
        <v>136</v>
      </c>
      <c r="F1019" s="175">
        <v>2017</v>
      </c>
      <c r="G1019" s="231">
        <v>4000680000</v>
      </c>
      <c r="H1019" s="231">
        <v>2127720000</v>
      </c>
      <c r="I1019" s="155">
        <f t="shared" si="8"/>
        <v>0.53183958727016412</v>
      </c>
      <c r="J1019" s="141"/>
      <c r="K1019" s="141"/>
      <c r="L1019" s="141"/>
      <c r="M1019" s="156"/>
      <c r="N1019" s="146"/>
      <c r="O1019" s="146"/>
      <c r="P1019" s="146"/>
      <c r="Q1019" s="146"/>
      <c r="R1019" s="146"/>
      <c r="S1019" s="146"/>
      <c r="T1019" s="146"/>
      <c r="U1019" s="146"/>
      <c r="V1019" s="146"/>
      <c r="W1019" s="146"/>
      <c r="X1019" s="146"/>
      <c r="Y1019" s="146"/>
      <c r="Z1019" s="146"/>
    </row>
    <row r="1020" spans="1:26" ht="12.75" customHeight="1" x14ac:dyDescent="0.2">
      <c r="A1020" s="141">
        <v>1016</v>
      </c>
      <c r="B1020" s="141"/>
      <c r="C1020" s="175" t="s">
        <v>597</v>
      </c>
      <c r="D1020" s="175" t="s">
        <v>602</v>
      </c>
      <c r="E1020" s="176" t="s">
        <v>3969</v>
      </c>
      <c r="F1020" s="175">
        <v>2017</v>
      </c>
      <c r="G1020" s="231">
        <v>140833570000</v>
      </c>
      <c r="H1020" s="231">
        <v>139199570000</v>
      </c>
      <c r="I1020" s="155">
        <f t="shared" si="8"/>
        <v>0.98839765263353052</v>
      </c>
      <c r="J1020" s="141"/>
      <c r="K1020" s="141"/>
      <c r="L1020" s="141"/>
      <c r="M1020" s="156"/>
      <c r="N1020" s="146"/>
      <c r="O1020" s="146"/>
      <c r="P1020" s="146" t="s">
        <v>3273</v>
      </c>
      <c r="Q1020" s="146"/>
      <c r="R1020" s="146"/>
      <c r="S1020" s="146"/>
      <c r="T1020" s="146"/>
      <c r="U1020" s="146"/>
      <c r="V1020" s="146"/>
      <c r="W1020" s="146"/>
      <c r="X1020" s="146"/>
      <c r="Y1020" s="146"/>
      <c r="Z1020" s="146"/>
    </row>
    <row r="1021" spans="1:26" ht="12.75" customHeight="1" x14ac:dyDescent="0.2">
      <c r="A1021" s="141">
        <v>1017</v>
      </c>
      <c r="B1021" s="141"/>
      <c r="C1021" s="175" t="s">
        <v>1049</v>
      </c>
      <c r="D1021" s="175" t="s">
        <v>1052</v>
      </c>
      <c r="E1021" s="226" t="s">
        <v>1050</v>
      </c>
      <c r="F1021" s="141">
        <v>2017</v>
      </c>
      <c r="G1021" s="171">
        <v>194289130000</v>
      </c>
      <c r="H1021" s="171">
        <v>127943420000</v>
      </c>
      <c r="I1021" s="155">
        <f t="shared" si="8"/>
        <v>0.65852073144802281</v>
      </c>
      <c r="J1021" s="141"/>
      <c r="K1021" s="141"/>
      <c r="L1021" s="141"/>
      <c r="M1021" s="156"/>
      <c r="N1021" s="146"/>
      <c r="O1021" s="146"/>
      <c r="P1021" s="146"/>
      <c r="Q1021" s="146"/>
      <c r="R1021" s="146"/>
      <c r="S1021" s="146"/>
      <c r="T1021" s="146"/>
      <c r="U1021" s="146"/>
      <c r="V1021" s="146"/>
      <c r="W1021" s="146"/>
      <c r="X1021" s="146"/>
      <c r="Y1021" s="146"/>
      <c r="Z1021" s="146"/>
    </row>
    <row r="1022" spans="1:26" ht="12.75" customHeight="1" x14ac:dyDescent="0.2">
      <c r="A1022" s="141">
        <v>1018</v>
      </c>
      <c r="B1022" s="141"/>
      <c r="C1022" s="175" t="s">
        <v>3209</v>
      </c>
      <c r="D1022" s="175" t="s">
        <v>581</v>
      </c>
      <c r="E1022" s="176" t="s">
        <v>3210</v>
      </c>
      <c r="F1022" s="141">
        <v>2017</v>
      </c>
      <c r="G1022" s="171">
        <v>12688200000</v>
      </c>
      <c r="H1022" s="171">
        <v>3679200000</v>
      </c>
      <c r="I1022" s="155">
        <f t="shared" si="8"/>
        <v>0.28997020854021849</v>
      </c>
      <c r="J1022" s="141"/>
      <c r="K1022" s="141"/>
      <c r="L1022" s="141"/>
      <c r="M1022" s="156"/>
      <c r="N1022" s="146"/>
      <c r="O1022" s="146"/>
      <c r="P1022" s="146"/>
      <c r="Q1022" s="146"/>
      <c r="R1022" s="146"/>
      <c r="S1022" s="146"/>
      <c r="T1022" s="146"/>
      <c r="U1022" s="146"/>
      <c r="V1022" s="146"/>
      <c r="W1022" s="146"/>
      <c r="X1022" s="146"/>
      <c r="Y1022" s="146"/>
      <c r="Z1022" s="146"/>
    </row>
    <row r="1023" spans="1:26" ht="12.75" customHeight="1" x14ac:dyDescent="0.2">
      <c r="A1023" s="141">
        <v>1019</v>
      </c>
      <c r="B1023" s="141"/>
      <c r="C1023" s="141" t="s">
        <v>3211</v>
      </c>
      <c r="D1023" s="141" t="s">
        <v>358</v>
      </c>
      <c r="E1023" s="176" t="s">
        <v>3212</v>
      </c>
      <c r="F1023" s="141">
        <v>2017</v>
      </c>
      <c r="G1023" s="171">
        <v>52700000000</v>
      </c>
      <c r="H1023" s="171">
        <v>31311000000</v>
      </c>
      <c r="I1023" s="155">
        <f t="shared" si="8"/>
        <v>0.59413662239089182</v>
      </c>
      <c r="J1023" s="141"/>
      <c r="K1023" s="141"/>
      <c r="L1023" s="141"/>
      <c r="M1023" s="156"/>
      <c r="N1023" s="146"/>
      <c r="O1023" s="146"/>
      <c r="P1023" s="146"/>
      <c r="Q1023" s="146"/>
      <c r="R1023" s="146"/>
      <c r="S1023" s="146"/>
      <c r="T1023" s="146"/>
      <c r="U1023" s="146"/>
      <c r="V1023" s="146"/>
      <c r="W1023" s="146"/>
      <c r="X1023" s="146"/>
      <c r="Y1023" s="146"/>
      <c r="Z1023" s="146"/>
    </row>
    <row r="1024" spans="1:26" ht="12.75" customHeight="1" x14ac:dyDescent="0.2">
      <c r="A1024" s="141">
        <v>1020</v>
      </c>
      <c r="B1024" s="141"/>
      <c r="C1024" s="141" t="s">
        <v>774</v>
      </c>
      <c r="D1024" s="175" t="s">
        <v>415</v>
      </c>
      <c r="E1024" s="176" t="s">
        <v>775</v>
      </c>
      <c r="F1024" s="141">
        <v>2017</v>
      </c>
      <c r="G1024" s="171">
        <v>237350000000</v>
      </c>
      <c r="H1024" s="171">
        <v>231105000000</v>
      </c>
      <c r="I1024" s="155">
        <f t="shared" si="8"/>
        <v>0.97368864546029066</v>
      </c>
      <c r="J1024" s="141"/>
      <c r="K1024" s="141"/>
      <c r="L1024" s="141"/>
      <c r="M1024" s="156"/>
      <c r="N1024" s="146"/>
      <c r="O1024" s="146"/>
      <c r="P1024" s="146"/>
      <c r="Q1024" s="146"/>
      <c r="R1024" s="146"/>
      <c r="S1024" s="146"/>
      <c r="T1024" s="146"/>
      <c r="U1024" s="146"/>
      <c r="V1024" s="146"/>
      <c r="W1024" s="146"/>
      <c r="X1024" s="146"/>
      <c r="Y1024" s="146"/>
      <c r="Z1024" s="146"/>
    </row>
    <row r="1025" spans="1:26" ht="12.75" customHeight="1" x14ac:dyDescent="0.2">
      <c r="A1025" s="141">
        <v>1021</v>
      </c>
      <c r="B1025" s="141"/>
      <c r="C1025" s="141" t="s">
        <v>3173</v>
      </c>
      <c r="D1025" s="175" t="s">
        <v>452</v>
      </c>
      <c r="E1025" s="176" t="s">
        <v>3174</v>
      </c>
      <c r="F1025" s="141">
        <v>2017</v>
      </c>
      <c r="G1025" s="171">
        <v>18155490000</v>
      </c>
      <c r="H1025" s="171">
        <v>2385100000</v>
      </c>
      <c r="I1025" s="155">
        <f t="shared" si="8"/>
        <v>0.13137073138758579</v>
      </c>
      <c r="J1025" s="141"/>
      <c r="K1025" s="141"/>
      <c r="L1025" s="141"/>
      <c r="M1025" s="156"/>
      <c r="N1025" s="146"/>
      <c r="O1025" s="146"/>
      <c r="P1025" s="146"/>
      <c r="Q1025" s="146"/>
      <c r="R1025" s="146"/>
      <c r="S1025" s="146"/>
      <c r="T1025" s="146"/>
      <c r="U1025" s="146"/>
      <c r="V1025" s="146"/>
      <c r="W1025" s="146"/>
      <c r="X1025" s="146"/>
      <c r="Y1025" s="146"/>
      <c r="Z1025" s="146"/>
    </row>
    <row r="1026" spans="1:26" ht="12.75" customHeight="1" x14ac:dyDescent="0.2">
      <c r="A1026" s="141">
        <v>1022</v>
      </c>
      <c r="B1026" s="141"/>
      <c r="C1026" s="141" t="s">
        <v>3232</v>
      </c>
      <c r="D1026" s="141" t="s">
        <v>415</v>
      </c>
      <c r="E1026" s="176" t="s">
        <v>3233</v>
      </c>
      <c r="F1026" s="141">
        <v>2017</v>
      </c>
      <c r="G1026" s="231">
        <v>439000000000</v>
      </c>
      <c r="H1026" s="231">
        <v>175600000000</v>
      </c>
      <c r="I1026" s="155">
        <f t="shared" si="8"/>
        <v>0.4</v>
      </c>
      <c r="J1026" s="141"/>
      <c r="K1026" s="141"/>
      <c r="L1026" s="141"/>
      <c r="M1026" s="156"/>
      <c r="N1026" s="146"/>
      <c r="O1026" s="146" t="s">
        <v>3407</v>
      </c>
      <c r="P1026" s="146"/>
      <c r="Q1026" s="146"/>
      <c r="R1026" s="146"/>
      <c r="S1026" s="146"/>
      <c r="T1026" s="146"/>
      <c r="U1026" s="146"/>
      <c r="V1026" s="146"/>
      <c r="W1026" s="146"/>
      <c r="X1026" s="146"/>
      <c r="Y1026" s="146"/>
      <c r="Z1026" s="146"/>
    </row>
    <row r="1027" spans="1:26" ht="12.75" customHeight="1" x14ac:dyDescent="0.2">
      <c r="A1027" s="141">
        <v>1023</v>
      </c>
      <c r="B1027" s="141"/>
      <c r="C1027" s="141" t="s">
        <v>234</v>
      </c>
      <c r="D1027" s="141" t="s">
        <v>3970</v>
      </c>
      <c r="E1027" s="176" t="s">
        <v>235</v>
      </c>
      <c r="F1027" s="141">
        <v>2017</v>
      </c>
      <c r="G1027" s="171">
        <v>17000000000</v>
      </c>
      <c r="H1027" s="171">
        <v>13464000000</v>
      </c>
      <c r="I1027" s="155">
        <f t="shared" si="8"/>
        <v>0.79200000000000004</v>
      </c>
      <c r="J1027" s="141"/>
      <c r="K1027" s="141"/>
      <c r="L1027" s="141"/>
      <c r="M1027" s="156"/>
      <c r="N1027" s="146"/>
      <c r="O1027" s="146"/>
      <c r="P1027" s="146"/>
      <c r="Q1027" s="146"/>
      <c r="R1027" s="146"/>
      <c r="S1027" s="146"/>
      <c r="T1027" s="146"/>
      <c r="U1027" s="146"/>
      <c r="V1027" s="146"/>
      <c r="W1027" s="146"/>
      <c r="X1027" s="146"/>
      <c r="Y1027" s="146"/>
      <c r="Z1027" s="146"/>
    </row>
    <row r="1028" spans="1:26" ht="12.75" customHeight="1" x14ac:dyDescent="0.2">
      <c r="A1028" s="141">
        <v>1024</v>
      </c>
      <c r="B1028" s="141"/>
      <c r="C1028" s="141" t="s">
        <v>3971</v>
      </c>
      <c r="D1028" s="141" t="s">
        <v>257</v>
      </c>
      <c r="E1028" s="176" t="s">
        <v>3972</v>
      </c>
      <c r="F1028" s="141">
        <v>2017</v>
      </c>
      <c r="G1028" s="171">
        <v>14760000000</v>
      </c>
      <c r="H1028" s="171">
        <v>1322000000</v>
      </c>
      <c r="I1028" s="155">
        <f t="shared" si="8"/>
        <v>8.9566395663956633E-2</v>
      </c>
      <c r="J1028" s="141"/>
      <c r="K1028" s="141"/>
      <c r="L1028" s="141"/>
      <c r="M1028" s="156"/>
      <c r="N1028" s="146"/>
      <c r="O1028" s="146"/>
      <c r="P1028" s="146"/>
      <c r="Q1028" s="146"/>
      <c r="R1028" s="146"/>
      <c r="S1028" s="146"/>
      <c r="T1028" s="146"/>
      <c r="U1028" s="146"/>
      <c r="V1028" s="146"/>
      <c r="W1028" s="146"/>
      <c r="X1028" s="146"/>
      <c r="Y1028" s="146"/>
      <c r="Z1028" s="146"/>
    </row>
    <row r="1029" spans="1:26" ht="12.75" customHeight="1" x14ac:dyDescent="0.2">
      <c r="A1029" s="141">
        <v>1025</v>
      </c>
      <c r="B1029" s="141"/>
      <c r="C1029" s="141" t="s">
        <v>744</v>
      </c>
      <c r="D1029" s="141" t="s">
        <v>415</v>
      </c>
      <c r="E1029" s="176" t="s">
        <v>3973</v>
      </c>
      <c r="F1029" s="141">
        <v>2017</v>
      </c>
      <c r="G1029" s="171">
        <v>589914260000</v>
      </c>
      <c r="H1029" s="171">
        <v>108682380000</v>
      </c>
      <c r="I1029" s="155">
        <f t="shared" si="8"/>
        <v>0.18423419701703769</v>
      </c>
      <c r="J1029" s="141"/>
      <c r="K1029" s="141"/>
      <c r="L1029" s="141"/>
      <c r="M1029" s="156"/>
      <c r="N1029" s="146"/>
      <c r="O1029" s="146" t="s">
        <v>3407</v>
      </c>
      <c r="P1029" s="146"/>
      <c r="Q1029" s="146"/>
      <c r="R1029" s="146"/>
      <c r="S1029" s="146"/>
      <c r="T1029" s="146"/>
      <c r="U1029" s="146"/>
      <c r="V1029" s="146"/>
      <c r="W1029" s="146"/>
      <c r="X1029" s="146"/>
      <c r="Y1029" s="146"/>
      <c r="Z1029" s="146"/>
    </row>
    <row r="1030" spans="1:26" ht="12.75" customHeight="1" x14ac:dyDescent="0.2">
      <c r="A1030" s="141">
        <v>1026</v>
      </c>
      <c r="B1030" s="141"/>
      <c r="C1030" s="232" t="s">
        <v>3238</v>
      </c>
      <c r="D1030" s="232" t="s">
        <v>414</v>
      </c>
      <c r="E1030" s="233" t="s">
        <v>3239</v>
      </c>
      <c r="F1030" s="141">
        <v>2017</v>
      </c>
      <c r="G1030" s="171">
        <v>51000000000</v>
      </c>
      <c r="H1030" s="171">
        <v>49686000000</v>
      </c>
      <c r="I1030" s="155">
        <f t="shared" si="8"/>
        <v>0.97423529411764709</v>
      </c>
      <c r="J1030" s="141"/>
      <c r="K1030" s="141"/>
      <c r="L1030" s="141"/>
      <c r="M1030" s="156"/>
      <c r="N1030" s="146"/>
      <c r="O1030" s="146"/>
      <c r="P1030" s="146"/>
      <c r="Q1030" s="146"/>
      <c r="R1030" s="146"/>
      <c r="S1030" s="146"/>
      <c r="T1030" s="146"/>
      <c r="U1030" s="146"/>
      <c r="V1030" s="146"/>
      <c r="W1030" s="146"/>
      <c r="X1030" s="146"/>
      <c r="Y1030" s="146"/>
      <c r="Z1030" s="146"/>
    </row>
    <row r="1031" spans="1:26" ht="12.75" customHeight="1" x14ac:dyDescent="0.2">
      <c r="A1031" s="141">
        <v>1027</v>
      </c>
      <c r="B1031" s="141"/>
      <c r="C1031" s="232" t="s">
        <v>449</v>
      </c>
      <c r="D1031" s="232" t="s">
        <v>452</v>
      </c>
      <c r="E1031" s="233" t="s">
        <v>450</v>
      </c>
      <c r="F1031" s="141">
        <v>2017</v>
      </c>
      <c r="G1031" s="171">
        <v>25654000000</v>
      </c>
      <c r="H1031" s="171">
        <v>12075436174</v>
      </c>
      <c r="I1031" s="155">
        <f t="shared" si="8"/>
        <v>0.47070383464566928</v>
      </c>
      <c r="J1031" s="141"/>
      <c r="K1031" s="141"/>
      <c r="L1031" s="141"/>
      <c r="M1031" s="156"/>
      <c r="N1031" s="146"/>
      <c r="O1031" s="146"/>
      <c r="P1031" s="146"/>
      <c r="Q1031" s="146"/>
      <c r="R1031" s="146"/>
      <c r="S1031" s="146"/>
      <c r="T1031" s="146"/>
      <c r="U1031" s="146"/>
      <c r="V1031" s="146"/>
      <c r="W1031" s="146"/>
      <c r="X1031" s="146"/>
      <c r="Y1031" s="146"/>
      <c r="Z1031" s="146"/>
    </row>
    <row r="1032" spans="1:26" ht="12.75" customHeight="1" x14ac:dyDescent="0.25">
      <c r="A1032" s="141">
        <v>1028</v>
      </c>
      <c r="B1032" s="141"/>
      <c r="C1032" s="232" t="s">
        <v>124</v>
      </c>
      <c r="D1032" s="232" t="s">
        <v>118</v>
      </c>
      <c r="E1032" s="234" t="s">
        <v>125</v>
      </c>
      <c r="F1032" s="141">
        <v>2017</v>
      </c>
      <c r="G1032" s="171">
        <v>20685950000</v>
      </c>
      <c r="H1032" s="171">
        <v>19051770000</v>
      </c>
      <c r="I1032" s="155">
        <f t="shared" si="8"/>
        <v>0.92100048583700533</v>
      </c>
      <c r="J1032" s="141"/>
      <c r="K1032" s="141"/>
      <c r="L1032" s="141"/>
      <c r="M1032" s="156"/>
      <c r="N1032" s="146"/>
      <c r="O1032" s="146"/>
      <c r="P1032" s="146"/>
      <c r="Q1032" s="146"/>
      <c r="R1032" s="146"/>
      <c r="S1032" s="146"/>
      <c r="T1032" s="146"/>
      <c r="U1032" s="146"/>
      <c r="V1032" s="146"/>
      <c r="W1032" s="146"/>
      <c r="X1032" s="146"/>
      <c r="Y1032" s="146"/>
      <c r="Z1032" s="146"/>
    </row>
    <row r="1033" spans="1:26" ht="12.75" customHeight="1" x14ac:dyDescent="0.2">
      <c r="A1033" s="141">
        <v>1029</v>
      </c>
      <c r="B1033" s="141"/>
      <c r="C1033" s="232" t="s">
        <v>585</v>
      </c>
      <c r="D1033" s="232" t="s">
        <v>590</v>
      </c>
      <c r="E1033" s="233" t="s">
        <v>586</v>
      </c>
      <c r="F1033" s="141">
        <v>2017</v>
      </c>
      <c r="G1033" s="171">
        <v>52056500000</v>
      </c>
      <c r="H1033" s="171">
        <v>8880250000</v>
      </c>
      <c r="I1033" s="155">
        <f t="shared" si="8"/>
        <v>0.17058868729169269</v>
      </c>
      <c r="J1033" s="141"/>
      <c r="K1033" s="141"/>
      <c r="L1033" s="141"/>
      <c r="M1033" s="156"/>
      <c r="N1033" s="146"/>
      <c r="O1033" s="146"/>
      <c r="P1033" s="146"/>
      <c r="Q1033" s="146"/>
      <c r="R1033" s="146"/>
      <c r="S1033" s="146"/>
      <c r="T1033" s="146"/>
      <c r="U1033" s="146"/>
      <c r="V1033" s="146"/>
      <c r="W1033" s="146"/>
      <c r="X1033" s="146"/>
      <c r="Y1033" s="146"/>
      <c r="Z1033" s="146"/>
    </row>
    <row r="1034" spans="1:26" ht="12.75" customHeight="1" x14ac:dyDescent="0.2">
      <c r="A1034" s="141">
        <v>1030</v>
      </c>
      <c r="B1034" s="146"/>
      <c r="C1034" s="235" t="s">
        <v>1046</v>
      </c>
      <c r="D1034" s="235" t="s">
        <v>3974</v>
      </c>
      <c r="E1034" s="236" t="s">
        <v>1047</v>
      </c>
      <c r="F1034" s="237">
        <v>2017</v>
      </c>
      <c r="G1034" s="238">
        <v>2000000000</v>
      </c>
      <c r="H1034" s="238">
        <v>680500000</v>
      </c>
      <c r="I1034" s="179">
        <f t="shared" si="8"/>
        <v>0.34025</v>
      </c>
      <c r="J1034" s="146"/>
      <c r="K1034" s="146"/>
      <c r="L1034" s="146"/>
      <c r="M1034" s="180"/>
      <c r="N1034" s="146"/>
      <c r="O1034" s="146"/>
      <c r="P1034" s="146"/>
      <c r="Q1034" s="146"/>
      <c r="R1034" s="146"/>
      <c r="S1034" s="146"/>
      <c r="T1034" s="146"/>
      <c r="U1034" s="146"/>
      <c r="V1034" s="146"/>
      <c r="W1034" s="146"/>
      <c r="X1034" s="146"/>
      <c r="Y1034" s="146"/>
      <c r="Z1034" s="146"/>
    </row>
    <row r="1035" spans="1:26" ht="12.75" customHeight="1" x14ac:dyDescent="0.2">
      <c r="A1035" s="141">
        <v>1031</v>
      </c>
      <c r="B1035" s="141"/>
      <c r="C1035" s="232" t="s">
        <v>845</v>
      </c>
      <c r="D1035" s="232" t="s">
        <v>849</v>
      </c>
      <c r="E1035" s="239" t="s">
        <v>846</v>
      </c>
      <c r="F1035" s="240">
        <v>2017</v>
      </c>
      <c r="G1035" s="171">
        <v>125689000000</v>
      </c>
      <c r="H1035" s="171">
        <v>17600000000</v>
      </c>
      <c r="I1035" s="155">
        <f t="shared" si="8"/>
        <v>0.14002816475586566</v>
      </c>
      <c r="J1035" s="141"/>
      <c r="K1035" s="141"/>
      <c r="L1035" s="141"/>
      <c r="M1035" s="156"/>
      <c r="N1035" s="146"/>
      <c r="O1035" s="146" t="s">
        <v>3407</v>
      </c>
      <c r="P1035" s="146"/>
      <c r="Q1035" s="146"/>
      <c r="R1035" s="146"/>
      <c r="S1035" s="146"/>
      <c r="T1035" s="146"/>
      <c r="U1035" s="146"/>
      <c r="V1035" s="146"/>
      <c r="W1035" s="146"/>
      <c r="X1035" s="146"/>
      <c r="Y1035" s="146"/>
      <c r="Z1035" s="146"/>
    </row>
    <row r="1036" spans="1:26" ht="12.75" customHeight="1" x14ac:dyDescent="0.2">
      <c r="A1036" s="141">
        <v>1032</v>
      </c>
      <c r="B1036" s="141"/>
      <c r="C1036" s="232" t="s">
        <v>855</v>
      </c>
      <c r="D1036" s="232" t="s">
        <v>849</v>
      </c>
      <c r="E1036" s="239" t="s">
        <v>856</v>
      </c>
      <c r="F1036" s="240">
        <v>2017</v>
      </c>
      <c r="G1036" s="171">
        <v>30039100000</v>
      </c>
      <c r="H1036" s="171">
        <v>1808100000</v>
      </c>
      <c r="I1036" s="155">
        <f t="shared" si="8"/>
        <v>6.0191550346048985E-2</v>
      </c>
      <c r="J1036" s="141"/>
      <c r="K1036" s="141"/>
      <c r="L1036" s="141"/>
      <c r="M1036" s="156"/>
      <c r="N1036" s="146"/>
      <c r="O1036" s="146"/>
      <c r="P1036" s="146"/>
      <c r="Q1036" s="146"/>
      <c r="R1036" s="146"/>
      <c r="S1036" s="146"/>
      <c r="T1036" s="146"/>
      <c r="U1036" s="146"/>
      <c r="V1036" s="146"/>
      <c r="W1036" s="146"/>
      <c r="X1036" s="146"/>
      <c r="Y1036" s="146"/>
      <c r="Z1036" s="146"/>
    </row>
    <row r="1037" spans="1:26" ht="12.75" customHeight="1" x14ac:dyDescent="0.2">
      <c r="A1037" s="141">
        <v>1033</v>
      </c>
      <c r="B1037" s="141"/>
      <c r="C1037" s="232" t="s">
        <v>3215</v>
      </c>
      <c r="D1037" s="232" t="s">
        <v>849</v>
      </c>
      <c r="E1037" s="239" t="s">
        <v>3975</v>
      </c>
      <c r="F1037" s="240">
        <v>2017</v>
      </c>
      <c r="G1037" s="171">
        <v>85620000000</v>
      </c>
      <c r="H1037" s="171">
        <v>12463200000</v>
      </c>
      <c r="I1037" s="155">
        <f t="shared" si="8"/>
        <v>0.14556412053258586</v>
      </c>
      <c r="J1037" s="141"/>
      <c r="K1037" s="141"/>
      <c r="L1037" s="141"/>
      <c r="M1037" s="156"/>
      <c r="N1037" s="146"/>
      <c r="O1037" s="146"/>
      <c r="P1037" s="146"/>
      <c r="Q1037" s="146"/>
      <c r="R1037" s="146"/>
      <c r="S1037" s="146"/>
      <c r="T1037" s="146"/>
      <c r="U1037" s="146"/>
      <c r="V1037" s="146"/>
      <c r="W1037" s="146"/>
      <c r="X1037" s="146"/>
      <c r="Y1037" s="146"/>
      <c r="Z1037" s="146"/>
    </row>
    <row r="1038" spans="1:26" ht="12.75" customHeight="1" x14ac:dyDescent="0.2">
      <c r="A1038" s="141">
        <v>1034</v>
      </c>
      <c r="B1038" s="141"/>
      <c r="C1038" s="232" t="s">
        <v>1038</v>
      </c>
      <c r="D1038" s="232" t="s">
        <v>3974</v>
      </c>
      <c r="E1038" s="239" t="s">
        <v>1039</v>
      </c>
      <c r="F1038" s="240">
        <v>2017</v>
      </c>
      <c r="G1038" s="171">
        <v>1061700000</v>
      </c>
      <c r="H1038" s="171">
        <v>115800000</v>
      </c>
      <c r="I1038" s="155">
        <f t="shared" si="8"/>
        <v>0.10907035885843458</v>
      </c>
      <c r="J1038" s="141"/>
      <c r="K1038" s="141"/>
      <c r="L1038" s="141"/>
      <c r="M1038" s="156"/>
      <c r="N1038" s="146"/>
      <c r="O1038" s="146"/>
      <c r="P1038" s="146"/>
      <c r="Q1038" s="146"/>
      <c r="R1038" s="146"/>
      <c r="S1038" s="146"/>
      <c r="T1038" s="146"/>
      <c r="U1038" s="146"/>
      <c r="V1038" s="146"/>
      <c r="W1038" s="146"/>
      <c r="X1038" s="146"/>
      <c r="Y1038" s="146"/>
      <c r="Z1038" s="146"/>
    </row>
    <row r="1039" spans="1:26" ht="12.75" customHeight="1" x14ac:dyDescent="0.2">
      <c r="A1039" s="141">
        <v>1035</v>
      </c>
      <c r="B1039" s="141"/>
      <c r="C1039" s="232" t="s">
        <v>3213</v>
      </c>
      <c r="D1039" s="232" t="s">
        <v>558</v>
      </c>
      <c r="E1039" s="239" t="s">
        <v>3976</v>
      </c>
      <c r="F1039" s="240">
        <v>2017</v>
      </c>
      <c r="G1039" s="171">
        <v>7205000000</v>
      </c>
      <c r="H1039" s="171">
        <v>2276000000</v>
      </c>
      <c r="I1039" s="155">
        <f t="shared" si="8"/>
        <v>0.31589174184594032</v>
      </c>
      <c r="J1039" s="141"/>
      <c r="K1039" s="141"/>
      <c r="L1039" s="141"/>
      <c r="M1039" s="156"/>
      <c r="N1039" s="146"/>
      <c r="O1039" s="146"/>
      <c r="P1039" s="146"/>
      <c r="Q1039" s="146"/>
      <c r="R1039" s="146"/>
      <c r="S1039" s="146"/>
      <c r="T1039" s="146"/>
      <c r="U1039" s="146"/>
      <c r="V1039" s="146"/>
      <c r="W1039" s="146"/>
      <c r="X1039" s="146"/>
      <c r="Y1039" s="146"/>
      <c r="Z1039" s="146"/>
    </row>
    <row r="1040" spans="1:26" ht="12.75" customHeight="1" x14ac:dyDescent="0.2">
      <c r="A1040" s="141">
        <v>1036</v>
      </c>
      <c r="B1040" s="141"/>
      <c r="C1040" s="232" t="s">
        <v>242</v>
      </c>
      <c r="D1040" s="232" t="s">
        <v>3977</v>
      </c>
      <c r="E1040" s="239" t="s">
        <v>243</v>
      </c>
      <c r="F1040" s="240">
        <v>2017</v>
      </c>
      <c r="G1040" s="171">
        <v>158139440000</v>
      </c>
      <c r="H1040" s="171">
        <v>4374560000</v>
      </c>
      <c r="I1040" s="155">
        <f t="shared" si="8"/>
        <v>2.7662675421134663E-2</v>
      </c>
      <c r="J1040" s="141"/>
      <c r="K1040" s="141"/>
      <c r="L1040" s="141"/>
      <c r="M1040" s="156"/>
      <c r="N1040" s="146"/>
      <c r="O1040" s="146"/>
      <c r="P1040" s="146"/>
      <c r="Q1040" s="146"/>
      <c r="R1040" s="146"/>
      <c r="S1040" s="146"/>
      <c r="T1040" s="146"/>
      <c r="U1040" s="146"/>
      <c r="V1040" s="146"/>
      <c r="W1040" s="146"/>
      <c r="X1040" s="146"/>
      <c r="Y1040" s="146"/>
      <c r="Z1040" s="146"/>
    </row>
    <row r="1041" spans="1:26" ht="12.75" customHeight="1" x14ac:dyDescent="0.2">
      <c r="A1041" s="141">
        <v>1037</v>
      </c>
      <c r="B1041" s="141"/>
      <c r="C1041" s="232" t="s">
        <v>672</v>
      </c>
      <c r="D1041" s="232" t="s">
        <v>590</v>
      </c>
      <c r="E1041" s="239" t="s">
        <v>673</v>
      </c>
      <c r="F1041" s="240">
        <v>2017</v>
      </c>
      <c r="G1041" s="171">
        <v>11378000000</v>
      </c>
      <c r="H1041" s="171">
        <v>8533500000</v>
      </c>
      <c r="I1041" s="155">
        <f t="shared" si="8"/>
        <v>0.75</v>
      </c>
      <c r="J1041" s="141"/>
      <c r="K1041" s="141"/>
      <c r="L1041" s="141"/>
      <c r="M1041" s="156"/>
      <c r="N1041" s="146"/>
      <c r="O1041" s="146"/>
      <c r="P1041" s="146"/>
      <c r="Q1041" s="146"/>
      <c r="R1041" s="146"/>
      <c r="S1041" s="146"/>
      <c r="T1041" s="146"/>
      <c r="U1041" s="146"/>
      <c r="V1041" s="146"/>
      <c r="W1041" s="146"/>
      <c r="X1041" s="146"/>
      <c r="Y1041" s="146"/>
      <c r="Z1041" s="146"/>
    </row>
    <row r="1042" spans="1:26" ht="12.75" customHeight="1" x14ac:dyDescent="0.2">
      <c r="A1042" s="141">
        <v>1038</v>
      </c>
      <c r="B1042" s="141"/>
      <c r="C1042" s="232" t="s">
        <v>680</v>
      </c>
      <c r="D1042" s="232" t="s">
        <v>590</v>
      </c>
      <c r="E1042" s="239" t="s">
        <v>681</v>
      </c>
      <c r="F1042" s="240">
        <v>2017</v>
      </c>
      <c r="G1042" s="171">
        <v>11785260000</v>
      </c>
      <c r="H1042" s="171">
        <v>8838950000</v>
      </c>
      <c r="I1042" s="155">
        <f t="shared" si="8"/>
        <v>0.75000042425877744</v>
      </c>
      <c r="J1042" s="141"/>
      <c r="K1042" s="141"/>
      <c r="L1042" s="141"/>
      <c r="M1042" s="156"/>
      <c r="N1042" s="146"/>
      <c r="O1042" s="146"/>
      <c r="P1042" s="146"/>
      <c r="Q1042" s="146"/>
      <c r="R1042" s="146"/>
      <c r="S1042" s="146"/>
      <c r="T1042" s="146"/>
      <c r="U1042" s="146"/>
      <c r="V1042" s="146"/>
      <c r="W1042" s="146"/>
      <c r="X1042" s="146"/>
      <c r="Y1042" s="146"/>
      <c r="Z1042" s="146"/>
    </row>
    <row r="1043" spans="1:26" ht="12.75" customHeight="1" x14ac:dyDescent="0.2">
      <c r="A1043" s="141">
        <v>1039</v>
      </c>
      <c r="B1043" s="141"/>
      <c r="C1043" s="232" t="s">
        <v>1028</v>
      </c>
      <c r="D1043" s="232" t="s">
        <v>1032</v>
      </c>
      <c r="E1043" s="239" t="s">
        <v>1029</v>
      </c>
      <c r="F1043" s="240">
        <v>2017</v>
      </c>
      <c r="G1043" s="171">
        <v>25000000000</v>
      </c>
      <c r="H1043" s="171">
        <v>12750000000</v>
      </c>
      <c r="I1043" s="155">
        <f t="shared" si="8"/>
        <v>0.51</v>
      </c>
      <c r="J1043" s="141"/>
      <c r="K1043" s="141"/>
      <c r="L1043" s="141"/>
      <c r="M1043" s="156"/>
      <c r="N1043" s="146"/>
      <c r="O1043" s="146"/>
      <c r="P1043" s="146"/>
      <c r="Q1043" s="146"/>
      <c r="R1043" s="146"/>
      <c r="S1043" s="146"/>
      <c r="T1043" s="146"/>
      <c r="U1043" s="146"/>
      <c r="V1043" s="146"/>
      <c r="W1043" s="146"/>
      <c r="X1043" s="146"/>
      <c r="Y1043" s="146"/>
      <c r="Z1043" s="146"/>
    </row>
    <row r="1044" spans="1:26" ht="12.75" customHeight="1" x14ac:dyDescent="0.2">
      <c r="A1044" s="141">
        <v>1040</v>
      </c>
      <c r="B1044" s="141"/>
      <c r="C1044" s="232" t="s">
        <v>3205</v>
      </c>
      <c r="D1044" s="232" t="s">
        <v>1032</v>
      </c>
      <c r="E1044" s="239" t="s">
        <v>3206</v>
      </c>
      <c r="F1044" s="240">
        <v>2017</v>
      </c>
      <c r="G1044" s="171">
        <v>790000000</v>
      </c>
      <c r="H1044" s="171">
        <v>314440000</v>
      </c>
      <c r="I1044" s="155">
        <f t="shared" si="8"/>
        <v>0.39802531645569622</v>
      </c>
      <c r="J1044" s="141"/>
      <c r="K1044" s="141"/>
      <c r="L1044" s="141"/>
      <c r="M1044" s="156"/>
      <c r="N1044" s="146"/>
      <c r="O1044" s="146"/>
      <c r="P1044" s="146"/>
      <c r="Q1044" s="146"/>
      <c r="R1044" s="146"/>
      <c r="S1044" s="146"/>
      <c r="T1044" s="146"/>
      <c r="U1044" s="146"/>
      <c r="V1044" s="146"/>
      <c r="W1044" s="146"/>
      <c r="X1044" s="146"/>
      <c r="Y1044" s="146"/>
      <c r="Z1044" s="146"/>
    </row>
    <row r="1045" spans="1:26" ht="12.75" customHeight="1" x14ac:dyDescent="0.2">
      <c r="A1045" s="141">
        <v>1041</v>
      </c>
      <c r="B1045" s="141"/>
      <c r="C1045" s="232" t="s">
        <v>3223</v>
      </c>
      <c r="D1045" s="232" t="s">
        <v>1013</v>
      </c>
      <c r="E1045" s="239" t="s">
        <v>3224</v>
      </c>
      <c r="F1045" s="240">
        <v>2018</v>
      </c>
      <c r="G1045" s="171">
        <v>20000000000</v>
      </c>
      <c r="H1045" s="171">
        <v>4700000000</v>
      </c>
      <c r="I1045" s="155">
        <v>0.23499999999999999</v>
      </c>
      <c r="J1045" s="141"/>
      <c r="K1045" s="141"/>
      <c r="L1045" s="141"/>
      <c r="M1045" s="156"/>
      <c r="N1045" s="146"/>
      <c r="O1045" s="146"/>
      <c r="P1045" s="146"/>
      <c r="Q1045" s="146"/>
      <c r="R1045" s="146"/>
      <c r="S1045" s="146"/>
      <c r="T1045" s="146"/>
      <c r="U1045" s="146"/>
      <c r="V1045" s="146"/>
      <c r="W1045" s="146"/>
      <c r="X1045" s="146"/>
      <c r="Y1045" s="146"/>
      <c r="Z1045" s="146"/>
    </row>
    <row r="1046" spans="1:26" ht="12.75" customHeight="1" x14ac:dyDescent="0.2">
      <c r="A1046" s="141">
        <v>1042</v>
      </c>
      <c r="B1046" s="141"/>
      <c r="C1046" s="232" t="s">
        <v>145</v>
      </c>
      <c r="D1046" s="232" t="s">
        <v>3978</v>
      </c>
      <c r="E1046" s="239" t="s">
        <v>146</v>
      </c>
      <c r="F1046" s="240">
        <v>2018</v>
      </c>
      <c r="G1046" s="171">
        <v>6374030000</v>
      </c>
      <c r="H1046" s="171">
        <v>3250760000</v>
      </c>
      <c r="I1046" s="155">
        <v>0.51000073736709739</v>
      </c>
      <c r="J1046" s="141"/>
      <c r="K1046" s="141"/>
      <c r="L1046" s="141"/>
      <c r="M1046" s="156"/>
      <c r="N1046" s="146"/>
      <c r="O1046" s="146"/>
      <c r="P1046" s="146"/>
      <c r="Q1046" s="146"/>
      <c r="R1046" s="146"/>
      <c r="S1046" s="146"/>
      <c r="T1046" s="146"/>
      <c r="U1046" s="146"/>
      <c r="V1046" s="146"/>
      <c r="W1046" s="146"/>
      <c r="X1046" s="146"/>
      <c r="Y1046" s="146"/>
      <c r="Z1046" s="146"/>
    </row>
    <row r="1047" spans="1:26" ht="12.75" customHeight="1" x14ac:dyDescent="0.2">
      <c r="A1047" s="141">
        <v>1043</v>
      </c>
      <c r="B1047" s="141"/>
      <c r="C1047" s="232" t="s">
        <v>151</v>
      </c>
      <c r="D1047" s="232" t="s">
        <v>3979</v>
      </c>
      <c r="E1047" s="239" t="s">
        <v>152</v>
      </c>
      <c r="F1047" s="240">
        <v>2018</v>
      </c>
      <c r="G1047" s="171">
        <v>180000000000</v>
      </c>
      <c r="H1047" s="171">
        <v>84209000000</v>
      </c>
      <c r="I1047" s="155">
        <v>0.46782777777777779</v>
      </c>
      <c r="J1047" s="141"/>
      <c r="K1047" s="141"/>
      <c r="L1047" s="141"/>
      <c r="M1047" s="156"/>
      <c r="N1047" s="146"/>
      <c r="O1047" s="146"/>
      <c r="P1047" s="146"/>
      <c r="Q1047" s="146"/>
      <c r="R1047" s="146"/>
      <c r="S1047" s="146"/>
      <c r="T1047" s="146"/>
      <c r="U1047" s="146"/>
      <c r="V1047" s="146"/>
      <c r="W1047" s="146"/>
      <c r="X1047" s="146"/>
      <c r="Y1047" s="146"/>
      <c r="Z1047" s="146"/>
    </row>
    <row r="1048" spans="1:26" ht="12.75" customHeight="1" x14ac:dyDescent="0.2">
      <c r="A1048" s="141">
        <v>1044</v>
      </c>
      <c r="B1048" s="141"/>
      <c r="C1048" s="232" t="s">
        <v>253</v>
      </c>
      <c r="D1048" s="232" t="s">
        <v>3980</v>
      </c>
      <c r="E1048" s="239" t="s">
        <v>254</v>
      </c>
      <c r="F1048" s="240">
        <v>2018</v>
      </c>
      <c r="G1048" s="171">
        <v>40000000000</v>
      </c>
      <c r="H1048" s="171">
        <v>39900800000</v>
      </c>
      <c r="I1048" s="155">
        <v>0.99751999999999996</v>
      </c>
      <c r="J1048" s="141"/>
      <c r="K1048" s="141"/>
      <c r="L1048" s="141"/>
      <c r="M1048" s="156"/>
      <c r="N1048" s="146"/>
      <c r="O1048" s="146"/>
      <c r="P1048" s="146"/>
      <c r="Q1048" s="146"/>
      <c r="R1048" s="146"/>
      <c r="S1048" s="146"/>
      <c r="T1048" s="146"/>
      <c r="U1048" s="146"/>
      <c r="V1048" s="146"/>
      <c r="W1048" s="146"/>
      <c r="X1048" s="146"/>
      <c r="Y1048" s="146"/>
      <c r="Z1048" s="146"/>
    </row>
    <row r="1049" spans="1:26" ht="12.75" customHeight="1" x14ac:dyDescent="0.2">
      <c r="A1049" s="141">
        <v>1045</v>
      </c>
      <c r="B1049" s="141"/>
      <c r="C1049" s="232" t="s">
        <v>753</v>
      </c>
      <c r="D1049" s="232" t="s">
        <v>3981</v>
      </c>
      <c r="E1049" s="239" t="s">
        <v>754</v>
      </c>
      <c r="F1049" s="240">
        <v>2018</v>
      </c>
      <c r="G1049" s="171">
        <v>15000000000</v>
      </c>
      <c r="H1049" s="171">
        <v>7650000000</v>
      </c>
      <c r="I1049" s="155">
        <v>0.51</v>
      </c>
      <c r="J1049" s="141"/>
      <c r="K1049" s="141"/>
      <c r="L1049" s="141"/>
      <c r="M1049" s="156"/>
      <c r="N1049" s="146"/>
      <c r="O1049" s="146"/>
      <c r="P1049" s="146"/>
      <c r="Q1049" s="146"/>
      <c r="R1049" s="146"/>
      <c r="S1049" s="146"/>
      <c r="T1049" s="146"/>
      <c r="U1049" s="146"/>
      <c r="V1049" s="146"/>
      <c r="W1049" s="146"/>
      <c r="X1049" s="146"/>
      <c r="Y1049" s="146"/>
      <c r="Z1049" s="146"/>
    </row>
    <row r="1050" spans="1:26" ht="12.75" customHeight="1" x14ac:dyDescent="0.2">
      <c r="A1050" s="141">
        <v>1046</v>
      </c>
      <c r="B1050" s="141"/>
      <c r="C1050" s="232" t="s">
        <v>1009</v>
      </c>
      <c r="D1050" s="232" t="s">
        <v>1013</v>
      </c>
      <c r="E1050" s="239" t="s">
        <v>1010</v>
      </c>
      <c r="F1050" s="240">
        <v>2018</v>
      </c>
      <c r="G1050" s="171">
        <v>7433380000</v>
      </c>
      <c r="H1050" s="171">
        <v>3791020000</v>
      </c>
      <c r="I1050" s="155">
        <v>0.50999948879244705</v>
      </c>
      <c r="J1050" s="141"/>
      <c r="K1050" s="141"/>
      <c r="L1050" s="141"/>
      <c r="M1050" s="156"/>
      <c r="N1050" s="146"/>
      <c r="O1050" s="146"/>
      <c r="P1050" s="146"/>
      <c r="Q1050" s="146"/>
      <c r="R1050" s="146"/>
      <c r="S1050" s="146"/>
      <c r="T1050" s="146"/>
      <c r="U1050" s="146"/>
      <c r="V1050" s="146"/>
      <c r="W1050" s="146"/>
      <c r="X1050" s="146"/>
      <c r="Y1050" s="146"/>
      <c r="Z1050" s="146"/>
    </row>
    <row r="1051" spans="1:26" ht="12.75" customHeight="1" x14ac:dyDescent="0.2">
      <c r="A1051" s="141">
        <v>1047</v>
      </c>
      <c r="B1051" s="141"/>
      <c r="C1051" s="232" t="s">
        <v>941</v>
      </c>
      <c r="D1051" s="232" t="s">
        <v>945</v>
      </c>
      <c r="E1051" s="239" t="s">
        <v>942</v>
      </c>
      <c r="F1051" s="240">
        <v>2018</v>
      </c>
      <c r="G1051" s="171">
        <v>1250000000000</v>
      </c>
      <c r="H1051" s="171">
        <v>792280000000</v>
      </c>
      <c r="I1051" s="155">
        <v>0.63382400000000005</v>
      </c>
      <c r="J1051" s="141"/>
      <c r="K1051" s="141"/>
      <c r="L1051" s="141"/>
      <c r="M1051" s="156"/>
      <c r="N1051" s="146"/>
      <c r="O1051" s="146" t="s">
        <v>3407</v>
      </c>
      <c r="P1051" s="146"/>
      <c r="Q1051" s="146"/>
      <c r="R1051" s="146"/>
      <c r="S1051" s="146"/>
      <c r="T1051" s="146"/>
      <c r="U1051" s="146"/>
      <c r="V1051" s="146"/>
      <c r="W1051" s="146"/>
      <c r="X1051" s="146"/>
      <c r="Y1051" s="146"/>
      <c r="Z1051" s="146"/>
    </row>
    <row r="1052" spans="1:26" ht="12.75" customHeight="1" x14ac:dyDescent="0.2">
      <c r="A1052" s="141">
        <v>1048</v>
      </c>
      <c r="B1052" s="141"/>
      <c r="C1052" s="232" t="s">
        <v>949</v>
      </c>
      <c r="D1052" s="232" t="s">
        <v>945</v>
      </c>
      <c r="E1052" s="239" t="s">
        <v>950</v>
      </c>
      <c r="F1052" s="240">
        <v>2018</v>
      </c>
      <c r="G1052" s="171">
        <v>8000000000</v>
      </c>
      <c r="H1052" s="171">
        <v>2880000000</v>
      </c>
      <c r="I1052" s="155">
        <v>0.36</v>
      </c>
      <c r="J1052" s="141"/>
      <c r="K1052" s="141"/>
      <c r="L1052" s="141"/>
      <c r="M1052" s="156"/>
      <c r="N1052" s="146"/>
      <c r="O1052" s="146"/>
      <c r="P1052" s="146"/>
      <c r="Q1052" s="146"/>
      <c r="R1052" s="146"/>
      <c r="S1052" s="146"/>
      <c r="T1052" s="146"/>
      <c r="U1052" s="146"/>
      <c r="V1052" s="146"/>
      <c r="W1052" s="146"/>
      <c r="X1052" s="146"/>
      <c r="Y1052" s="146"/>
      <c r="Z1052" s="146"/>
    </row>
    <row r="1053" spans="1:26" ht="12.75" customHeight="1" x14ac:dyDescent="0.2">
      <c r="A1053" s="141">
        <v>1049</v>
      </c>
      <c r="B1053" s="141"/>
      <c r="C1053" s="232" t="s">
        <v>3226</v>
      </c>
      <c r="D1053" s="232" t="s">
        <v>3981</v>
      </c>
      <c r="E1053" s="239" t="s">
        <v>3227</v>
      </c>
      <c r="F1053" s="240">
        <v>2018</v>
      </c>
      <c r="G1053" s="171">
        <v>5000000000</v>
      </c>
      <c r="H1053" s="171">
        <v>1000000000</v>
      </c>
      <c r="I1053" s="155">
        <v>0.2</v>
      </c>
      <c r="J1053" s="141"/>
      <c r="K1053" s="141"/>
      <c r="L1053" s="141"/>
      <c r="M1053" s="156"/>
      <c r="N1053" s="146"/>
      <c r="O1053" s="146"/>
      <c r="P1053" s="146"/>
      <c r="Q1053" s="146"/>
      <c r="R1053" s="146"/>
      <c r="S1053" s="146"/>
      <c r="T1053" s="146"/>
      <c r="U1053" s="146"/>
      <c r="V1053" s="146"/>
      <c r="W1053" s="146"/>
      <c r="X1053" s="146"/>
      <c r="Y1053" s="146"/>
      <c r="Z1053" s="146"/>
    </row>
    <row r="1054" spans="1:26" ht="12.75" customHeight="1" x14ac:dyDescent="0.2">
      <c r="A1054" s="141">
        <v>1050</v>
      </c>
      <c r="B1054" s="141"/>
      <c r="C1054" s="232" t="s">
        <v>659</v>
      </c>
      <c r="D1054" s="232" t="s">
        <v>3981</v>
      </c>
      <c r="E1054" s="239" t="s">
        <v>660</v>
      </c>
      <c r="F1054" s="240">
        <v>2018</v>
      </c>
      <c r="G1054" s="171">
        <v>7000000000</v>
      </c>
      <c r="H1054" s="171">
        <v>2030000000</v>
      </c>
      <c r="I1054" s="155">
        <v>0.28999999999999998</v>
      </c>
      <c r="J1054" s="141"/>
      <c r="K1054" s="141"/>
      <c r="L1054" s="141"/>
      <c r="M1054" s="156"/>
      <c r="N1054" s="146"/>
      <c r="O1054" s="146"/>
      <c r="P1054" s="146"/>
      <c r="Q1054" s="146"/>
      <c r="R1054" s="146"/>
      <c r="S1054" s="146"/>
      <c r="T1054" s="146"/>
      <c r="U1054" s="146"/>
      <c r="V1054" s="146"/>
      <c r="W1054" s="146"/>
      <c r="X1054" s="146"/>
      <c r="Y1054" s="146"/>
      <c r="Z1054" s="146"/>
    </row>
    <row r="1055" spans="1:26" ht="12.75" customHeight="1" x14ac:dyDescent="0.2">
      <c r="A1055" s="141"/>
      <c r="B1055" s="141"/>
      <c r="C1055" s="232" t="s">
        <v>1192</v>
      </c>
      <c r="D1055" s="232" t="s">
        <v>1013</v>
      </c>
      <c r="E1055" s="239" t="s">
        <v>1193</v>
      </c>
      <c r="F1055" s="240">
        <v>2018</v>
      </c>
      <c r="G1055" s="171">
        <v>679099600000</v>
      </c>
      <c r="H1055" s="171">
        <v>67909960000</v>
      </c>
      <c r="I1055" s="155">
        <v>0.1</v>
      </c>
      <c r="J1055" s="141"/>
      <c r="K1055" s="141"/>
      <c r="L1055" s="141"/>
      <c r="M1055" s="156"/>
      <c r="N1055" s="146"/>
      <c r="O1055" s="146"/>
      <c r="P1055" s="146"/>
      <c r="Q1055" s="146"/>
      <c r="R1055" s="146"/>
      <c r="S1055" s="146"/>
      <c r="T1055" s="146"/>
      <c r="U1055" s="146"/>
      <c r="V1055" s="146"/>
      <c r="W1055" s="146"/>
      <c r="X1055" s="146"/>
      <c r="Y1055" s="146"/>
      <c r="Z1055" s="146"/>
    </row>
    <row r="1056" spans="1:26" ht="12.75" customHeight="1" x14ac:dyDescent="0.2">
      <c r="A1056" s="141"/>
      <c r="B1056" s="141"/>
      <c r="C1056" s="232" t="s">
        <v>1019</v>
      </c>
      <c r="D1056" s="232" t="s">
        <v>1052</v>
      </c>
      <c r="E1056" s="239" t="s">
        <v>3982</v>
      </c>
      <c r="F1056" s="240">
        <v>2018</v>
      </c>
      <c r="G1056" s="171">
        <v>5000000000000</v>
      </c>
      <c r="H1056" s="171">
        <v>2674381000000</v>
      </c>
      <c r="I1056" s="155">
        <v>0.53487620000000002</v>
      </c>
      <c r="J1056" s="141"/>
      <c r="K1056" s="141"/>
      <c r="L1056" s="141"/>
      <c r="M1056" s="156"/>
      <c r="N1056" s="146"/>
      <c r="O1056" s="146" t="s">
        <v>3983</v>
      </c>
      <c r="P1056" s="146"/>
      <c r="Q1056" s="146"/>
      <c r="R1056" s="146"/>
      <c r="S1056" s="146"/>
      <c r="T1056" s="146"/>
      <c r="U1056" s="146"/>
      <c r="V1056" s="146"/>
      <c r="W1056" s="146"/>
      <c r="X1056" s="146"/>
      <c r="Y1056" s="146"/>
      <c r="Z1056" s="146"/>
    </row>
    <row r="1057" spans="1:26" ht="12.75" customHeight="1" x14ac:dyDescent="0.2">
      <c r="A1057" s="141"/>
      <c r="B1057" s="141"/>
      <c r="C1057" s="232" t="s">
        <v>805</v>
      </c>
      <c r="D1057" s="232" t="s">
        <v>821</v>
      </c>
      <c r="E1057" s="239" t="s">
        <v>3984</v>
      </c>
      <c r="F1057" s="240">
        <v>2018</v>
      </c>
      <c r="G1057" s="171">
        <v>900000000000</v>
      </c>
      <c r="H1057" s="171">
        <v>366406910000</v>
      </c>
      <c r="I1057" s="155">
        <v>0.40711878888888892</v>
      </c>
      <c r="J1057" s="141"/>
      <c r="K1057" s="141"/>
      <c r="L1057" s="141"/>
      <c r="M1057" s="156"/>
      <c r="N1057" s="146"/>
      <c r="O1057" s="146" t="s">
        <v>3407</v>
      </c>
      <c r="P1057" s="146"/>
      <c r="Q1057" s="146"/>
      <c r="R1057" s="146"/>
      <c r="S1057" s="146"/>
      <c r="T1057" s="146"/>
      <c r="U1057" s="146"/>
      <c r="V1057" s="146"/>
      <c r="W1057" s="146"/>
      <c r="X1057" s="146"/>
      <c r="Y1057" s="146"/>
      <c r="Z1057" s="146"/>
    </row>
    <row r="1058" spans="1:26" ht="12.75" customHeight="1" x14ac:dyDescent="0.2">
      <c r="A1058" s="141"/>
      <c r="B1058" s="141"/>
      <c r="C1058" s="232" t="s">
        <v>3234</v>
      </c>
      <c r="D1058" s="232" t="s">
        <v>3985</v>
      </c>
      <c r="E1058" s="239" t="s">
        <v>3986</v>
      </c>
      <c r="F1058" s="240">
        <v>2018</v>
      </c>
      <c r="G1058" s="171">
        <v>4684410000</v>
      </c>
      <c r="H1058" s="171">
        <v>4561410000</v>
      </c>
      <c r="I1058" s="155">
        <v>0.97374269118202716</v>
      </c>
      <c r="J1058" s="141"/>
      <c r="K1058" s="141"/>
      <c r="L1058" s="141"/>
      <c r="M1058" s="156"/>
      <c r="N1058" s="146"/>
      <c r="O1058" s="146"/>
      <c r="P1058" s="146"/>
      <c r="Q1058" s="146"/>
      <c r="R1058" s="146"/>
      <c r="S1058" s="146"/>
      <c r="T1058" s="146"/>
      <c r="U1058" s="146"/>
      <c r="V1058" s="146"/>
      <c r="W1058" s="146"/>
      <c r="X1058" s="146"/>
      <c r="Y1058" s="146"/>
      <c r="Z1058" s="146"/>
    </row>
    <row r="1059" spans="1:26" ht="12.75" customHeight="1" x14ac:dyDescent="0.2">
      <c r="A1059" s="141"/>
      <c r="B1059" s="141"/>
      <c r="C1059" s="232" t="s">
        <v>274</v>
      </c>
      <c r="D1059" s="232" t="s">
        <v>3987</v>
      </c>
      <c r="E1059" s="239" t="s">
        <v>275</v>
      </c>
      <c r="F1059" s="240">
        <v>2018</v>
      </c>
      <c r="G1059" s="171">
        <v>396000000000</v>
      </c>
      <c r="H1059" s="171">
        <v>46381247122</v>
      </c>
      <c r="I1059" s="155">
        <v>0.11712436141919191</v>
      </c>
      <c r="J1059" s="141"/>
      <c r="K1059" s="141"/>
      <c r="L1059" s="141"/>
      <c r="M1059" s="156"/>
      <c r="N1059" s="146"/>
      <c r="O1059" s="146"/>
      <c r="P1059" s="146"/>
      <c r="Q1059" s="146"/>
      <c r="R1059" s="146"/>
      <c r="S1059" s="146"/>
      <c r="T1059" s="146"/>
      <c r="U1059" s="146"/>
      <c r="V1059" s="146"/>
      <c r="W1059" s="146"/>
      <c r="X1059" s="146"/>
      <c r="Y1059" s="146"/>
      <c r="Z1059" s="146"/>
    </row>
    <row r="1060" spans="1:26" ht="12.75" customHeight="1" x14ac:dyDescent="0.2">
      <c r="A1060" s="141"/>
      <c r="B1060" s="141"/>
      <c r="C1060" s="232" t="s">
        <v>794</v>
      </c>
      <c r="D1060" s="232" t="s">
        <v>3988</v>
      </c>
      <c r="E1060" s="239" t="s">
        <v>795</v>
      </c>
      <c r="F1060" s="240">
        <v>2018</v>
      </c>
      <c r="G1060" s="171">
        <v>132960322036</v>
      </c>
      <c r="H1060" s="171">
        <v>34934400000</v>
      </c>
      <c r="I1060" s="155">
        <v>0.24440000000000001</v>
      </c>
      <c r="J1060" s="141"/>
      <c r="K1060" s="141"/>
      <c r="L1060" s="141"/>
      <c r="M1060" s="156"/>
      <c r="N1060" s="146"/>
      <c r="O1060" s="146"/>
      <c r="P1060" s="146"/>
      <c r="Q1060" s="146"/>
      <c r="R1060" s="146"/>
      <c r="S1060" s="146"/>
      <c r="T1060" s="146"/>
      <c r="U1060" s="146"/>
      <c r="V1060" s="146"/>
      <c r="W1060" s="146"/>
      <c r="X1060" s="146"/>
      <c r="Y1060" s="146"/>
      <c r="Z1060" s="146"/>
    </row>
    <row r="1061" spans="1:26" ht="12.75" customHeight="1" x14ac:dyDescent="0.2">
      <c r="A1061" s="141"/>
      <c r="B1061" s="141"/>
      <c r="C1061" s="232" t="s">
        <v>3240</v>
      </c>
      <c r="D1061" s="232" t="s">
        <v>3989</v>
      </c>
      <c r="E1061" s="239" t="s">
        <v>3241</v>
      </c>
      <c r="F1061" s="240">
        <v>2019</v>
      </c>
      <c r="G1061" s="171">
        <v>3004220000</v>
      </c>
      <c r="H1061" s="171">
        <v>751060000</v>
      </c>
      <c r="I1061" s="155">
        <v>0.24440000000000001</v>
      </c>
      <c r="J1061" s="141"/>
      <c r="K1061" s="141"/>
      <c r="L1061" s="141"/>
      <c r="M1061" s="156"/>
      <c r="N1061" s="146"/>
      <c r="O1061" s="146"/>
      <c r="P1061" s="146"/>
      <c r="Q1061" s="146"/>
      <c r="R1061" s="146"/>
      <c r="S1061" s="146"/>
      <c r="T1061" s="146"/>
      <c r="U1061" s="146"/>
      <c r="V1061" s="146"/>
      <c r="W1061" s="146"/>
      <c r="X1061" s="146"/>
      <c r="Y1061" s="146"/>
      <c r="Z1061" s="146"/>
    </row>
    <row r="1062" spans="1:26" ht="12.75" customHeight="1" x14ac:dyDescent="0.2">
      <c r="A1062" s="141"/>
      <c r="B1062" s="141"/>
      <c r="C1062" s="232" t="s">
        <v>1204</v>
      </c>
      <c r="D1062" s="232" t="s">
        <v>1052</v>
      </c>
      <c r="E1062" s="239" t="s">
        <v>1205</v>
      </c>
      <c r="F1062" s="240">
        <v>2019</v>
      </c>
      <c r="G1062" s="171">
        <v>6780000000000</v>
      </c>
      <c r="H1062" s="171">
        <v>6368440340000</v>
      </c>
      <c r="I1062" s="155">
        <v>0.93929798525073749</v>
      </c>
      <c r="J1062" s="141"/>
      <c r="K1062" s="141"/>
      <c r="L1062" s="141"/>
      <c r="M1062" s="156"/>
      <c r="N1062" s="146"/>
      <c r="O1062" s="146" t="s">
        <v>3407</v>
      </c>
      <c r="P1062" s="146"/>
      <c r="Q1062" s="146"/>
      <c r="R1062" s="146"/>
      <c r="S1062" s="146"/>
      <c r="T1062" s="146"/>
      <c r="U1062" s="146"/>
      <c r="V1062" s="146"/>
      <c r="W1062" s="146"/>
      <c r="X1062" s="146"/>
      <c r="Y1062" s="146"/>
      <c r="Z1062" s="146"/>
    </row>
    <row r="1063" spans="1:26" ht="12.75" customHeight="1" x14ac:dyDescent="0.2">
      <c r="A1063" s="141"/>
      <c r="B1063" s="141"/>
      <c r="C1063" s="232" t="s">
        <v>280</v>
      </c>
      <c r="D1063" s="232" t="s">
        <v>3987</v>
      </c>
      <c r="E1063" s="239" t="s">
        <v>281</v>
      </c>
      <c r="F1063" s="240">
        <v>2019</v>
      </c>
      <c r="G1063" s="171">
        <v>788000000000</v>
      </c>
      <c r="H1063" s="171">
        <v>315129240000</v>
      </c>
      <c r="I1063" s="155">
        <f t="shared" ref="I1063:I1083" si="9">H1063/G1063</f>
        <v>0.39991020304568525</v>
      </c>
      <c r="J1063" s="141"/>
      <c r="K1063" s="141"/>
      <c r="L1063" s="141"/>
      <c r="M1063" s="156"/>
      <c r="N1063" s="146"/>
      <c r="O1063" s="146"/>
      <c r="P1063" s="146"/>
      <c r="Q1063" s="146"/>
      <c r="R1063" s="146"/>
      <c r="S1063" s="146"/>
      <c r="T1063" s="146"/>
      <c r="U1063" s="146"/>
      <c r="V1063" s="146"/>
      <c r="W1063" s="146"/>
      <c r="X1063" s="146"/>
      <c r="Y1063" s="146"/>
      <c r="Z1063" s="146"/>
    </row>
    <row r="1064" spans="1:26" ht="12.75" customHeight="1" x14ac:dyDescent="0.2">
      <c r="A1064" s="141"/>
      <c r="B1064" s="141"/>
      <c r="C1064" s="232" t="s">
        <v>1207</v>
      </c>
      <c r="D1064" s="232" t="s">
        <v>343</v>
      </c>
      <c r="E1064" s="239" t="s">
        <v>1208</v>
      </c>
      <c r="F1064" s="240">
        <v>2019</v>
      </c>
      <c r="G1064" s="171">
        <v>268000000000</v>
      </c>
      <c r="H1064" s="171">
        <v>266566000000</v>
      </c>
      <c r="I1064" s="155">
        <f t="shared" si="9"/>
        <v>0.99464925373134327</v>
      </c>
      <c r="J1064" s="141"/>
      <c r="K1064" s="141"/>
      <c r="L1064" s="141"/>
      <c r="M1064" s="156"/>
      <c r="N1064" s="146"/>
      <c r="O1064" s="146"/>
      <c r="P1064" s="146"/>
      <c r="Q1064" s="146"/>
      <c r="R1064" s="146"/>
      <c r="S1064" s="146"/>
      <c r="T1064" s="146"/>
      <c r="U1064" s="146"/>
      <c r="V1064" s="146"/>
      <c r="W1064" s="146"/>
      <c r="X1064" s="146"/>
      <c r="Y1064" s="146"/>
      <c r="Z1064" s="146"/>
    </row>
    <row r="1065" spans="1:26" ht="12.75" customHeight="1" x14ac:dyDescent="0.2">
      <c r="A1065" s="141"/>
      <c r="B1065" s="141"/>
      <c r="C1065" s="232" t="s">
        <v>814</v>
      </c>
      <c r="D1065" s="232" t="s">
        <v>3981</v>
      </c>
      <c r="E1065" s="239" t="s">
        <v>815</v>
      </c>
      <c r="F1065" s="240">
        <v>2019</v>
      </c>
      <c r="G1065" s="171">
        <v>5000000000</v>
      </c>
      <c r="H1065" s="171">
        <v>1450000000</v>
      </c>
      <c r="I1065" s="155">
        <f t="shared" si="9"/>
        <v>0.28999999999999998</v>
      </c>
      <c r="J1065" s="141"/>
      <c r="K1065" s="141"/>
      <c r="L1065" s="141"/>
      <c r="M1065" s="156"/>
      <c r="N1065" s="146"/>
      <c r="O1065" s="146"/>
      <c r="P1065" s="146"/>
      <c r="Q1065" s="146"/>
      <c r="R1065" s="146"/>
      <c r="S1065" s="146"/>
      <c r="T1065" s="146"/>
      <c r="U1065" s="146"/>
      <c r="V1065" s="146"/>
      <c r="W1065" s="146"/>
      <c r="X1065" s="146"/>
      <c r="Y1065" s="146"/>
      <c r="Z1065" s="146"/>
    </row>
    <row r="1066" spans="1:26" ht="12.75" customHeight="1" x14ac:dyDescent="0.2">
      <c r="A1066" s="141"/>
      <c r="B1066" s="141"/>
      <c r="C1066" s="232" t="s">
        <v>3990</v>
      </c>
      <c r="D1066" s="232" t="s">
        <v>3991</v>
      </c>
      <c r="E1066" s="239" t="s">
        <v>3992</v>
      </c>
      <c r="F1066" s="240">
        <v>2019</v>
      </c>
      <c r="G1066" s="171">
        <v>111688000000</v>
      </c>
      <c r="H1066" s="171">
        <v>110176000000</v>
      </c>
      <c r="I1066" s="155">
        <f t="shared" si="9"/>
        <v>0.9864622878017334</v>
      </c>
      <c r="J1066" s="141"/>
      <c r="K1066" s="141"/>
      <c r="L1066" s="141"/>
      <c r="M1066" s="156"/>
      <c r="N1066" s="146"/>
      <c r="O1066" s="146"/>
      <c r="P1066" s="146"/>
      <c r="Q1066" s="146"/>
      <c r="R1066" s="146"/>
      <c r="S1066" s="146"/>
      <c r="T1066" s="146"/>
      <c r="U1066" s="146"/>
      <c r="V1066" s="146"/>
      <c r="W1066" s="146"/>
      <c r="X1066" s="146"/>
      <c r="Y1066" s="146"/>
      <c r="Z1066" s="146"/>
    </row>
    <row r="1067" spans="1:26" ht="12.75" customHeight="1" x14ac:dyDescent="0.2">
      <c r="A1067" s="141"/>
      <c r="B1067" s="141"/>
      <c r="C1067" s="232" t="s">
        <v>955</v>
      </c>
      <c r="D1067" s="232" t="s">
        <v>3993</v>
      </c>
      <c r="E1067" s="239" t="s">
        <v>956</v>
      </c>
      <c r="F1067" s="240">
        <v>2019</v>
      </c>
      <c r="G1067" s="171">
        <v>4150000000</v>
      </c>
      <c r="H1067" s="171">
        <v>996000000</v>
      </c>
      <c r="I1067" s="155">
        <f t="shared" si="9"/>
        <v>0.24</v>
      </c>
      <c r="J1067" s="141"/>
      <c r="K1067" s="141"/>
      <c r="L1067" s="141"/>
      <c r="M1067" s="156"/>
      <c r="N1067" s="146"/>
      <c r="O1067" s="146"/>
      <c r="P1067" s="146"/>
      <c r="Q1067" s="146"/>
      <c r="R1067" s="146"/>
      <c r="S1067" s="146"/>
      <c r="T1067" s="146"/>
      <c r="U1067" s="146"/>
      <c r="V1067" s="146"/>
      <c r="W1067" s="146"/>
      <c r="X1067" s="146"/>
      <c r="Y1067" s="146"/>
      <c r="Z1067" s="146"/>
    </row>
    <row r="1068" spans="1:26" ht="12.75" customHeight="1" x14ac:dyDescent="0.2">
      <c r="A1068" s="141"/>
      <c r="B1068" s="141"/>
      <c r="C1068" s="232" t="s">
        <v>959</v>
      </c>
      <c r="D1068" s="232" t="s">
        <v>3993</v>
      </c>
      <c r="E1068" s="239" t="s">
        <v>960</v>
      </c>
      <c r="F1068" s="240">
        <v>2019</v>
      </c>
      <c r="G1068" s="171">
        <v>3352500000</v>
      </c>
      <c r="H1068" s="171">
        <v>1341000000</v>
      </c>
      <c r="I1068" s="155">
        <f t="shared" si="9"/>
        <v>0.4</v>
      </c>
      <c r="J1068" s="141"/>
      <c r="K1068" s="141"/>
      <c r="L1068" s="141"/>
      <c r="M1068" s="156"/>
      <c r="N1068" s="146"/>
      <c r="O1068" s="146"/>
      <c r="P1068" s="146"/>
      <c r="Q1068" s="146"/>
      <c r="R1068" s="146"/>
      <c r="S1068" s="146"/>
      <c r="T1068" s="146"/>
      <c r="U1068" s="146"/>
      <c r="V1068" s="146"/>
      <c r="W1068" s="146"/>
      <c r="X1068" s="146"/>
      <c r="Y1068" s="146"/>
      <c r="Z1068" s="146"/>
    </row>
    <row r="1069" spans="1:26" ht="12.75" customHeight="1" x14ac:dyDescent="0.2">
      <c r="A1069" s="141"/>
      <c r="B1069" s="141"/>
      <c r="C1069" s="232" t="s">
        <v>962</v>
      </c>
      <c r="D1069" s="232" t="s">
        <v>3993</v>
      </c>
      <c r="E1069" s="239" t="s">
        <v>963</v>
      </c>
      <c r="F1069" s="240">
        <v>2019</v>
      </c>
      <c r="G1069" s="171">
        <v>1110650000</v>
      </c>
      <c r="H1069" s="171">
        <v>222130000</v>
      </c>
      <c r="I1069" s="155">
        <f t="shared" si="9"/>
        <v>0.2</v>
      </c>
      <c r="J1069" s="141"/>
      <c r="K1069" s="141"/>
      <c r="L1069" s="141"/>
      <c r="M1069" s="156"/>
      <c r="N1069" s="146"/>
      <c r="O1069" s="146"/>
      <c r="P1069" s="146"/>
      <c r="Q1069" s="146"/>
      <c r="R1069" s="146"/>
      <c r="S1069" s="146"/>
      <c r="T1069" s="146"/>
      <c r="U1069" s="146"/>
      <c r="V1069" s="146"/>
      <c r="W1069" s="146"/>
      <c r="X1069" s="146"/>
      <c r="Y1069" s="146"/>
      <c r="Z1069" s="146"/>
    </row>
    <row r="1070" spans="1:26" ht="12.75" customHeight="1" x14ac:dyDescent="0.2">
      <c r="A1070" s="141"/>
      <c r="B1070" s="141"/>
      <c r="C1070" s="232" t="s">
        <v>443</v>
      </c>
      <c r="D1070" s="232" t="s">
        <v>3989</v>
      </c>
      <c r="E1070" s="239" t="str">
        <f>[9]Sheet1!$D$14</f>
        <v>CTCP Thủy sản và Xuất nhập khẩu Côn Đảo</v>
      </c>
      <c r="F1070" s="240">
        <v>2019</v>
      </c>
      <c r="G1070" s="171">
        <f>[9]Sheet1!$F$14</f>
        <v>80086200000</v>
      </c>
      <c r="H1070" s="171">
        <f>[9]Sheet1!$G$14</f>
        <v>27475490000</v>
      </c>
      <c r="I1070" s="155">
        <f t="shared" si="9"/>
        <v>0.34307396280507751</v>
      </c>
      <c r="J1070" s="141"/>
      <c r="K1070" s="141"/>
      <c r="L1070" s="141"/>
      <c r="M1070" s="156"/>
      <c r="N1070" s="146"/>
      <c r="O1070" s="146"/>
      <c r="P1070" s="146"/>
      <c r="Q1070" s="146"/>
      <c r="R1070" s="146"/>
      <c r="S1070" s="146"/>
      <c r="T1070" s="146"/>
      <c r="U1070" s="146"/>
      <c r="V1070" s="146"/>
      <c r="W1070" s="146"/>
      <c r="X1070" s="146"/>
      <c r="Y1070" s="146"/>
      <c r="Z1070" s="146"/>
    </row>
    <row r="1071" spans="1:26" ht="12.75" customHeight="1" x14ac:dyDescent="0.2">
      <c r="A1071" s="141"/>
      <c r="B1071" s="141"/>
      <c r="C1071" s="232" t="str">
        <f>[10]Sheet1!$B$15</f>
        <v>BRV11</v>
      </c>
      <c r="D1071" s="232" t="s">
        <v>3989</v>
      </c>
      <c r="E1071" s="239" t="str">
        <f>[10]Sheet1!$D$15</f>
        <v>CTCP Thương mại và Dịch vụ tỉnh Bà Rịa-Vũng Tàu</v>
      </c>
      <c r="F1071" s="240">
        <v>2019</v>
      </c>
      <c r="G1071" s="171">
        <f>[10]Sheet1!$F$15</f>
        <v>27000000000</v>
      </c>
      <c r="H1071" s="171">
        <f>[10]Sheet1!$G$15</f>
        <v>2515030000</v>
      </c>
      <c r="I1071" s="155">
        <f t="shared" si="9"/>
        <v>9.3149259259259265E-2</v>
      </c>
      <c r="J1071" s="141"/>
      <c r="K1071" s="141"/>
      <c r="L1071" s="141"/>
      <c r="M1071" s="156"/>
      <c r="N1071" s="146"/>
      <c r="O1071" s="146"/>
      <c r="P1071" s="146"/>
      <c r="Q1071" s="146"/>
      <c r="R1071" s="146"/>
      <c r="S1071" s="146"/>
      <c r="T1071" s="146"/>
      <c r="U1071" s="146"/>
      <c r="V1071" s="146"/>
      <c r="W1071" s="146"/>
      <c r="X1071" s="146"/>
      <c r="Y1071" s="146"/>
      <c r="Z1071" s="146"/>
    </row>
    <row r="1072" spans="1:26" ht="12.75" customHeight="1" x14ac:dyDescent="0.2">
      <c r="A1072" s="141"/>
      <c r="B1072" s="141"/>
      <c r="C1072" s="232" t="str">
        <f>[10]Sheet1!$B$16</f>
        <v>BRV15</v>
      </c>
      <c r="D1072" s="232" t="s">
        <v>3989</v>
      </c>
      <c r="E1072" s="239" t="str">
        <f>[10]Sheet1!$D$16</f>
        <v>CTCP Xây dựng và phát triển đô thị Châu Đức</v>
      </c>
      <c r="F1072" s="240">
        <v>2019</v>
      </c>
      <c r="G1072" s="171">
        <f>[10]Sheet1!$F$16</f>
        <v>17420000000</v>
      </c>
      <c r="H1072" s="171">
        <f>[10]Sheet1!$G$16</f>
        <v>11520000000</v>
      </c>
      <c r="I1072" s="155">
        <f t="shared" si="9"/>
        <v>0.66130884041331806</v>
      </c>
      <c r="J1072" s="141"/>
      <c r="K1072" s="141"/>
      <c r="L1072" s="141"/>
      <c r="M1072" s="156"/>
      <c r="N1072" s="146"/>
      <c r="O1072" s="146"/>
      <c r="P1072" s="146"/>
      <c r="Q1072" s="146"/>
      <c r="R1072" s="146"/>
      <c r="S1072" s="146"/>
      <c r="T1072" s="146"/>
      <c r="U1072" s="146"/>
      <c r="V1072" s="146"/>
      <c r="W1072" s="146"/>
      <c r="X1072" s="146"/>
      <c r="Y1072" s="146"/>
      <c r="Z1072" s="146"/>
    </row>
    <row r="1073" spans="1:26" ht="12.75" customHeight="1" x14ac:dyDescent="0.2">
      <c r="A1073" s="141"/>
      <c r="B1073" s="141"/>
      <c r="C1073" s="232" t="str">
        <f>[11]Sheet1!$B$17</f>
        <v>BRV13</v>
      </c>
      <c r="D1073" s="232" t="s">
        <v>3989</v>
      </c>
      <c r="E1073" s="239" t="str">
        <f>[11]Sheet1!$D$17</f>
        <v>CTCP Đóng tàu và dịch vụ dầu khí Vũng Tàu</v>
      </c>
      <c r="F1073" s="240">
        <v>2019</v>
      </c>
      <c r="G1073" s="171">
        <f>[11]Sheet1!$F$17</f>
        <v>110000000000</v>
      </c>
      <c r="H1073" s="171">
        <f>[11]Sheet1!$G$17</f>
        <v>53500000000</v>
      </c>
      <c r="I1073" s="155">
        <f t="shared" si="9"/>
        <v>0.48636363636363639</v>
      </c>
      <c r="J1073" s="141"/>
      <c r="K1073" s="141"/>
      <c r="L1073" s="141"/>
      <c r="M1073" s="156"/>
      <c r="N1073" s="146"/>
      <c r="O1073" s="146"/>
      <c r="P1073" s="146"/>
      <c r="Q1073" s="146"/>
      <c r="R1073" s="146"/>
      <c r="S1073" s="146"/>
      <c r="T1073" s="146"/>
      <c r="U1073" s="146"/>
      <c r="V1073" s="146"/>
      <c r="W1073" s="146"/>
      <c r="X1073" s="146"/>
      <c r="Y1073" s="146"/>
      <c r="Z1073" s="146"/>
    </row>
    <row r="1074" spans="1:26" ht="12.75" customHeight="1" x14ac:dyDescent="0.2">
      <c r="A1074" s="141"/>
      <c r="B1074" s="141"/>
      <c r="C1074" s="232" t="str">
        <f>[12]Sheet1!$B$5</f>
        <v>BXD06</v>
      </c>
      <c r="D1074" s="232" t="s">
        <v>821</v>
      </c>
      <c r="E1074" s="239" t="str">
        <f>[12]Sheet1!$D$5</f>
        <v>Tổng Công ty Tư vấn Xây dựng Việt Nam - CTCP</v>
      </c>
      <c r="F1074" s="240">
        <v>2020</v>
      </c>
      <c r="G1074" s="171">
        <f>[12]Sheet1!$F$5</f>
        <v>357744480000</v>
      </c>
      <c r="H1074" s="171">
        <f>[12]Sheet1!$G$5</f>
        <v>312377480000</v>
      </c>
      <c r="I1074" s="155">
        <f t="shared" si="9"/>
        <v>0.87318602372285381</v>
      </c>
      <c r="J1074" s="141"/>
      <c r="K1074" s="141"/>
      <c r="L1074" s="141"/>
      <c r="M1074" s="156"/>
      <c r="N1074" s="146"/>
      <c r="O1074" s="146" t="s">
        <v>3407</v>
      </c>
      <c r="P1074" s="146"/>
      <c r="Q1074" s="146"/>
      <c r="R1074" s="146"/>
      <c r="S1074" s="146"/>
      <c r="T1074" s="146"/>
      <c r="U1074" s="146"/>
      <c r="V1074" s="146"/>
      <c r="W1074" s="146"/>
      <c r="X1074" s="146"/>
      <c r="Y1074" s="146"/>
      <c r="Z1074" s="146"/>
    </row>
    <row r="1075" spans="1:26" ht="12.75" customHeight="1" x14ac:dyDescent="0.2">
      <c r="A1075" s="141"/>
      <c r="B1075" s="141"/>
      <c r="C1075" s="232" t="s">
        <v>1219</v>
      </c>
      <c r="D1075" s="232" t="s">
        <v>343</v>
      </c>
      <c r="E1075" s="239" t="s">
        <v>3994</v>
      </c>
      <c r="F1075" s="240">
        <v>2020</v>
      </c>
      <c r="G1075" s="171">
        <v>6412811860000</v>
      </c>
      <c r="H1075" s="171">
        <v>2308765475000</v>
      </c>
      <c r="I1075" s="155">
        <f t="shared" si="9"/>
        <v>0.36002389051844103</v>
      </c>
      <c r="J1075" s="141"/>
      <c r="K1075" s="141"/>
      <c r="L1075" s="141"/>
      <c r="M1075" s="156"/>
      <c r="N1075" s="146"/>
      <c r="O1075" s="146" t="s">
        <v>3407</v>
      </c>
      <c r="P1075" s="146"/>
      <c r="Q1075" s="146"/>
      <c r="R1075" s="146"/>
      <c r="S1075" s="146"/>
      <c r="T1075" s="146"/>
      <c r="U1075" s="146"/>
      <c r="V1075" s="146"/>
      <c r="W1075" s="146"/>
      <c r="X1075" s="146"/>
      <c r="Y1075" s="146"/>
      <c r="Z1075" s="146"/>
    </row>
    <row r="1076" spans="1:26" ht="12.75" customHeight="1" x14ac:dyDescent="0.2">
      <c r="A1076" s="141"/>
      <c r="B1076" s="141"/>
      <c r="C1076" s="232" t="s">
        <v>933</v>
      </c>
      <c r="D1076" s="232" t="s">
        <v>821</v>
      </c>
      <c r="E1076" s="239" t="s">
        <v>934</v>
      </c>
      <c r="F1076" s="240">
        <v>2020</v>
      </c>
      <c r="G1076" s="171">
        <v>1270000000000</v>
      </c>
      <c r="H1076" s="171">
        <v>509001000000</v>
      </c>
      <c r="I1076" s="155">
        <f t="shared" si="9"/>
        <v>0.40078818897637797</v>
      </c>
      <c r="J1076" s="141"/>
      <c r="K1076" s="141"/>
      <c r="L1076" s="141"/>
      <c r="M1076" s="156"/>
      <c r="N1076" s="146"/>
      <c r="O1076" s="146" t="s">
        <v>3407</v>
      </c>
      <c r="P1076" s="146"/>
      <c r="Q1076" s="146"/>
      <c r="R1076" s="146"/>
      <c r="S1076" s="146"/>
      <c r="T1076" s="146"/>
      <c r="U1076" s="146"/>
      <c r="V1076" s="146"/>
      <c r="W1076" s="146"/>
      <c r="X1076" s="146"/>
      <c r="Y1076" s="146"/>
      <c r="Z1076" s="146"/>
    </row>
    <row r="1077" spans="1:26" ht="12.75" customHeight="1" x14ac:dyDescent="0.2">
      <c r="A1077" s="141"/>
      <c r="B1077" s="141"/>
      <c r="C1077" s="232" t="s">
        <v>936</v>
      </c>
      <c r="D1077" s="232" t="s">
        <v>821</v>
      </c>
      <c r="E1077" s="239" t="s">
        <v>937</v>
      </c>
      <c r="F1077" s="240">
        <v>2020</v>
      </c>
      <c r="G1077" s="171">
        <v>580186000000</v>
      </c>
      <c r="H1077" s="171">
        <v>569495000000</v>
      </c>
      <c r="I1077" s="155">
        <f t="shared" si="9"/>
        <v>0.98157315067926487</v>
      </c>
      <c r="J1077" s="141"/>
      <c r="K1077" s="141"/>
      <c r="L1077" s="141"/>
      <c r="M1077" s="156"/>
      <c r="N1077" s="146"/>
      <c r="O1077" s="146" t="s">
        <v>3407</v>
      </c>
      <c r="P1077" s="146"/>
      <c r="Q1077" s="146"/>
      <c r="R1077" s="146"/>
      <c r="S1077" s="146"/>
      <c r="T1077" s="146"/>
      <c r="U1077" s="146"/>
      <c r="V1077" s="146"/>
      <c r="W1077" s="146"/>
      <c r="X1077" s="146"/>
      <c r="Y1077" s="146"/>
      <c r="Z1077" s="146"/>
    </row>
    <row r="1078" spans="1:26" ht="12.75" customHeight="1" x14ac:dyDescent="0.2">
      <c r="A1078" s="141"/>
      <c r="B1078" s="141"/>
      <c r="C1078" s="232" t="s">
        <v>938</v>
      </c>
      <c r="D1078" s="232" t="s">
        <v>821</v>
      </c>
      <c r="E1078" s="239" t="s">
        <v>939</v>
      </c>
      <c r="F1078" s="240">
        <v>2020</v>
      </c>
      <c r="G1078" s="171">
        <v>4495371120000</v>
      </c>
      <c r="H1078" s="171">
        <v>4485961120000</v>
      </c>
      <c r="I1078" s="155">
        <f t="shared" si="9"/>
        <v>0.9979067356734721</v>
      </c>
      <c r="J1078" s="141"/>
      <c r="K1078" s="141"/>
      <c r="L1078" s="141"/>
      <c r="M1078" s="156"/>
      <c r="N1078" s="146"/>
      <c r="O1078" s="146" t="s">
        <v>3407</v>
      </c>
      <c r="P1078" s="146"/>
      <c r="Q1078" s="146"/>
      <c r="R1078" s="146"/>
      <c r="S1078" s="146"/>
      <c r="T1078" s="146"/>
      <c r="U1078" s="146"/>
      <c r="V1078" s="146"/>
      <c r="W1078" s="146"/>
      <c r="X1078" s="146"/>
      <c r="Y1078" s="146"/>
      <c r="Z1078" s="146"/>
    </row>
    <row r="1079" spans="1:26" ht="12.75" customHeight="1" x14ac:dyDescent="0.2">
      <c r="A1079" s="141"/>
      <c r="B1079" s="141"/>
      <c r="C1079" s="232" t="s">
        <v>1216</v>
      </c>
      <c r="D1079" s="232" t="s">
        <v>3995</v>
      </c>
      <c r="E1079" s="239" t="s">
        <v>1217</v>
      </c>
      <c r="F1079" s="240">
        <v>2020</v>
      </c>
      <c r="G1079" s="171">
        <v>32709000000.000004</v>
      </c>
      <c r="H1079" s="171">
        <v>24531000000</v>
      </c>
      <c r="I1079" s="155">
        <f t="shared" si="9"/>
        <v>0.74997707053104645</v>
      </c>
      <c r="J1079" s="141"/>
      <c r="K1079" s="141"/>
      <c r="L1079" s="141"/>
      <c r="M1079" s="156"/>
      <c r="N1079" s="146"/>
      <c r="O1079" s="146"/>
      <c r="P1079" s="146"/>
      <c r="Q1079" s="146"/>
      <c r="R1079" s="146"/>
      <c r="S1079" s="146"/>
      <c r="T1079" s="146"/>
      <c r="U1079" s="146"/>
      <c r="V1079" s="146"/>
      <c r="W1079" s="146"/>
      <c r="X1079" s="146"/>
      <c r="Y1079" s="146"/>
      <c r="Z1079" s="146"/>
    </row>
    <row r="1080" spans="1:26" ht="12.75" customHeight="1" x14ac:dyDescent="0.2">
      <c r="A1080" s="141"/>
      <c r="B1080" s="141"/>
      <c r="C1080" s="232" t="s">
        <v>563</v>
      </c>
      <c r="D1080" s="232" t="s">
        <v>3995</v>
      </c>
      <c r="E1080" s="239" t="s">
        <v>564</v>
      </c>
      <c r="F1080" s="240">
        <v>2020</v>
      </c>
      <c r="G1080" s="171">
        <v>97299000000</v>
      </c>
      <c r="H1080" s="171">
        <v>95658000000</v>
      </c>
      <c r="I1080" s="155">
        <f t="shared" si="9"/>
        <v>0.98313446181358488</v>
      </c>
      <c r="J1080" s="141"/>
      <c r="K1080" s="141"/>
      <c r="L1080" s="141"/>
      <c r="M1080" s="156"/>
      <c r="N1080" s="146"/>
      <c r="O1080" s="146"/>
      <c r="P1080" s="146"/>
      <c r="Q1080" s="146"/>
      <c r="R1080" s="146"/>
      <c r="S1080" s="146"/>
      <c r="T1080" s="146"/>
      <c r="U1080" s="146"/>
      <c r="V1080" s="146"/>
      <c r="W1080" s="146"/>
      <c r="X1080" s="146"/>
      <c r="Y1080" s="146"/>
      <c r="Z1080" s="146"/>
    </row>
    <row r="1081" spans="1:26" ht="12.75" customHeight="1" x14ac:dyDescent="0.2">
      <c r="A1081" s="141"/>
      <c r="B1081" s="141"/>
      <c r="C1081" s="232" t="s">
        <v>1248</v>
      </c>
      <c r="D1081" s="232" t="s">
        <v>3981</v>
      </c>
      <c r="E1081" s="239" t="s">
        <v>3996</v>
      </c>
      <c r="F1081" s="240">
        <v>2020</v>
      </c>
      <c r="G1081" s="171">
        <v>391459707823</v>
      </c>
      <c r="H1081" s="171">
        <v>278443707823</v>
      </c>
      <c r="I1081" s="155">
        <f t="shared" si="9"/>
        <v>0.71129595781770572</v>
      </c>
      <c r="J1081" s="141"/>
      <c r="K1081" s="141"/>
      <c r="L1081" s="141"/>
      <c r="M1081" s="156"/>
      <c r="N1081" s="146"/>
      <c r="O1081" s="146"/>
      <c r="P1081" s="146"/>
      <c r="Q1081" s="146"/>
      <c r="R1081" s="146"/>
      <c r="S1081" s="146"/>
      <c r="T1081" s="146"/>
      <c r="U1081" s="146"/>
      <c r="V1081" s="146"/>
      <c r="W1081" s="146"/>
      <c r="X1081" s="146"/>
      <c r="Y1081" s="146"/>
      <c r="Z1081" s="146"/>
    </row>
    <row r="1082" spans="1:26" ht="12.75" customHeight="1" x14ac:dyDescent="0.2">
      <c r="A1082" s="141"/>
      <c r="B1082" s="141"/>
      <c r="C1082" s="232" t="s">
        <v>1209</v>
      </c>
      <c r="D1082" s="232" t="s">
        <v>1013</v>
      </c>
      <c r="E1082" s="239" t="s">
        <v>1210</v>
      </c>
      <c r="F1082" s="240">
        <v>2021</v>
      </c>
      <c r="G1082" s="171">
        <v>74954700000</v>
      </c>
      <c r="H1082" s="171">
        <v>7515460000</v>
      </c>
      <c r="I1082" s="155">
        <f t="shared" si="9"/>
        <v>0.10026669441676106</v>
      </c>
      <c r="J1082" s="141"/>
      <c r="K1082" s="141"/>
      <c r="L1082" s="141"/>
      <c r="M1082" s="156"/>
      <c r="N1082" s="146"/>
      <c r="O1082" s="146"/>
      <c r="P1082" s="146"/>
      <c r="Q1082" s="146"/>
      <c r="R1082" s="146"/>
      <c r="S1082" s="146"/>
      <c r="T1082" s="146"/>
      <c r="U1082" s="146"/>
      <c r="V1082" s="146"/>
      <c r="W1082" s="146"/>
      <c r="X1082" s="146"/>
      <c r="Y1082" s="146"/>
      <c r="Z1082" s="146"/>
    </row>
    <row r="1083" spans="1:26" ht="12.75" customHeight="1" x14ac:dyDescent="0.2">
      <c r="A1083" s="141"/>
      <c r="B1083" s="141"/>
      <c r="C1083" s="232" t="s">
        <v>1212</v>
      </c>
      <c r="D1083" s="232" t="s">
        <v>1013</v>
      </c>
      <c r="E1083" s="239" t="s">
        <v>1213</v>
      </c>
      <c r="F1083" s="240">
        <v>2021</v>
      </c>
      <c r="G1083" s="171">
        <v>23500000000</v>
      </c>
      <c r="H1083" s="171">
        <v>7631500000</v>
      </c>
      <c r="I1083" s="155">
        <f t="shared" si="9"/>
        <v>0.32474468085106384</v>
      </c>
      <c r="J1083" s="141"/>
      <c r="K1083" s="141"/>
      <c r="L1083" s="141"/>
      <c r="M1083" s="156"/>
      <c r="N1083" s="146"/>
      <c r="O1083" s="146"/>
      <c r="P1083" s="146"/>
      <c r="Q1083" s="146"/>
      <c r="R1083" s="146"/>
      <c r="S1083" s="146"/>
      <c r="T1083" s="146"/>
      <c r="U1083" s="146"/>
      <c r="V1083" s="146"/>
      <c r="W1083" s="146"/>
      <c r="X1083" s="146"/>
      <c r="Y1083" s="146"/>
      <c r="Z1083" s="146"/>
    </row>
    <row r="1084" spans="1:26" ht="12.75" customHeight="1" x14ac:dyDescent="0.2">
      <c r="A1084" s="141"/>
      <c r="B1084" s="141"/>
      <c r="C1084" s="232" t="s">
        <v>1253</v>
      </c>
      <c r="D1084" s="232" t="s">
        <v>1013</v>
      </c>
      <c r="E1084" s="239" t="s">
        <v>1254</v>
      </c>
      <c r="F1084" s="240">
        <v>2021</v>
      </c>
      <c r="G1084" s="171">
        <v>203499580000</v>
      </c>
      <c r="H1084" s="171">
        <v>202909580000</v>
      </c>
      <c r="I1084" s="155">
        <v>0.99710073111698805</v>
      </c>
      <c r="J1084" s="141"/>
      <c r="K1084" s="141"/>
      <c r="L1084" s="141"/>
      <c r="M1084" s="156"/>
      <c r="N1084" s="146"/>
      <c r="O1084" s="146"/>
      <c r="P1084" s="146"/>
      <c r="Q1084" s="146"/>
      <c r="R1084" s="146"/>
      <c r="S1084" s="146"/>
      <c r="T1084" s="146"/>
      <c r="U1084" s="146"/>
      <c r="V1084" s="146"/>
      <c r="W1084" s="146"/>
      <c r="X1084" s="146"/>
      <c r="Y1084" s="146"/>
      <c r="Z1084" s="146"/>
    </row>
    <row r="1085" spans="1:26" ht="12.75" customHeight="1" x14ac:dyDescent="0.2">
      <c r="A1085" s="141"/>
      <c r="B1085" s="141"/>
      <c r="C1085" s="232"/>
      <c r="D1085" s="232"/>
      <c r="E1085" s="239"/>
      <c r="F1085" s="240"/>
      <c r="G1085" s="171"/>
      <c r="H1085" s="171"/>
      <c r="I1085" s="155"/>
      <c r="J1085" s="141"/>
      <c r="K1085" s="141"/>
      <c r="L1085" s="141"/>
      <c r="M1085" s="156"/>
      <c r="N1085" s="146"/>
      <c r="O1085" s="146"/>
      <c r="P1085" s="146"/>
      <c r="Q1085" s="146"/>
      <c r="R1085" s="146"/>
      <c r="S1085" s="146"/>
      <c r="T1085" s="146"/>
      <c r="U1085" s="146"/>
      <c r="V1085" s="146"/>
      <c r="W1085" s="146"/>
      <c r="X1085" s="146"/>
      <c r="Y1085" s="146"/>
      <c r="Z1085" s="146"/>
    </row>
    <row r="1086" spans="1:26" ht="12.75" customHeight="1" x14ac:dyDescent="0.2">
      <c r="A1086" s="141"/>
      <c r="B1086" s="141"/>
      <c r="C1086" s="232"/>
      <c r="D1086" s="232"/>
      <c r="E1086" s="239"/>
      <c r="F1086" s="240"/>
      <c r="G1086" s="171"/>
      <c r="H1086" s="171"/>
      <c r="I1086" s="155"/>
      <c r="J1086" s="141"/>
      <c r="K1086" s="141"/>
      <c r="L1086" s="141"/>
      <c r="M1086" s="156"/>
      <c r="N1086" s="146"/>
      <c r="O1086" s="146"/>
      <c r="P1086" s="146"/>
      <c r="Q1086" s="146"/>
      <c r="R1086" s="146"/>
      <c r="S1086" s="146"/>
      <c r="T1086" s="146"/>
      <c r="U1086" s="146"/>
      <c r="V1086" s="146"/>
      <c r="W1086" s="146"/>
      <c r="X1086" s="146"/>
      <c r="Y1086" s="146"/>
      <c r="Z1086" s="146"/>
    </row>
    <row r="1087" spans="1:26" ht="12.75" customHeight="1" x14ac:dyDescent="0.2">
      <c r="A1087" s="141"/>
      <c r="B1087" s="141"/>
      <c r="C1087" s="232"/>
      <c r="D1087" s="232"/>
      <c r="E1087" s="239"/>
      <c r="F1087" s="240"/>
      <c r="G1087" s="171"/>
      <c r="H1087" s="171"/>
      <c r="I1087" s="155"/>
      <c r="J1087" s="141"/>
      <c r="K1087" s="141"/>
      <c r="L1087" s="141"/>
      <c r="M1087" s="156"/>
      <c r="N1087" s="146"/>
      <c r="O1087" s="146"/>
      <c r="P1087" s="146"/>
      <c r="Q1087" s="146"/>
      <c r="R1087" s="146"/>
      <c r="S1087" s="146"/>
      <c r="T1087" s="146"/>
      <c r="U1087" s="146"/>
      <c r="V1087" s="146"/>
      <c r="W1087" s="146"/>
      <c r="X1087" s="146"/>
      <c r="Y1087" s="146"/>
      <c r="Z1087" s="146"/>
    </row>
    <row r="1088" spans="1:26" ht="12.75" customHeight="1" x14ac:dyDescent="0.2">
      <c r="A1088" s="141"/>
      <c r="B1088" s="141"/>
      <c r="C1088" s="232"/>
      <c r="D1088" s="232"/>
      <c r="E1088" s="239"/>
      <c r="F1088" s="240"/>
      <c r="G1088" s="171"/>
      <c r="H1088" s="171"/>
      <c r="I1088" s="155"/>
      <c r="J1088" s="141"/>
      <c r="K1088" s="141"/>
      <c r="L1088" s="141"/>
      <c r="M1088" s="156"/>
      <c r="N1088" s="146"/>
      <c r="O1088" s="146"/>
      <c r="P1088" s="146"/>
      <c r="Q1088" s="146"/>
      <c r="R1088" s="146"/>
      <c r="S1088" s="146"/>
      <c r="T1088" s="146"/>
      <c r="U1088" s="146"/>
      <c r="V1088" s="146"/>
      <c r="W1088" s="146"/>
      <c r="X1088" s="146"/>
      <c r="Y1088" s="146"/>
      <c r="Z1088" s="146"/>
    </row>
    <row r="1089" spans="1:26" ht="12.75" customHeight="1" x14ac:dyDescent="0.25">
      <c r="A1089" s="132"/>
      <c r="B1089" s="132"/>
      <c r="C1089" s="241"/>
      <c r="D1089" s="242"/>
      <c r="E1089" s="243"/>
      <c r="F1089" s="132"/>
      <c r="G1089" s="244"/>
      <c r="H1089" s="244"/>
      <c r="I1089" s="136"/>
      <c r="J1089" s="132"/>
      <c r="K1089" s="135"/>
      <c r="L1089" s="132"/>
      <c r="M1089" s="133"/>
      <c r="N1089" s="132"/>
      <c r="O1089" s="132"/>
      <c r="P1089" s="132"/>
      <c r="Q1089" s="132"/>
      <c r="R1089" s="132"/>
      <c r="S1089" s="132"/>
      <c r="T1089" s="132"/>
      <c r="U1089" s="132"/>
      <c r="V1089" s="132"/>
      <c r="W1089" s="132"/>
      <c r="X1089" s="132"/>
      <c r="Y1089" s="132"/>
      <c r="Z1089" s="132"/>
    </row>
    <row r="1090" spans="1:26" ht="12.75" customHeight="1" x14ac:dyDescent="0.25">
      <c r="A1090" s="132"/>
      <c r="B1090" s="132"/>
      <c r="C1090" s="241"/>
      <c r="D1090" s="242"/>
      <c r="E1090" s="243"/>
      <c r="F1090" s="132"/>
      <c r="G1090" s="244"/>
      <c r="H1090" s="244"/>
      <c r="I1090" s="136"/>
      <c r="J1090" s="132"/>
      <c r="K1090" s="135"/>
      <c r="L1090" s="132"/>
      <c r="M1090" s="133"/>
      <c r="N1090" s="132"/>
      <c r="O1090" s="132"/>
      <c r="P1090" s="132"/>
      <c r="Q1090" s="132"/>
      <c r="R1090" s="132"/>
      <c r="S1090" s="132"/>
      <c r="T1090" s="132"/>
      <c r="U1090" s="132"/>
      <c r="V1090" s="132"/>
      <c r="W1090" s="132"/>
      <c r="X1090" s="132"/>
      <c r="Y1090" s="132"/>
      <c r="Z1090" s="132"/>
    </row>
    <row r="1091" spans="1:26" ht="12.75" customHeight="1" x14ac:dyDescent="0.25">
      <c r="A1091" s="132"/>
      <c r="B1091" s="132"/>
      <c r="C1091" s="241"/>
      <c r="D1091" s="242"/>
      <c r="E1091" s="243"/>
      <c r="F1091" s="132"/>
      <c r="G1091" s="244"/>
      <c r="H1091" s="244"/>
      <c r="I1091" s="136"/>
      <c r="J1091" s="132"/>
      <c r="K1091" s="135"/>
      <c r="L1091" s="132"/>
      <c r="M1091" s="133"/>
      <c r="N1091" s="132"/>
      <c r="O1091" s="132"/>
      <c r="P1091" s="132"/>
      <c r="Q1091" s="132"/>
      <c r="R1091" s="132"/>
      <c r="S1091" s="132"/>
      <c r="T1091" s="132"/>
      <c r="U1091" s="132"/>
      <c r="V1091" s="132"/>
      <c r="W1091" s="132"/>
      <c r="X1091" s="132"/>
      <c r="Y1091" s="132"/>
      <c r="Z1091" s="132"/>
    </row>
    <row r="1092" spans="1:26" ht="12.75" customHeight="1" x14ac:dyDescent="0.25">
      <c r="A1092" s="132"/>
      <c r="B1092" s="132"/>
      <c r="C1092" s="241"/>
      <c r="D1092" s="242"/>
      <c r="E1092" s="243"/>
      <c r="F1092" s="132"/>
      <c r="G1092" s="244"/>
      <c r="H1092" s="244"/>
      <c r="I1092" s="136"/>
      <c r="J1092" s="132"/>
      <c r="K1092" s="135"/>
      <c r="L1092" s="132"/>
      <c r="M1092" s="133"/>
      <c r="N1092" s="132"/>
      <c r="O1092" s="132"/>
      <c r="P1092" s="132"/>
      <c r="Q1092" s="132"/>
      <c r="R1092" s="132"/>
      <c r="S1092" s="132"/>
      <c r="T1092" s="132"/>
      <c r="U1092" s="132"/>
      <c r="V1092" s="132"/>
      <c r="W1092" s="132"/>
      <c r="X1092" s="132"/>
      <c r="Y1092" s="132"/>
      <c r="Z1092" s="132"/>
    </row>
    <row r="1093" spans="1:26" ht="12.75" customHeight="1" x14ac:dyDescent="0.2">
      <c r="A1093" s="132"/>
      <c r="B1093" s="132"/>
      <c r="C1093" s="241"/>
      <c r="D1093" s="242"/>
      <c r="E1093" s="245"/>
      <c r="F1093" s="132"/>
      <c r="G1093" s="244"/>
      <c r="H1093" s="244"/>
      <c r="I1093" s="136"/>
      <c r="J1093" s="132"/>
      <c r="K1093" s="135"/>
      <c r="L1093" s="132"/>
      <c r="M1093" s="133"/>
      <c r="N1093" s="132"/>
      <c r="O1093" s="132"/>
      <c r="P1093" s="132"/>
      <c r="Q1093" s="132"/>
      <c r="R1093" s="132"/>
      <c r="S1093" s="132"/>
      <c r="T1093" s="132"/>
      <c r="U1093" s="132"/>
      <c r="V1093" s="132"/>
      <c r="W1093" s="132"/>
      <c r="X1093" s="132"/>
      <c r="Y1093" s="132"/>
      <c r="Z1093" s="132"/>
    </row>
    <row r="1094" spans="1:26" ht="12.75" customHeight="1" x14ac:dyDescent="0.2">
      <c r="A1094" s="246"/>
      <c r="B1094" s="246"/>
      <c r="C1094" s="247"/>
      <c r="D1094" s="248"/>
      <c r="E1094" s="249"/>
      <c r="F1094" s="246"/>
      <c r="G1094" s="250"/>
      <c r="H1094" s="250"/>
      <c r="I1094" s="251"/>
      <c r="J1094" s="246"/>
      <c r="K1094" s="252"/>
      <c r="L1094" s="246"/>
      <c r="M1094" s="253"/>
      <c r="N1094" s="246"/>
      <c r="O1094" s="246"/>
      <c r="P1094" s="246"/>
      <c r="Q1094" s="246"/>
      <c r="R1094" s="246"/>
      <c r="S1094" s="246"/>
      <c r="T1094" s="246"/>
      <c r="U1094" s="246"/>
      <c r="V1094" s="246"/>
      <c r="W1094" s="246"/>
      <c r="X1094" s="246"/>
      <c r="Y1094" s="246"/>
      <c r="Z1094" s="246"/>
    </row>
    <row r="1095" spans="1:26" ht="12.75" customHeight="1" x14ac:dyDescent="0.2">
      <c r="A1095" s="132"/>
      <c r="B1095" s="132"/>
      <c r="C1095" s="241"/>
      <c r="D1095" s="242"/>
      <c r="E1095" s="245"/>
      <c r="F1095" s="132"/>
      <c r="G1095" s="244"/>
      <c r="H1095" s="244"/>
      <c r="I1095" s="136"/>
      <c r="J1095" s="132"/>
      <c r="K1095" s="135"/>
      <c r="L1095" s="132"/>
      <c r="M1095" s="133"/>
      <c r="N1095" s="132"/>
      <c r="O1095" s="132"/>
      <c r="P1095" s="132"/>
      <c r="Q1095" s="132"/>
      <c r="R1095" s="132"/>
      <c r="S1095" s="132"/>
      <c r="T1095" s="132"/>
      <c r="U1095" s="132"/>
      <c r="V1095" s="132"/>
      <c r="W1095" s="132"/>
      <c r="X1095" s="132"/>
      <c r="Y1095" s="132"/>
      <c r="Z1095" s="132"/>
    </row>
    <row r="1096" spans="1:26" ht="12.75" customHeight="1" x14ac:dyDescent="0.2">
      <c r="A1096" s="132"/>
      <c r="B1096" s="132"/>
      <c r="C1096" s="132"/>
      <c r="D1096" s="132"/>
      <c r="E1096" s="135"/>
      <c r="F1096" s="132"/>
      <c r="G1096" s="132"/>
      <c r="H1096" s="132"/>
      <c r="I1096" s="136"/>
      <c r="J1096" s="132"/>
      <c r="K1096" s="135"/>
      <c r="L1096" s="132"/>
      <c r="M1096" s="133"/>
      <c r="N1096" s="132"/>
      <c r="O1096" s="132"/>
      <c r="P1096" s="132"/>
      <c r="Q1096" s="132"/>
      <c r="R1096" s="132"/>
      <c r="S1096" s="132"/>
      <c r="T1096" s="132"/>
      <c r="U1096" s="132"/>
      <c r="V1096" s="132"/>
      <c r="W1096" s="132"/>
      <c r="X1096" s="132"/>
      <c r="Y1096" s="132"/>
      <c r="Z1096" s="132"/>
    </row>
    <row r="1097" spans="1:26" ht="12.75" customHeight="1" x14ac:dyDescent="0.2">
      <c r="A1097" s="254">
        <v>913</v>
      </c>
      <c r="B1097" s="255">
        <f>COUNTIF($C$5:$C$1002,C1097)</f>
        <v>0</v>
      </c>
      <c r="C1097" s="254" t="s">
        <v>3997</v>
      </c>
      <c r="D1097" s="256" t="str">
        <f>VLOOKUP(C1097,'[13]Ban giao'!$B917:$E1935,4,0)</f>
        <v>Ninh Thuận</v>
      </c>
      <c r="E1097" s="257" t="s">
        <v>3998</v>
      </c>
      <c r="F1097" s="258" t="s">
        <v>3901</v>
      </c>
      <c r="G1097" s="259">
        <v>5958540000</v>
      </c>
      <c r="H1097" s="260">
        <v>5408040000</v>
      </c>
      <c r="I1097" s="261">
        <f>H1097/G1097</f>
        <v>0.90761159612925313</v>
      </c>
      <c r="J1097" s="262"/>
      <c r="K1097" s="263"/>
      <c r="L1097" s="254" t="s">
        <v>3267</v>
      </c>
      <c r="M1097" s="264">
        <f>VLOOKUP(C1097,'[14]DANH SÁCH DN TRẢ TỈNH  (2)'!B$6:F$36,5,0)</f>
        <v>2009</v>
      </c>
      <c r="N1097" s="132"/>
      <c r="O1097" s="255"/>
      <c r="P1097" s="255"/>
      <c r="Q1097" s="255"/>
      <c r="R1097" s="255"/>
      <c r="S1097" s="255"/>
      <c r="T1097" s="255"/>
      <c r="U1097" s="255"/>
      <c r="V1097" s="255"/>
      <c r="W1097" s="255"/>
      <c r="X1097" s="255"/>
      <c r="Y1097" s="255"/>
      <c r="Z1097" s="255"/>
    </row>
  </sheetData>
  <autoFilter ref="A4:T1084" xr:uid="{00000000-0009-0000-0000-000004000000}"/>
  <mergeCells count="2">
    <mergeCell ref="A1:K1"/>
    <mergeCell ref="G3:I3"/>
  </mergeCells>
  <pageMargins left="0.17" right="0.17" top="0.46" bottom="0.39" header="0" footer="0"/>
  <pageSetup paperSize="8"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topLeftCell="A11" workbookViewId="0">
      <selection activeCell="C8" sqref="C8"/>
    </sheetView>
  </sheetViews>
  <sheetFormatPr defaultColWidth="12.625" defaultRowHeight="15" customHeight="1" outlineLevelRow="1" outlineLevelCol="1" x14ac:dyDescent="0.2"/>
  <cols>
    <col min="1" max="1" width="0.875" customWidth="1"/>
    <col min="2" max="2" width="11" customWidth="1"/>
    <col min="3" max="3" width="6.875" customWidth="1"/>
    <col min="4" max="4" width="8" customWidth="1"/>
    <col min="5" max="6" width="6.5" hidden="1" customWidth="1" outlineLevel="1"/>
    <col min="7" max="7" width="6.625" hidden="1" customWidth="1" outlineLevel="1"/>
    <col min="8" max="8" width="6.75" hidden="1" customWidth="1" outlineLevel="1"/>
    <col min="9" max="9" width="6.625" hidden="1" customWidth="1" outlineLevel="1"/>
    <col min="10" max="10" width="9.625" customWidth="1" collapsed="1"/>
    <col min="11" max="12" width="8.375" customWidth="1"/>
    <col min="13" max="13" width="7" customWidth="1"/>
    <col min="14" max="14" width="8.5" customWidth="1"/>
    <col min="15" max="15" width="9.25" customWidth="1"/>
    <col min="16" max="16" width="8.5" customWidth="1"/>
    <col min="17" max="20" width="8" customWidth="1"/>
    <col min="21" max="21" width="10.5" customWidth="1"/>
    <col min="22" max="22" width="4.625" customWidth="1"/>
    <col min="23" max="23" width="19.5" customWidth="1" outlineLevel="1"/>
    <col min="24" max="24" width="16.875" customWidth="1" outlineLevel="1"/>
    <col min="25" max="25" width="14.75" customWidth="1" outlineLevel="1"/>
    <col min="26" max="26" width="7.875" customWidth="1" outlineLevel="1"/>
    <col min="27" max="29" width="8" customWidth="1" outlineLevel="1"/>
    <col min="30" max="31" width="12.625" customWidth="1" outlineLevel="1"/>
    <col min="32" max="32" width="14.875" customWidth="1"/>
    <col min="33" max="33" width="23.625" customWidth="1"/>
    <col min="34" max="34" width="8" customWidth="1"/>
    <col min="35" max="35" width="15.75" customWidth="1"/>
    <col min="36" max="36" width="9.5" customWidth="1"/>
    <col min="37" max="37" width="8.5" customWidth="1"/>
    <col min="38" max="38" width="8" customWidth="1"/>
    <col min="39" max="39" width="26.5" customWidth="1"/>
    <col min="40" max="40" width="9.5" customWidth="1"/>
    <col min="41" max="45" width="8" customWidth="1"/>
  </cols>
  <sheetData>
    <row r="1" spans="1:45" ht="32.25" customHeight="1" x14ac:dyDescent="0.25">
      <c r="A1" s="265"/>
      <c r="B1" s="455" t="s">
        <v>3999</v>
      </c>
      <c r="C1" s="446"/>
      <c r="D1" s="446"/>
      <c r="E1" s="446"/>
      <c r="F1" s="446"/>
      <c r="G1" s="446"/>
      <c r="H1" s="446"/>
      <c r="I1" s="446"/>
      <c r="J1" s="446"/>
      <c r="K1" s="446"/>
      <c r="L1" s="446"/>
      <c r="M1" s="446"/>
      <c r="N1" s="446"/>
      <c r="O1" s="446"/>
      <c r="P1" s="446"/>
      <c r="Q1" s="446"/>
      <c r="R1" s="446"/>
      <c r="S1" s="446"/>
      <c r="T1" s="446"/>
      <c r="U1" s="446"/>
      <c r="V1" s="446"/>
      <c r="W1" s="446"/>
      <c r="X1" s="265"/>
      <c r="Y1" s="265"/>
      <c r="Z1" s="265"/>
      <c r="AA1" s="265"/>
      <c r="AB1" s="265"/>
      <c r="AC1" s="265"/>
      <c r="AD1" s="265"/>
      <c r="AE1" s="265"/>
      <c r="AF1" s="11"/>
      <c r="AG1" s="265"/>
      <c r="AH1" s="265"/>
      <c r="AI1" s="265"/>
      <c r="AJ1" s="265"/>
      <c r="AK1" s="265"/>
      <c r="AL1" s="265"/>
      <c r="AM1" s="265"/>
      <c r="AN1" s="266"/>
      <c r="AO1" s="266"/>
      <c r="AP1" s="266"/>
      <c r="AQ1" s="266"/>
      <c r="AR1" s="266"/>
      <c r="AS1" s="265"/>
    </row>
    <row r="2" spans="1:45" ht="13.5" customHeight="1" x14ac:dyDescent="0.25">
      <c r="A2" s="265"/>
      <c r="B2" s="267"/>
      <c r="C2" s="268"/>
      <c r="D2" s="269"/>
      <c r="E2" s="269"/>
      <c r="F2" s="269"/>
      <c r="G2" s="269"/>
      <c r="H2" s="269"/>
      <c r="I2" s="269"/>
      <c r="J2" s="269"/>
      <c r="K2" s="269"/>
      <c r="L2" s="269"/>
      <c r="M2" s="269"/>
      <c r="N2" s="269"/>
      <c r="O2" s="269"/>
      <c r="P2" s="269"/>
      <c r="Q2" s="269"/>
      <c r="R2" s="269"/>
      <c r="S2" s="269"/>
      <c r="T2" s="269"/>
      <c r="U2" s="270"/>
      <c r="V2" s="269"/>
      <c r="W2" s="456" t="s">
        <v>4000</v>
      </c>
      <c r="X2" s="452"/>
      <c r="Y2" s="452"/>
      <c r="Z2" s="453"/>
      <c r="AA2" s="457" t="s">
        <v>4001</v>
      </c>
      <c r="AB2" s="452"/>
      <c r="AC2" s="453"/>
      <c r="AD2" s="458" t="s">
        <v>4002</v>
      </c>
      <c r="AE2" s="458" t="s">
        <v>4003</v>
      </c>
      <c r="AF2" s="265"/>
      <c r="AG2" s="265"/>
      <c r="AH2" s="265"/>
      <c r="AI2" s="265"/>
      <c r="AJ2" s="265"/>
      <c r="AK2" s="265"/>
      <c r="AL2" s="265"/>
      <c r="AM2" s="265"/>
      <c r="AN2" s="266"/>
      <c r="AO2" s="266"/>
      <c r="AP2" s="266"/>
      <c r="AQ2" s="266"/>
      <c r="AR2" s="266"/>
      <c r="AS2" s="265"/>
    </row>
    <row r="3" spans="1:45" ht="28.5" customHeight="1" x14ac:dyDescent="0.25">
      <c r="A3" s="265"/>
      <c r="B3" s="271" t="s">
        <v>4004</v>
      </c>
      <c r="C3" s="271" t="s">
        <v>82</v>
      </c>
      <c r="D3" s="272" t="s">
        <v>4005</v>
      </c>
      <c r="E3" s="2">
        <v>2006</v>
      </c>
      <c r="F3" s="2">
        <v>2007</v>
      </c>
      <c r="G3" s="2">
        <v>2008</v>
      </c>
      <c r="H3" s="2">
        <v>2009</v>
      </c>
      <c r="I3" s="2">
        <v>2010</v>
      </c>
      <c r="J3" s="273" t="s">
        <v>4006</v>
      </c>
      <c r="K3" s="2">
        <v>2011</v>
      </c>
      <c r="L3" s="2">
        <v>2012</v>
      </c>
      <c r="M3" s="2">
        <v>2013</v>
      </c>
      <c r="N3" s="2">
        <v>2014</v>
      </c>
      <c r="O3" s="2">
        <v>2015</v>
      </c>
      <c r="P3" s="2">
        <v>2016</v>
      </c>
      <c r="Q3" s="2">
        <v>2017</v>
      </c>
      <c r="R3" s="2">
        <v>2018</v>
      </c>
      <c r="S3" s="2">
        <v>2019</v>
      </c>
      <c r="T3" s="2">
        <v>2020</v>
      </c>
      <c r="U3" s="274" t="s">
        <v>4007</v>
      </c>
      <c r="V3" s="274"/>
      <c r="W3" s="275" t="s">
        <v>4008</v>
      </c>
      <c r="X3" s="276" t="s">
        <v>4009</v>
      </c>
      <c r="Y3" s="276" t="s">
        <v>4010</v>
      </c>
      <c r="Z3" s="276" t="s">
        <v>39</v>
      </c>
      <c r="AA3" s="276" t="s">
        <v>1293</v>
      </c>
      <c r="AB3" s="276" t="s">
        <v>4011</v>
      </c>
      <c r="AC3" s="276" t="s">
        <v>39</v>
      </c>
      <c r="AD3" s="459"/>
      <c r="AE3" s="459"/>
      <c r="AF3" s="265"/>
      <c r="AG3" s="265"/>
      <c r="AH3" s="265"/>
      <c r="AI3" s="265"/>
      <c r="AJ3" s="265"/>
      <c r="AK3" s="265"/>
      <c r="AL3" s="265"/>
      <c r="AM3" s="265"/>
      <c r="AN3" s="266"/>
      <c r="AO3" s="266"/>
      <c r="AP3" s="266"/>
      <c r="AQ3" s="266"/>
      <c r="AR3" s="266"/>
      <c r="AS3" s="265"/>
    </row>
    <row r="4" spans="1:45" ht="19.5" customHeight="1" outlineLevel="1" x14ac:dyDescent="0.25">
      <c r="A4" s="265"/>
      <c r="B4" s="277" t="s">
        <v>4012</v>
      </c>
      <c r="C4" s="278" t="s">
        <v>2414</v>
      </c>
      <c r="D4" s="278" t="s">
        <v>4013</v>
      </c>
      <c r="E4" s="279"/>
      <c r="F4" s="279"/>
      <c r="G4" s="279">
        <v>10.199999999999999</v>
      </c>
      <c r="H4" s="279">
        <v>10.199999999999999</v>
      </c>
      <c r="I4" s="279">
        <v>14.28</v>
      </c>
      <c r="J4" s="279">
        <f t="shared" ref="J4:J12" si="0">SUM(E4:I4)</f>
        <v>34.68</v>
      </c>
      <c r="K4" s="279"/>
      <c r="L4" s="279"/>
      <c r="M4" s="279"/>
      <c r="N4" s="279"/>
      <c r="O4" s="279"/>
      <c r="P4" s="279"/>
      <c r="Q4" s="279"/>
      <c r="R4" s="279"/>
      <c r="S4" s="279"/>
      <c r="T4" s="279"/>
      <c r="U4" s="280">
        <f t="shared" ref="U4:U39" si="1">SUM(J4:T4)</f>
        <v>34.68</v>
      </c>
      <c r="V4" s="281"/>
      <c r="W4" s="282"/>
      <c r="X4" s="279"/>
      <c r="Y4" s="279"/>
      <c r="Z4" s="279"/>
      <c r="AA4" s="279">
        <f>U4</f>
        <v>34.68</v>
      </c>
      <c r="AB4" s="279">
        <v>52.02</v>
      </c>
      <c r="AC4" s="279">
        <f>AB4-AA4</f>
        <v>17.340000000000003</v>
      </c>
      <c r="AD4" s="279">
        <f t="shared" ref="AD4:AD31" si="2">Z4+AC4</f>
        <v>17.340000000000003</v>
      </c>
      <c r="AE4" s="279">
        <f t="shared" ref="AE4:AE32" si="3">X4+Y4+AB4</f>
        <v>52.02</v>
      </c>
      <c r="AF4" s="265"/>
      <c r="AG4" s="265"/>
      <c r="AH4" s="265"/>
      <c r="AI4" s="265"/>
      <c r="AJ4" s="265"/>
      <c r="AK4" s="265"/>
      <c r="AL4" s="265"/>
      <c r="AM4" s="265"/>
      <c r="AN4" s="266"/>
      <c r="AO4" s="266"/>
      <c r="AP4" s="266"/>
      <c r="AQ4" s="266"/>
      <c r="AR4" s="266"/>
      <c r="AS4" s="265"/>
    </row>
    <row r="5" spans="1:45" ht="19.5" customHeight="1" outlineLevel="1" x14ac:dyDescent="0.25">
      <c r="A5" s="265"/>
      <c r="B5" s="277"/>
      <c r="C5" s="278" t="s">
        <v>1222</v>
      </c>
      <c r="D5" s="278" t="s">
        <v>4014</v>
      </c>
      <c r="E5" s="279"/>
      <c r="F5" s="279"/>
      <c r="G5" s="279"/>
      <c r="H5" s="279">
        <v>20</v>
      </c>
      <c r="I5" s="279"/>
      <c r="J5" s="279">
        <f t="shared" si="0"/>
        <v>20</v>
      </c>
      <c r="K5" s="279"/>
      <c r="L5" s="279"/>
      <c r="M5" s="279">
        <v>20</v>
      </c>
      <c r="N5" s="279">
        <v>30</v>
      </c>
      <c r="O5" s="279"/>
      <c r="P5" s="279"/>
      <c r="Q5" s="279"/>
      <c r="R5" s="279"/>
      <c r="S5" s="279"/>
      <c r="T5" s="279">
        <v>49.2</v>
      </c>
      <c r="U5" s="280">
        <f t="shared" si="1"/>
        <v>119.2</v>
      </c>
      <c r="V5" s="281"/>
      <c r="W5" s="282">
        <f t="shared" ref="W5:W14" si="4">U5</f>
        <v>119.2</v>
      </c>
      <c r="X5" s="279" t="s">
        <v>4191</v>
      </c>
      <c r="Y5" s="279" t="s">
        <v>4191</v>
      </c>
      <c r="Z5" s="279" t="e">
        <f t="shared" ref="Z5:Z14" si="5">X5-W5+Y5</f>
        <v>#VALUE!</v>
      </c>
      <c r="AA5" s="279"/>
      <c r="AB5" s="279"/>
      <c r="AC5" s="279"/>
      <c r="AD5" s="279" t="e">
        <f t="shared" si="2"/>
        <v>#VALUE!</v>
      </c>
      <c r="AE5" s="279" t="e">
        <f t="shared" si="3"/>
        <v>#VALUE!</v>
      </c>
      <c r="AF5" s="265"/>
      <c r="AG5" s="265"/>
      <c r="AH5" s="283"/>
      <c r="AI5" s="283"/>
      <c r="AJ5" s="265"/>
      <c r="AK5" s="265"/>
      <c r="AL5" s="265"/>
      <c r="AM5" s="265"/>
      <c r="AN5" s="266"/>
      <c r="AO5" s="266"/>
      <c r="AP5" s="266"/>
      <c r="AQ5" s="266"/>
      <c r="AR5" s="266"/>
      <c r="AS5" s="265"/>
    </row>
    <row r="6" spans="1:45" ht="27.75" customHeight="1" outlineLevel="1" x14ac:dyDescent="0.25">
      <c r="A6" s="265"/>
      <c r="B6" s="277"/>
      <c r="C6" s="278" t="s">
        <v>378</v>
      </c>
      <c r="D6" s="278" t="s">
        <v>4015</v>
      </c>
      <c r="E6" s="279"/>
      <c r="F6" s="279"/>
      <c r="G6" s="279"/>
      <c r="H6" s="279">
        <v>81.599999999999994</v>
      </c>
      <c r="I6" s="279"/>
      <c r="J6" s="279">
        <f t="shared" si="0"/>
        <v>81.599999999999994</v>
      </c>
      <c r="K6" s="279"/>
      <c r="L6" s="279"/>
      <c r="M6" s="279"/>
      <c r="N6" s="279"/>
      <c r="O6" s="279">
        <v>31.28370000000001</v>
      </c>
      <c r="P6" s="279"/>
      <c r="Q6" s="279">
        <v>3</v>
      </c>
      <c r="R6" s="279"/>
      <c r="S6" s="279"/>
      <c r="T6" s="279"/>
      <c r="U6" s="280">
        <f t="shared" si="1"/>
        <v>115.8837</v>
      </c>
      <c r="V6" s="281"/>
      <c r="W6" s="282">
        <f t="shared" si="4"/>
        <v>115.8837</v>
      </c>
      <c r="X6" s="279" t="s">
        <v>4191</v>
      </c>
      <c r="Y6" s="279" t="s">
        <v>4191</v>
      </c>
      <c r="Z6" s="279" t="e">
        <f t="shared" si="5"/>
        <v>#VALUE!</v>
      </c>
      <c r="AA6" s="279"/>
      <c r="AB6" s="279"/>
      <c r="AC6" s="279"/>
      <c r="AD6" s="279" t="e">
        <f t="shared" si="2"/>
        <v>#VALUE!</v>
      </c>
      <c r="AE6" s="279" t="e">
        <f t="shared" si="3"/>
        <v>#VALUE!</v>
      </c>
      <c r="AF6" s="265"/>
      <c r="AG6" s="265"/>
      <c r="AH6" s="283"/>
      <c r="AI6" s="283"/>
      <c r="AJ6" s="265"/>
      <c r="AK6" s="265"/>
      <c r="AL6" s="265"/>
      <c r="AM6" s="265"/>
      <c r="AN6" s="266"/>
      <c r="AO6" s="266"/>
      <c r="AP6" s="266"/>
      <c r="AQ6" s="266"/>
      <c r="AR6" s="266"/>
      <c r="AS6" s="265"/>
    </row>
    <row r="7" spans="1:45" ht="22.5" customHeight="1" outlineLevel="1" x14ac:dyDescent="0.25">
      <c r="A7" s="265"/>
      <c r="B7" s="277"/>
      <c r="C7" s="278" t="s">
        <v>527</v>
      </c>
      <c r="D7" s="278" t="s">
        <v>4016</v>
      </c>
      <c r="E7" s="279"/>
      <c r="F7" s="279"/>
      <c r="G7" s="279">
        <v>6.3</v>
      </c>
      <c r="H7" s="279"/>
      <c r="I7" s="279"/>
      <c r="J7" s="279">
        <f t="shared" si="0"/>
        <v>6.3</v>
      </c>
      <c r="K7" s="279"/>
      <c r="L7" s="279"/>
      <c r="M7" s="279"/>
      <c r="N7" s="279"/>
      <c r="O7" s="279"/>
      <c r="P7" s="279"/>
      <c r="Q7" s="279"/>
      <c r="R7" s="279"/>
      <c r="S7" s="279"/>
      <c r="T7" s="279"/>
      <c r="U7" s="280">
        <f t="shared" si="1"/>
        <v>6.3</v>
      </c>
      <c r="V7" s="281"/>
      <c r="W7" s="282">
        <f t="shared" si="4"/>
        <v>6.3</v>
      </c>
      <c r="X7" s="279" t="s">
        <v>4191</v>
      </c>
      <c r="Y7" s="279" t="s">
        <v>4191</v>
      </c>
      <c r="Z7" s="279" t="e">
        <f t="shared" si="5"/>
        <v>#VALUE!</v>
      </c>
      <c r="AA7" s="279"/>
      <c r="AB7" s="279"/>
      <c r="AC7" s="279"/>
      <c r="AD7" s="279" t="e">
        <f t="shared" si="2"/>
        <v>#VALUE!</v>
      </c>
      <c r="AE7" s="279" t="e">
        <f t="shared" si="3"/>
        <v>#VALUE!</v>
      </c>
      <c r="AF7" s="11"/>
      <c r="AG7" s="265"/>
      <c r="AH7" s="283"/>
      <c r="AI7" s="283"/>
      <c r="AJ7" s="265"/>
      <c r="AK7" s="265"/>
      <c r="AL7" s="265"/>
      <c r="AM7" s="265"/>
      <c r="AN7" s="266"/>
      <c r="AO7" s="266"/>
      <c r="AP7" s="266"/>
      <c r="AQ7" s="266"/>
      <c r="AR7" s="266"/>
      <c r="AS7" s="265"/>
    </row>
    <row r="8" spans="1:45" ht="22.5" customHeight="1" outlineLevel="1" x14ac:dyDescent="0.25">
      <c r="A8" s="265"/>
      <c r="B8" s="277"/>
      <c r="C8" s="278" t="s">
        <v>704</v>
      </c>
      <c r="D8" s="278" t="s">
        <v>4017</v>
      </c>
      <c r="E8" s="279"/>
      <c r="F8" s="279"/>
      <c r="G8" s="279">
        <v>18.75</v>
      </c>
      <c r="H8" s="279"/>
      <c r="I8" s="279">
        <v>6.9</v>
      </c>
      <c r="J8" s="279">
        <f t="shared" si="0"/>
        <v>25.65</v>
      </c>
      <c r="K8" s="279"/>
      <c r="L8" s="279"/>
      <c r="M8" s="279"/>
      <c r="N8" s="279"/>
      <c r="O8" s="279"/>
      <c r="P8" s="279"/>
      <c r="Q8" s="279"/>
      <c r="R8" s="279"/>
      <c r="S8" s="279"/>
      <c r="T8" s="279"/>
      <c r="U8" s="280">
        <f t="shared" si="1"/>
        <v>25.65</v>
      </c>
      <c r="V8" s="281"/>
      <c r="W8" s="282">
        <f t="shared" si="4"/>
        <v>25.65</v>
      </c>
      <c r="X8" s="279" t="s">
        <v>4191</v>
      </c>
      <c r="Y8" s="279" t="s">
        <v>4191</v>
      </c>
      <c r="Z8" s="279" t="e">
        <f t="shared" si="5"/>
        <v>#VALUE!</v>
      </c>
      <c r="AA8" s="279"/>
      <c r="AB8" s="279"/>
      <c r="AC8" s="279"/>
      <c r="AD8" s="279" t="e">
        <f t="shared" si="2"/>
        <v>#VALUE!</v>
      </c>
      <c r="AE8" s="279" t="e">
        <f t="shared" si="3"/>
        <v>#VALUE!</v>
      </c>
      <c r="AF8" s="265"/>
      <c r="AG8" s="265"/>
      <c r="AH8" s="283"/>
      <c r="AI8" s="283"/>
      <c r="AJ8" s="265"/>
      <c r="AK8" s="265"/>
      <c r="AL8" s="265"/>
      <c r="AM8" s="265"/>
      <c r="AN8" s="266"/>
      <c r="AO8" s="266"/>
      <c r="AP8" s="266"/>
      <c r="AQ8" s="266"/>
      <c r="AR8" s="266"/>
      <c r="AS8" s="265"/>
    </row>
    <row r="9" spans="1:45" ht="22.5" customHeight="1" outlineLevel="1" x14ac:dyDescent="0.25">
      <c r="A9" s="265"/>
      <c r="B9" s="277"/>
      <c r="C9" s="278" t="s">
        <v>568</v>
      </c>
      <c r="D9" s="278" t="s">
        <v>4018</v>
      </c>
      <c r="E9" s="279"/>
      <c r="F9" s="279"/>
      <c r="G9" s="279">
        <v>20</v>
      </c>
      <c r="H9" s="279">
        <v>13</v>
      </c>
      <c r="I9" s="279">
        <v>2.06</v>
      </c>
      <c r="J9" s="279">
        <f t="shared" si="0"/>
        <v>35.06</v>
      </c>
      <c r="K9" s="279">
        <v>87.111999999999995</v>
      </c>
      <c r="L9" s="279"/>
      <c r="M9" s="279">
        <v>37.897599999999997</v>
      </c>
      <c r="N9" s="279"/>
      <c r="O9" s="279"/>
      <c r="P9" s="279"/>
      <c r="Q9" s="279">
        <v>35.200000000000003</v>
      </c>
      <c r="R9" s="279"/>
      <c r="S9" s="279"/>
      <c r="T9" s="279"/>
      <c r="U9" s="280">
        <f t="shared" si="1"/>
        <v>195.26959999999997</v>
      </c>
      <c r="V9" s="281"/>
      <c r="W9" s="282">
        <f t="shared" si="4"/>
        <v>195.26959999999997</v>
      </c>
      <c r="X9" s="279" t="s">
        <v>4191</v>
      </c>
      <c r="Y9" s="279" t="s">
        <v>4191</v>
      </c>
      <c r="Z9" s="279" t="e">
        <f t="shared" si="5"/>
        <v>#VALUE!</v>
      </c>
      <c r="AA9" s="279"/>
      <c r="AB9" s="279"/>
      <c r="AC9" s="279"/>
      <c r="AD9" s="279" t="e">
        <f t="shared" si="2"/>
        <v>#VALUE!</v>
      </c>
      <c r="AE9" s="279" t="e">
        <f t="shared" si="3"/>
        <v>#VALUE!</v>
      </c>
      <c r="AF9" s="265"/>
      <c r="AG9" s="265"/>
      <c r="AH9" s="284"/>
      <c r="AI9" s="284"/>
      <c r="AJ9" s="265"/>
      <c r="AK9" s="265"/>
      <c r="AL9" s="265"/>
      <c r="AM9" s="265"/>
      <c r="AN9" s="266"/>
      <c r="AO9" s="266"/>
      <c r="AP9" s="266"/>
      <c r="AQ9" s="266"/>
      <c r="AR9" s="266"/>
      <c r="AS9" s="265"/>
    </row>
    <row r="10" spans="1:45" ht="30.75" customHeight="1" outlineLevel="1" x14ac:dyDescent="0.25">
      <c r="A10" s="265"/>
      <c r="B10" s="277"/>
      <c r="C10" s="278" t="s">
        <v>1166</v>
      </c>
      <c r="D10" s="278" t="s">
        <v>4019</v>
      </c>
      <c r="E10" s="279"/>
      <c r="F10" s="279"/>
      <c r="G10" s="279"/>
      <c r="H10" s="279">
        <v>5.7610000000000001</v>
      </c>
      <c r="I10" s="279"/>
      <c r="J10" s="279">
        <f t="shared" si="0"/>
        <v>5.7610000000000001</v>
      </c>
      <c r="K10" s="279"/>
      <c r="L10" s="279"/>
      <c r="M10" s="279"/>
      <c r="N10" s="279"/>
      <c r="O10" s="279"/>
      <c r="P10" s="279"/>
      <c r="Q10" s="279"/>
      <c r="R10" s="279"/>
      <c r="S10" s="279"/>
      <c r="T10" s="279"/>
      <c r="U10" s="280">
        <f t="shared" si="1"/>
        <v>5.7610000000000001</v>
      </c>
      <c r="V10" s="281"/>
      <c r="W10" s="282">
        <f t="shared" si="4"/>
        <v>5.7610000000000001</v>
      </c>
      <c r="X10" s="279" t="s">
        <v>4191</v>
      </c>
      <c r="Y10" s="279" t="s">
        <v>4191</v>
      </c>
      <c r="Z10" s="279" t="e">
        <f t="shared" si="5"/>
        <v>#VALUE!</v>
      </c>
      <c r="AA10" s="279"/>
      <c r="AB10" s="279"/>
      <c r="AC10" s="279"/>
      <c r="AD10" s="279" t="e">
        <f t="shared" si="2"/>
        <v>#VALUE!</v>
      </c>
      <c r="AE10" s="279" t="e">
        <f t="shared" si="3"/>
        <v>#VALUE!</v>
      </c>
      <c r="AF10" s="265"/>
      <c r="AG10" s="265"/>
      <c r="AH10" s="283"/>
      <c r="AI10" s="285"/>
      <c r="AJ10" s="265"/>
      <c r="AK10" s="265"/>
      <c r="AL10" s="265"/>
      <c r="AM10" s="265"/>
      <c r="AN10" s="266"/>
      <c r="AO10" s="266"/>
      <c r="AP10" s="266"/>
      <c r="AQ10" s="266"/>
      <c r="AR10" s="266"/>
      <c r="AS10" s="265"/>
    </row>
    <row r="11" spans="1:45" ht="24.75" customHeight="1" outlineLevel="1" x14ac:dyDescent="0.25">
      <c r="A11" s="265"/>
      <c r="B11" s="277"/>
      <c r="C11" s="278" t="s">
        <v>611</v>
      </c>
      <c r="D11" s="278" t="s">
        <v>611</v>
      </c>
      <c r="E11" s="279"/>
      <c r="F11" s="279"/>
      <c r="G11" s="279"/>
      <c r="H11" s="279"/>
      <c r="I11" s="279"/>
      <c r="J11" s="279">
        <f t="shared" si="0"/>
        <v>0</v>
      </c>
      <c r="K11" s="279"/>
      <c r="L11" s="279"/>
      <c r="M11" s="279">
        <v>498.10133328900002</v>
      </c>
      <c r="N11" s="279"/>
      <c r="O11" s="279"/>
      <c r="P11" s="279">
        <v>501.89866671099998</v>
      </c>
      <c r="Q11" s="279"/>
      <c r="R11" s="279"/>
      <c r="S11" s="279"/>
      <c r="T11" s="279"/>
      <c r="U11" s="280">
        <f t="shared" si="1"/>
        <v>1000</v>
      </c>
      <c r="V11" s="281"/>
      <c r="W11" s="282">
        <f t="shared" si="4"/>
        <v>1000</v>
      </c>
      <c r="X11" s="279" t="s">
        <v>4191</v>
      </c>
      <c r="Y11" s="279" t="s">
        <v>4191</v>
      </c>
      <c r="Z11" s="279" t="e">
        <f t="shared" si="5"/>
        <v>#VALUE!</v>
      </c>
      <c r="AA11" s="279"/>
      <c r="AB11" s="279"/>
      <c r="AC11" s="279"/>
      <c r="AD11" s="279" t="e">
        <f t="shared" si="2"/>
        <v>#VALUE!</v>
      </c>
      <c r="AE11" s="279" t="e">
        <f t="shared" si="3"/>
        <v>#VALUE!</v>
      </c>
      <c r="AF11" s="265"/>
      <c r="AG11" s="265"/>
      <c r="AH11" s="283"/>
      <c r="AI11" s="285"/>
      <c r="AJ11" s="265"/>
      <c r="AK11" s="265"/>
      <c r="AL11" s="265"/>
      <c r="AM11" s="265"/>
      <c r="AN11" s="266"/>
      <c r="AO11" s="266"/>
      <c r="AP11" s="266"/>
      <c r="AQ11" s="266"/>
      <c r="AR11" s="266"/>
      <c r="AS11" s="265"/>
    </row>
    <row r="12" spans="1:45" ht="24.75" customHeight="1" outlineLevel="1" x14ac:dyDescent="0.25">
      <c r="A12" s="265"/>
      <c r="B12" s="277"/>
      <c r="C12" s="286" t="s">
        <v>1243</v>
      </c>
      <c r="D12" s="286" t="s">
        <v>1243</v>
      </c>
      <c r="E12" s="279"/>
      <c r="F12" s="279"/>
      <c r="G12" s="279"/>
      <c r="H12" s="279"/>
      <c r="I12" s="279"/>
      <c r="J12" s="279">
        <f t="shared" si="0"/>
        <v>0</v>
      </c>
      <c r="K12" s="279"/>
      <c r="L12" s="279"/>
      <c r="M12" s="279"/>
      <c r="N12" s="279"/>
      <c r="O12" s="279"/>
      <c r="P12" s="279">
        <v>49.5</v>
      </c>
      <c r="Q12" s="279"/>
      <c r="R12" s="279"/>
      <c r="S12" s="279"/>
      <c r="T12" s="279"/>
      <c r="U12" s="280">
        <f t="shared" si="1"/>
        <v>49.5</v>
      </c>
      <c r="V12" s="281"/>
      <c r="W12" s="282">
        <f t="shared" si="4"/>
        <v>49.5</v>
      </c>
      <c r="X12" s="279" t="s">
        <v>4191</v>
      </c>
      <c r="Y12" s="279" t="s">
        <v>4191</v>
      </c>
      <c r="Z12" s="279" t="e">
        <f t="shared" si="5"/>
        <v>#VALUE!</v>
      </c>
      <c r="AA12" s="279"/>
      <c r="AB12" s="279"/>
      <c r="AC12" s="279"/>
      <c r="AD12" s="279" t="e">
        <f t="shared" si="2"/>
        <v>#VALUE!</v>
      </c>
      <c r="AE12" s="279" t="e">
        <f t="shared" si="3"/>
        <v>#VALUE!</v>
      </c>
      <c r="AF12" s="265"/>
      <c r="AG12" s="265"/>
      <c r="AH12" s="283"/>
      <c r="AI12" s="285"/>
      <c r="AJ12" s="265"/>
      <c r="AK12" s="265"/>
      <c r="AL12" s="265"/>
      <c r="AM12" s="265"/>
      <c r="AN12" s="266"/>
      <c r="AO12" s="266"/>
      <c r="AP12" s="266"/>
      <c r="AQ12" s="266"/>
      <c r="AR12" s="266"/>
      <c r="AS12" s="265"/>
    </row>
    <row r="13" spans="1:45" ht="24.75" customHeight="1" outlineLevel="1" x14ac:dyDescent="0.25">
      <c r="A13" s="265"/>
      <c r="B13" s="277"/>
      <c r="C13" s="286" t="s">
        <v>1232</v>
      </c>
      <c r="D13" s="286" t="s">
        <v>1232</v>
      </c>
      <c r="E13" s="279"/>
      <c r="F13" s="279"/>
      <c r="G13" s="279"/>
      <c r="H13" s="279"/>
      <c r="I13" s="279"/>
      <c r="J13" s="279"/>
      <c r="K13" s="279"/>
      <c r="L13" s="279"/>
      <c r="M13" s="279"/>
      <c r="N13" s="279"/>
      <c r="O13" s="279"/>
      <c r="P13" s="279"/>
      <c r="Q13" s="279">
        <v>29</v>
      </c>
      <c r="R13" s="279"/>
      <c r="S13" s="279"/>
      <c r="T13" s="279"/>
      <c r="U13" s="280">
        <f t="shared" si="1"/>
        <v>29</v>
      </c>
      <c r="V13" s="281"/>
      <c r="W13" s="282">
        <f t="shared" si="4"/>
        <v>29</v>
      </c>
      <c r="X13" s="279" t="s">
        <v>4191</v>
      </c>
      <c r="Y13" s="279" t="s">
        <v>4191</v>
      </c>
      <c r="Z13" s="279" t="e">
        <f t="shared" si="5"/>
        <v>#VALUE!</v>
      </c>
      <c r="AA13" s="279"/>
      <c r="AB13" s="279"/>
      <c r="AC13" s="279"/>
      <c r="AD13" s="279" t="e">
        <f t="shared" si="2"/>
        <v>#VALUE!</v>
      </c>
      <c r="AE13" s="279" t="e">
        <f t="shared" si="3"/>
        <v>#VALUE!</v>
      </c>
      <c r="AF13" s="265"/>
      <c r="AG13" s="265"/>
      <c r="AH13" s="283"/>
      <c r="AI13" s="285"/>
      <c r="AJ13" s="265"/>
      <c r="AK13" s="265"/>
      <c r="AL13" s="265"/>
      <c r="AM13" s="265"/>
      <c r="AN13" s="266"/>
      <c r="AO13" s="266"/>
      <c r="AP13" s="266"/>
      <c r="AQ13" s="266"/>
      <c r="AR13" s="266"/>
      <c r="AS13" s="265"/>
    </row>
    <row r="14" spans="1:45" ht="34.5" customHeight="1" outlineLevel="1" x14ac:dyDescent="0.25">
      <c r="A14" s="265"/>
      <c r="B14" s="277"/>
      <c r="C14" s="278" t="s">
        <v>652</v>
      </c>
      <c r="D14" s="278" t="s">
        <v>4020</v>
      </c>
      <c r="E14" s="279"/>
      <c r="F14" s="279"/>
      <c r="G14" s="279"/>
      <c r="H14" s="279"/>
      <c r="I14" s="279"/>
      <c r="J14" s="279">
        <f>SUM(E14:I14)</f>
        <v>0</v>
      </c>
      <c r="K14" s="279"/>
      <c r="L14" s="279"/>
      <c r="M14" s="279"/>
      <c r="N14" s="279"/>
      <c r="O14" s="279"/>
      <c r="P14" s="279">
        <v>18</v>
      </c>
      <c r="Q14" s="279"/>
      <c r="R14" s="279"/>
      <c r="S14" s="279"/>
      <c r="T14" s="279"/>
      <c r="U14" s="280">
        <f t="shared" si="1"/>
        <v>18</v>
      </c>
      <c r="V14" s="281"/>
      <c r="W14" s="282">
        <f t="shared" si="4"/>
        <v>18</v>
      </c>
      <c r="X14" s="279" t="s">
        <v>4191</v>
      </c>
      <c r="Y14" s="279" t="s">
        <v>4191</v>
      </c>
      <c r="Z14" s="279" t="e">
        <f t="shared" si="5"/>
        <v>#VALUE!</v>
      </c>
      <c r="AA14" s="279"/>
      <c r="AB14" s="279"/>
      <c r="AC14" s="279"/>
      <c r="AD14" s="279" t="e">
        <f t="shared" si="2"/>
        <v>#VALUE!</v>
      </c>
      <c r="AE14" s="279" t="e">
        <f t="shared" si="3"/>
        <v>#VALUE!</v>
      </c>
      <c r="AF14" s="265"/>
      <c r="AG14" s="265"/>
      <c r="AH14" s="283"/>
      <c r="AI14" s="283"/>
      <c r="AJ14" s="265"/>
      <c r="AK14" s="265"/>
      <c r="AL14" s="265"/>
      <c r="AM14" s="265"/>
      <c r="AN14" s="266"/>
      <c r="AO14" s="266"/>
      <c r="AP14" s="266"/>
      <c r="AQ14" s="266"/>
      <c r="AR14" s="266"/>
      <c r="AS14" s="265"/>
    </row>
    <row r="15" spans="1:45" ht="27.75" customHeight="1" x14ac:dyDescent="0.25">
      <c r="A15" s="265"/>
      <c r="B15" s="277"/>
      <c r="C15" s="278"/>
      <c r="D15" s="287" t="s">
        <v>4021</v>
      </c>
      <c r="E15" s="280">
        <f t="shared" ref="E15:T15" si="6">SUM(E4:E14)</f>
        <v>0</v>
      </c>
      <c r="F15" s="280">
        <f t="shared" si="6"/>
        <v>0</v>
      </c>
      <c r="G15" s="280">
        <f t="shared" si="6"/>
        <v>55.25</v>
      </c>
      <c r="H15" s="280">
        <f t="shared" si="6"/>
        <v>130.56100000000001</v>
      </c>
      <c r="I15" s="280">
        <f t="shared" si="6"/>
        <v>23.24</v>
      </c>
      <c r="J15" s="280">
        <f t="shared" si="6"/>
        <v>209.05100000000002</v>
      </c>
      <c r="K15" s="280">
        <f t="shared" si="6"/>
        <v>87.111999999999995</v>
      </c>
      <c r="L15" s="280">
        <f t="shared" si="6"/>
        <v>0</v>
      </c>
      <c r="M15" s="280">
        <f t="shared" si="6"/>
        <v>555.99893328899998</v>
      </c>
      <c r="N15" s="280">
        <f t="shared" si="6"/>
        <v>30</v>
      </c>
      <c r="O15" s="280">
        <f t="shared" si="6"/>
        <v>31.28370000000001</v>
      </c>
      <c r="P15" s="280">
        <f t="shared" si="6"/>
        <v>569.39866671100003</v>
      </c>
      <c r="Q15" s="280">
        <f t="shared" si="6"/>
        <v>67.2</v>
      </c>
      <c r="R15" s="280">
        <f t="shared" si="6"/>
        <v>0</v>
      </c>
      <c r="S15" s="280">
        <f t="shared" si="6"/>
        <v>0</v>
      </c>
      <c r="T15" s="280">
        <f t="shared" si="6"/>
        <v>49.2</v>
      </c>
      <c r="U15" s="280">
        <f t="shared" si="1"/>
        <v>1599.2443000000001</v>
      </c>
      <c r="V15" s="281"/>
      <c r="W15" s="288">
        <f t="shared" ref="W15:AC15" si="7">SUM(W4:W14)</f>
        <v>1564.5643</v>
      </c>
      <c r="X15" s="280">
        <f t="shared" si="7"/>
        <v>0</v>
      </c>
      <c r="Y15" s="280">
        <f t="shared" si="7"/>
        <v>0</v>
      </c>
      <c r="Z15" s="280" t="e">
        <f t="shared" si="7"/>
        <v>#VALUE!</v>
      </c>
      <c r="AA15" s="280">
        <f t="shared" si="7"/>
        <v>34.68</v>
      </c>
      <c r="AB15" s="280">
        <f t="shared" si="7"/>
        <v>52.02</v>
      </c>
      <c r="AC15" s="280">
        <f t="shared" si="7"/>
        <v>17.340000000000003</v>
      </c>
      <c r="AD15" s="280" t="e">
        <f t="shared" si="2"/>
        <v>#VALUE!</v>
      </c>
      <c r="AE15" s="280">
        <f t="shared" si="3"/>
        <v>52.02</v>
      </c>
      <c r="AF15" s="265"/>
      <c r="AG15" s="265"/>
      <c r="AH15" s="283"/>
      <c r="AI15" s="283"/>
      <c r="AJ15" s="265"/>
      <c r="AK15" s="265"/>
      <c r="AL15" s="265"/>
      <c r="AM15" s="265"/>
      <c r="AN15" s="266"/>
      <c r="AO15" s="266"/>
      <c r="AP15" s="266"/>
      <c r="AQ15" s="266"/>
      <c r="AR15" s="266"/>
      <c r="AS15" s="265"/>
    </row>
    <row r="16" spans="1:45" ht="21" customHeight="1" outlineLevel="1" x14ac:dyDescent="0.25">
      <c r="A16" s="265"/>
      <c r="B16" s="289" t="s">
        <v>4022</v>
      </c>
      <c r="C16" s="290" t="s">
        <v>3106</v>
      </c>
      <c r="D16" s="290" t="s">
        <v>4023</v>
      </c>
      <c r="E16" s="291"/>
      <c r="F16" s="291"/>
      <c r="G16" s="291">
        <v>904</v>
      </c>
      <c r="H16" s="291"/>
      <c r="I16" s="291"/>
      <c r="J16" s="291">
        <f t="shared" ref="J16:J23" si="8">SUM(E16:I16)</f>
        <v>904</v>
      </c>
      <c r="K16" s="291"/>
      <c r="L16" s="291"/>
      <c r="M16" s="291"/>
      <c r="N16" s="291"/>
      <c r="O16" s="291"/>
      <c r="P16" s="291"/>
      <c r="Q16" s="291"/>
      <c r="R16" s="291"/>
      <c r="S16" s="291"/>
      <c r="T16" s="291"/>
      <c r="U16" s="292">
        <f t="shared" si="1"/>
        <v>904</v>
      </c>
      <c r="V16" s="281"/>
      <c r="W16" s="293"/>
      <c r="X16" s="291"/>
      <c r="Y16" s="291"/>
      <c r="Z16" s="291"/>
      <c r="AA16" s="291">
        <f t="shared" ref="AA16:AA17" si="9">U16</f>
        <v>904</v>
      </c>
      <c r="AB16" s="291">
        <v>796.91667299999995</v>
      </c>
      <c r="AC16" s="291">
        <f t="shared" ref="AC16:AC17" si="10">AB16-AA16</f>
        <v>-107.08332700000005</v>
      </c>
      <c r="AD16" s="291">
        <f t="shared" si="2"/>
        <v>-107.08332700000005</v>
      </c>
      <c r="AE16" s="279">
        <f t="shared" si="3"/>
        <v>796.91667299999995</v>
      </c>
      <c r="AF16" s="265"/>
      <c r="AG16" s="265"/>
      <c r="AH16" s="284"/>
      <c r="AI16" s="284"/>
      <c r="AJ16" s="265"/>
      <c r="AK16" s="265"/>
      <c r="AL16" s="265"/>
      <c r="AM16" s="265"/>
      <c r="AN16" s="266"/>
      <c r="AO16" s="266"/>
      <c r="AP16" s="266"/>
      <c r="AQ16" s="266"/>
      <c r="AR16" s="266"/>
      <c r="AS16" s="265"/>
    </row>
    <row r="17" spans="1:45" ht="21" customHeight="1" outlineLevel="1" x14ac:dyDescent="0.25">
      <c r="A17" s="265"/>
      <c r="B17" s="289"/>
      <c r="C17" s="290" t="s">
        <v>2627</v>
      </c>
      <c r="D17" s="290" t="s">
        <v>4024</v>
      </c>
      <c r="E17" s="291"/>
      <c r="F17" s="291"/>
      <c r="G17" s="291">
        <v>195</v>
      </c>
      <c r="H17" s="291"/>
      <c r="I17" s="291"/>
      <c r="J17" s="291">
        <f t="shared" si="8"/>
        <v>195</v>
      </c>
      <c r="K17" s="291"/>
      <c r="L17" s="291"/>
      <c r="M17" s="291"/>
      <c r="N17" s="291"/>
      <c r="O17" s="291"/>
      <c r="P17" s="291"/>
      <c r="Q17" s="291"/>
      <c r="R17" s="291"/>
      <c r="S17" s="291"/>
      <c r="T17" s="291"/>
      <c r="U17" s="292">
        <f t="shared" si="1"/>
        <v>195</v>
      </c>
      <c r="V17" s="281"/>
      <c r="W17" s="293"/>
      <c r="X17" s="291"/>
      <c r="Y17" s="291"/>
      <c r="Z17" s="291"/>
      <c r="AA17" s="291">
        <f t="shared" si="9"/>
        <v>195</v>
      </c>
      <c r="AB17" s="291">
        <v>304.8</v>
      </c>
      <c r="AC17" s="291">
        <f t="shared" si="10"/>
        <v>109.80000000000001</v>
      </c>
      <c r="AD17" s="291">
        <f t="shared" si="2"/>
        <v>109.80000000000001</v>
      </c>
      <c r="AE17" s="279">
        <f t="shared" si="3"/>
        <v>304.8</v>
      </c>
      <c r="AF17" s="265"/>
      <c r="AG17" s="265"/>
      <c r="AH17" s="283"/>
      <c r="AI17" s="283"/>
      <c r="AJ17" s="265"/>
      <c r="AK17" s="265"/>
      <c r="AL17" s="265"/>
      <c r="AM17" s="265"/>
      <c r="AN17" s="266"/>
      <c r="AO17" s="266"/>
      <c r="AP17" s="266"/>
      <c r="AQ17" s="266"/>
      <c r="AR17" s="266"/>
      <c r="AS17" s="265"/>
    </row>
    <row r="18" spans="1:45" ht="21" customHeight="1" outlineLevel="1" x14ac:dyDescent="0.25">
      <c r="A18" s="265"/>
      <c r="B18" s="289"/>
      <c r="C18" s="290" t="s">
        <v>630</v>
      </c>
      <c r="D18" s="290" t="s">
        <v>4025</v>
      </c>
      <c r="E18" s="291"/>
      <c r="F18" s="291"/>
      <c r="G18" s="291"/>
      <c r="H18" s="291">
        <v>528</v>
      </c>
      <c r="I18" s="291">
        <v>43.9</v>
      </c>
      <c r="J18" s="291">
        <f t="shared" si="8"/>
        <v>571.9</v>
      </c>
      <c r="K18" s="291"/>
      <c r="L18" s="291"/>
      <c r="M18" s="291"/>
      <c r="N18" s="291"/>
      <c r="O18" s="291"/>
      <c r="P18" s="291"/>
      <c r="Q18" s="291"/>
      <c r="R18" s="291"/>
      <c r="S18" s="291"/>
      <c r="T18" s="291"/>
      <c r="U18" s="292">
        <f t="shared" si="1"/>
        <v>571.9</v>
      </c>
      <c r="V18" s="281"/>
      <c r="W18" s="293">
        <f t="shared" ref="W18:W19" si="11">U18</f>
        <v>571.9</v>
      </c>
      <c r="X18" s="291" t="s">
        <v>4191</v>
      </c>
      <c r="Y18" s="291" t="s">
        <v>4191</v>
      </c>
      <c r="Z18" s="291" t="e">
        <f t="shared" ref="Z18:Z20" si="12">X18-W18+Y18</f>
        <v>#VALUE!</v>
      </c>
      <c r="AA18" s="291"/>
      <c r="AB18" s="291"/>
      <c r="AC18" s="291"/>
      <c r="AD18" s="291" t="e">
        <f t="shared" si="2"/>
        <v>#VALUE!</v>
      </c>
      <c r="AE18" s="279" t="e">
        <f t="shared" si="3"/>
        <v>#VALUE!</v>
      </c>
      <c r="AF18" s="265"/>
      <c r="AG18" s="265"/>
      <c r="AH18" s="294"/>
      <c r="AI18" s="294"/>
      <c r="AJ18" s="265"/>
      <c r="AK18" s="265"/>
      <c r="AL18" s="265"/>
      <c r="AM18" s="265"/>
      <c r="AN18" s="266"/>
      <c r="AO18" s="266"/>
      <c r="AP18" s="266"/>
      <c r="AQ18" s="266"/>
      <c r="AR18" s="266"/>
      <c r="AS18" s="265"/>
    </row>
    <row r="19" spans="1:45" ht="21" customHeight="1" outlineLevel="1" x14ac:dyDescent="0.25">
      <c r="A19" s="265"/>
      <c r="B19" s="289"/>
      <c r="C19" s="290" t="s">
        <v>619</v>
      </c>
      <c r="D19" s="290" t="s">
        <v>4026</v>
      </c>
      <c r="E19" s="291"/>
      <c r="F19" s="291"/>
      <c r="G19" s="291"/>
      <c r="H19" s="291">
        <v>399.2</v>
      </c>
      <c r="I19" s="291">
        <v>90</v>
      </c>
      <c r="J19" s="291">
        <f t="shared" si="8"/>
        <v>489.2</v>
      </c>
      <c r="K19" s="291"/>
      <c r="L19" s="291"/>
      <c r="M19" s="291"/>
      <c r="N19" s="291"/>
      <c r="O19" s="291"/>
      <c r="P19" s="291"/>
      <c r="Q19" s="291"/>
      <c r="R19" s="291"/>
      <c r="S19" s="291"/>
      <c r="T19" s="291"/>
      <c r="U19" s="292">
        <f t="shared" si="1"/>
        <v>489.2</v>
      </c>
      <c r="V19" s="281"/>
      <c r="W19" s="293">
        <f t="shared" si="11"/>
        <v>489.2</v>
      </c>
      <c r="X19" s="291" t="s">
        <v>4191</v>
      </c>
      <c r="Y19" s="291" t="s">
        <v>4191</v>
      </c>
      <c r="Z19" s="291" t="e">
        <f t="shared" si="12"/>
        <v>#VALUE!</v>
      </c>
      <c r="AA19" s="291"/>
      <c r="AB19" s="291"/>
      <c r="AC19" s="291"/>
      <c r="AD19" s="291" t="e">
        <f t="shared" si="2"/>
        <v>#VALUE!</v>
      </c>
      <c r="AE19" s="279" t="e">
        <f t="shared" si="3"/>
        <v>#VALUE!</v>
      </c>
      <c r="AF19" s="265"/>
      <c r="AG19" s="265"/>
      <c r="AH19" s="294"/>
      <c r="AI19" s="294"/>
      <c r="AJ19" s="265"/>
      <c r="AK19" s="265"/>
      <c r="AL19" s="265"/>
      <c r="AM19" s="265"/>
      <c r="AN19" s="266"/>
      <c r="AO19" s="266"/>
      <c r="AP19" s="266"/>
      <c r="AQ19" s="266"/>
      <c r="AR19" s="266"/>
      <c r="AS19" s="265"/>
    </row>
    <row r="20" spans="1:45" ht="21" customHeight="1" outlineLevel="1" x14ac:dyDescent="0.25">
      <c r="A20" s="265"/>
      <c r="B20" s="289"/>
      <c r="C20" s="290" t="s">
        <v>640</v>
      </c>
      <c r="D20" s="290" t="s">
        <v>638</v>
      </c>
      <c r="E20" s="291"/>
      <c r="F20" s="291"/>
      <c r="G20" s="291">
        <v>11.588081423</v>
      </c>
      <c r="H20" s="291"/>
      <c r="I20" s="291"/>
      <c r="J20" s="291">
        <f t="shared" si="8"/>
        <v>11.588081423</v>
      </c>
      <c r="K20" s="291"/>
      <c r="L20" s="291"/>
      <c r="M20" s="291"/>
      <c r="N20" s="291"/>
      <c r="O20" s="291"/>
      <c r="P20" s="291"/>
      <c r="Q20" s="291"/>
      <c r="R20" s="291"/>
      <c r="S20" s="291"/>
      <c r="T20" s="291"/>
      <c r="U20" s="292">
        <f t="shared" si="1"/>
        <v>11.588081423</v>
      </c>
      <c r="V20" s="281"/>
      <c r="W20" s="293">
        <v>2.6375918779999998</v>
      </c>
      <c r="X20" s="291" t="s">
        <v>4191</v>
      </c>
      <c r="Y20" s="291" t="s">
        <v>4191</v>
      </c>
      <c r="Z20" s="291" t="e">
        <f t="shared" si="12"/>
        <v>#VALUE!</v>
      </c>
      <c r="AA20" s="291">
        <v>8.9504895449999999</v>
      </c>
      <c r="AB20" s="291">
        <v>8.9504895449999999</v>
      </c>
      <c r="AC20" s="291">
        <f t="shared" ref="AC20:AC21" si="13">AB20-AA20</f>
        <v>0</v>
      </c>
      <c r="AD20" s="291" t="e">
        <f t="shared" si="2"/>
        <v>#VALUE!</v>
      </c>
      <c r="AE20" s="279" t="e">
        <f t="shared" si="3"/>
        <v>#VALUE!</v>
      </c>
      <c r="AF20" s="265" t="s">
        <v>4027</v>
      </c>
      <c r="AG20" s="265"/>
      <c r="AH20" s="283"/>
      <c r="AI20" s="283"/>
      <c r="AJ20" s="265"/>
      <c r="AK20" s="265"/>
      <c r="AL20" s="265"/>
      <c r="AM20" s="265"/>
      <c r="AN20" s="266"/>
      <c r="AO20" s="266"/>
      <c r="AP20" s="266"/>
      <c r="AQ20" s="266"/>
      <c r="AR20" s="266"/>
      <c r="AS20" s="265"/>
    </row>
    <row r="21" spans="1:45" ht="21" customHeight="1" outlineLevel="1" x14ac:dyDescent="0.25">
      <c r="A21" s="265"/>
      <c r="B21" s="289"/>
      <c r="C21" s="290" t="s">
        <v>3067</v>
      </c>
      <c r="D21" s="290" t="s">
        <v>3079</v>
      </c>
      <c r="E21" s="291"/>
      <c r="F21" s="291"/>
      <c r="G21" s="291"/>
      <c r="H21" s="291"/>
      <c r="I21" s="291">
        <v>360</v>
      </c>
      <c r="J21" s="291">
        <f t="shared" si="8"/>
        <v>360</v>
      </c>
      <c r="K21" s="291"/>
      <c r="L21" s="291"/>
      <c r="M21" s="291"/>
      <c r="N21" s="291"/>
      <c r="O21" s="291"/>
      <c r="P21" s="291"/>
      <c r="Q21" s="291"/>
      <c r="R21" s="291"/>
      <c r="S21" s="291"/>
      <c r="T21" s="291"/>
      <c r="U21" s="292">
        <f t="shared" si="1"/>
        <v>360</v>
      </c>
      <c r="V21" s="281"/>
      <c r="W21" s="293"/>
      <c r="X21" s="291"/>
      <c r="Y21" s="291"/>
      <c r="Z21" s="291"/>
      <c r="AA21" s="291">
        <f>U21</f>
        <v>360</v>
      </c>
      <c r="AB21" s="291">
        <v>421.5</v>
      </c>
      <c r="AC21" s="291">
        <f t="shared" si="13"/>
        <v>61.5</v>
      </c>
      <c r="AD21" s="291">
        <f t="shared" si="2"/>
        <v>61.5</v>
      </c>
      <c r="AE21" s="279">
        <f t="shared" si="3"/>
        <v>421.5</v>
      </c>
      <c r="AF21" s="265"/>
      <c r="AG21" s="265"/>
      <c r="AH21" s="284"/>
      <c r="AI21" s="284"/>
      <c r="AJ21" s="265"/>
      <c r="AK21" s="265"/>
      <c r="AL21" s="265"/>
      <c r="AM21" s="265"/>
      <c r="AN21" s="266"/>
      <c r="AO21" s="266"/>
      <c r="AP21" s="266"/>
      <c r="AQ21" s="266"/>
      <c r="AR21" s="266"/>
      <c r="AS21" s="265"/>
    </row>
    <row r="22" spans="1:45" ht="21" customHeight="1" outlineLevel="1" x14ac:dyDescent="0.25">
      <c r="A22" s="265"/>
      <c r="B22" s="289"/>
      <c r="C22" s="290" t="s">
        <v>468</v>
      </c>
      <c r="D22" s="290" t="s">
        <v>4028</v>
      </c>
      <c r="E22" s="291"/>
      <c r="F22" s="291"/>
      <c r="G22" s="291"/>
      <c r="H22" s="291"/>
      <c r="I22" s="291"/>
      <c r="J22" s="291">
        <f t="shared" si="8"/>
        <v>0</v>
      </c>
      <c r="K22" s="291"/>
      <c r="L22" s="291"/>
      <c r="M22" s="291"/>
      <c r="N22" s="291"/>
      <c r="O22" s="291">
        <v>1864</v>
      </c>
      <c r="P22" s="291"/>
      <c r="Q22" s="291"/>
      <c r="R22" s="291"/>
      <c r="S22" s="291"/>
      <c r="T22" s="291"/>
      <c r="U22" s="292">
        <f t="shared" si="1"/>
        <v>1864</v>
      </c>
      <c r="V22" s="281"/>
      <c r="W22" s="293">
        <f t="shared" ref="W22:W23" si="14">U22</f>
        <v>1864</v>
      </c>
      <c r="X22" s="291" t="s">
        <v>4191</v>
      </c>
      <c r="Y22" s="291" t="s">
        <v>4191</v>
      </c>
      <c r="Z22" s="291" t="e">
        <f t="shared" ref="Z22:Z23" si="15">X22-W22+Y22</f>
        <v>#VALUE!</v>
      </c>
      <c r="AA22" s="291"/>
      <c r="AB22" s="291"/>
      <c r="AC22" s="291"/>
      <c r="AD22" s="291" t="e">
        <f t="shared" si="2"/>
        <v>#VALUE!</v>
      </c>
      <c r="AE22" s="279" t="e">
        <f t="shared" si="3"/>
        <v>#VALUE!</v>
      </c>
      <c r="AF22" s="265"/>
      <c r="AG22" s="265"/>
      <c r="AH22" s="283"/>
      <c r="AI22" s="283"/>
      <c r="AJ22" s="265"/>
      <c r="AK22" s="265"/>
      <c r="AL22" s="265"/>
      <c r="AM22" s="265"/>
      <c r="AN22" s="266"/>
      <c r="AO22" s="266"/>
      <c r="AP22" s="266"/>
      <c r="AQ22" s="266"/>
      <c r="AR22" s="266"/>
      <c r="AS22" s="265"/>
    </row>
    <row r="23" spans="1:45" ht="21" customHeight="1" outlineLevel="1" x14ac:dyDescent="0.25">
      <c r="A23" s="265"/>
      <c r="B23" s="289"/>
      <c r="C23" s="290" t="s">
        <v>576</v>
      </c>
      <c r="D23" s="290" t="s">
        <v>4029</v>
      </c>
      <c r="E23" s="291"/>
      <c r="F23" s="291"/>
      <c r="G23" s="291"/>
      <c r="H23" s="291"/>
      <c r="I23" s="291"/>
      <c r="J23" s="291">
        <f t="shared" si="8"/>
        <v>0</v>
      </c>
      <c r="K23" s="291"/>
      <c r="L23" s="291">
        <v>63.5</v>
      </c>
      <c r="M23" s="291"/>
      <c r="N23" s="291"/>
      <c r="O23" s="291"/>
      <c r="P23" s="291"/>
      <c r="Q23" s="291"/>
      <c r="R23" s="291"/>
      <c r="S23" s="291"/>
      <c r="T23" s="291"/>
      <c r="U23" s="292">
        <f t="shared" si="1"/>
        <v>63.5</v>
      </c>
      <c r="V23" s="281"/>
      <c r="W23" s="293">
        <f t="shared" si="14"/>
        <v>63.5</v>
      </c>
      <c r="X23" s="291" t="s">
        <v>4191</v>
      </c>
      <c r="Y23" s="291" t="s">
        <v>4191</v>
      </c>
      <c r="Z23" s="291" t="e">
        <f t="shared" si="15"/>
        <v>#VALUE!</v>
      </c>
      <c r="AA23" s="291"/>
      <c r="AB23" s="291"/>
      <c r="AC23" s="291"/>
      <c r="AD23" s="291" t="e">
        <f t="shared" si="2"/>
        <v>#VALUE!</v>
      </c>
      <c r="AE23" s="279" t="e">
        <f t="shared" si="3"/>
        <v>#VALUE!</v>
      </c>
      <c r="AF23" s="265"/>
      <c r="AG23" s="265"/>
      <c r="AH23" s="283"/>
      <c r="AI23" s="283"/>
      <c r="AJ23" s="265"/>
      <c r="AK23" s="265"/>
      <c r="AL23" s="265"/>
      <c r="AM23" s="265"/>
      <c r="AN23" s="266"/>
      <c r="AO23" s="266"/>
      <c r="AP23" s="266"/>
      <c r="AQ23" s="266"/>
      <c r="AR23" s="266"/>
      <c r="AS23" s="265"/>
    </row>
    <row r="24" spans="1:45" ht="14.25" customHeight="1" x14ac:dyDescent="0.25">
      <c r="A24" s="265"/>
      <c r="B24" s="289"/>
      <c r="C24" s="290"/>
      <c r="D24" s="289" t="s">
        <v>4030</v>
      </c>
      <c r="E24" s="292">
        <f t="shared" ref="E24:T24" si="16">SUM(E16:E23)</f>
        <v>0</v>
      </c>
      <c r="F24" s="292">
        <f t="shared" si="16"/>
        <v>0</v>
      </c>
      <c r="G24" s="292">
        <f t="shared" si="16"/>
        <v>1110.5880814229999</v>
      </c>
      <c r="H24" s="292">
        <f t="shared" si="16"/>
        <v>927.2</v>
      </c>
      <c r="I24" s="292">
        <f t="shared" si="16"/>
        <v>493.9</v>
      </c>
      <c r="J24" s="292">
        <f t="shared" si="16"/>
        <v>2531.6880814229999</v>
      </c>
      <c r="K24" s="292">
        <f t="shared" si="16"/>
        <v>0</v>
      </c>
      <c r="L24" s="292">
        <f t="shared" si="16"/>
        <v>63.5</v>
      </c>
      <c r="M24" s="292">
        <f t="shared" si="16"/>
        <v>0</v>
      </c>
      <c r="N24" s="292">
        <f t="shared" si="16"/>
        <v>0</v>
      </c>
      <c r="O24" s="292">
        <f t="shared" si="16"/>
        <v>1864</v>
      </c>
      <c r="P24" s="292">
        <f t="shared" si="16"/>
        <v>0</v>
      </c>
      <c r="Q24" s="292">
        <f t="shared" si="16"/>
        <v>0</v>
      </c>
      <c r="R24" s="292">
        <f t="shared" si="16"/>
        <v>0</v>
      </c>
      <c r="S24" s="292">
        <f t="shared" si="16"/>
        <v>0</v>
      </c>
      <c r="T24" s="292">
        <f t="shared" si="16"/>
        <v>0</v>
      </c>
      <c r="U24" s="292">
        <f t="shared" si="1"/>
        <v>4459.1880814229999</v>
      </c>
      <c r="V24" s="281"/>
      <c r="W24" s="295">
        <f t="shared" ref="W24:AC24" si="17">SUM(W16:W23)</f>
        <v>2991.2375918779999</v>
      </c>
      <c r="X24" s="292">
        <f t="shared" si="17"/>
        <v>0</v>
      </c>
      <c r="Y24" s="292">
        <f t="shared" si="17"/>
        <v>0</v>
      </c>
      <c r="Z24" s="292" t="e">
        <f t="shared" si="17"/>
        <v>#VALUE!</v>
      </c>
      <c r="AA24" s="292">
        <f t="shared" si="17"/>
        <v>1467.950489545</v>
      </c>
      <c r="AB24" s="292">
        <f t="shared" si="17"/>
        <v>1532.1671625449999</v>
      </c>
      <c r="AC24" s="292">
        <f t="shared" si="17"/>
        <v>64.216672999999957</v>
      </c>
      <c r="AD24" s="292" t="e">
        <f t="shared" si="2"/>
        <v>#VALUE!</v>
      </c>
      <c r="AE24" s="280">
        <f t="shared" si="3"/>
        <v>1532.1671625449999</v>
      </c>
      <c r="AF24" s="265"/>
      <c r="AG24" s="265"/>
      <c r="AH24" s="283"/>
      <c r="AI24" s="283"/>
      <c r="AJ24" s="265"/>
      <c r="AK24" s="265"/>
      <c r="AL24" s="265"/>
      <c r="AM24" s="265"/>
      <c r="AN24" s="266"/>
      <c r="AO24" s="266"/>
      <c r="AP24" s="266"/>
      <c r="AQ24" s="266"/>
      <c r="AR24" s="266"/>
      <c r="AS24" s="265"/>
    </row>
    <row r="25" spans="1:45" ht="21.75" hidden="1" customHeight="1" outlineLevel="1" x14ac:dyDescent="0.25">
      <c r="A25" s="265"/>
      <c r="B25" s="296" t="s">
        <v>4031</v>
      </c>
      <c r="C25" s="297"/>
      <c r="D25" s="297" t="s">
        <v>4032</v>
      </c>
      <c r="E25" s="298"/>
      <c r="F25" s="298"/>
      <c r="G25" s="298"/>
      <c r="H25" s="298">
        <v>200</v>
      </c>
      <c r="I25" s="298"/>
      <c r="J25" s="298">
        <f t="shared" ref="J25:J31" si="18">SUM(E25:I25)</f>
        <v>200</v>
      </c>
      <c r="K25" s="298"/>
      <c r="L25" s="298"/>
      <c r="M25" s="298"/>
      <c r="N25" s="298"/>
      <c r="O25" s="298"/>
      <c r="P25" s="298"/>
      <c r="Q25" s="298"/>
      <c r="R25" s="298"/>
      <c r="S25" s="298"/>
      <c r="T25" s="298"/>
      <c r="U25" s="299">
        <f t="shared" si="1"/>
        <v>200</v>
      </c>
      <c r="V25" s="281"/>
      <c r="W25" s="300"/>
      <c r="X25" s="298"/>
      <c r="Y25" s="298"/>
      <c r="Z25" s="298"/>
      <c r="AA25" s="298">
        <f>U25</f>
        <v>200</v>
      </c>
      <c r="AB25" s="298">
        <v>305</v>
      </c>
      <c r="AC25" s="298">
        <f t="shared" ref="AC25:AC31" si="19">AB25-AA25</f>
        <v>105</v>
      </c>
      <c r="AD25" s="298">
        <f t="shared" si="2"/>
        <v>105</v>
      </c>
      <c r="AE25" s="279">
        <f t="shared" si="3"/>
        <v>305</v>
      </c>
      <c r="AF25" s="265"/>
      <c r="AG25" s="265"/>
      <c r="AH25" s="265"/>
      <c r="AI25" s="283"/>
      <c r="AJ25" s="265"/>
      <c r="AK25" s="265"/>
      <c r="AL25" s="265"/>
      <c r="AM25" s="265"/>
      <c r="AN25" s="266"/>
      <c r="AO25" s="266"/>
      <c r="AP25" s="266"/>
      <c r="AQ25" s="266"/>
      <c r="AR25" s="266"/>
      <c r="AS25" s="265"/>
    </row>
    <row r="26" spans="1:45" ht="21.75" hidden="1" customHeight="1" outlineLevel="1" x14ac:dyDescent="0.25">
      <c r="A26" s="265"/>
      <c r="B26" s="296"/>
      <c r="C26" s="297"/>
      <c r="D26" s="297" t="s">
        <v>4033</v>
      </c>
      <c r="E26" s="298"/>
      <c r="F26" s="298"/>
      <c r="G26" s="298"/>
      <c r="H26" s="298"/>
      <c r="I26" s="298">
        <v>250</v>
      </c>
      <c r="J26" s="298">
        <f t="shared" si="18"/>
        <v>250</v>
      </c>
      <c r="K26" s="298"/>
      <c r="L26" s="298"/>
      <c r="M26" s="298"/>
      <c r="N26" s="298"/>
      <c r="O26" s="298"/>
      <c r="P26" s="298"/>
      <c r="Q26" s="298"/>
      <c r="R26" s="298"/>
      <c r="S26" s="298"/>
      <c r="T26" s="298"/>
      <c r="U26" s="299">
        <f t="shared" si="1"/>
        <v>250</v>
      </c>
      <c r="V26" s="281"/>
      <c r="W26" s="300"/>
      <c r="X26" s="298"/>
      <c r="Y26" s="298"/>
      <c r="Z26" s="298"/>
      <c r="AA26" s="298">
        <v>250</v>
      </c>
      <c r="AB26" s="298">
        <v>399.59500000000003</v>
      </c>
      <c r="AC26" s="298">
        <f t="shared" si="19"/>
        <v>149.59500000000003</v>
      </c>
      <c r="AD26" s="298">
        <f t="shared" si="2"/>
        <v>149.59500000000003</v>
      </c>
      <c r="AE26" s="279">
        <f t="shared" si="3"/>
        <v>399.59500000000003</v>
      </c>
      <c r="AF26" s="265"/>
      <c r="AG26" s="265"/>
      <c r="AH26" s="265"/>
      <c r="AI26" s="283"/>
      <c r="AJ26" s="265"/>
      <c r="AK26" s="265"/>
      <c r="AL26" s="265"/>
      <c r="AM26" s="265"/>
      <c r="AN26" s="266"/>
      <c r="AO26" s="266"/>
      <c r="AP26" s="266"/>
      <c r="AQ26" s="266"/>
      <c r="AR26" s="266"/>
      <c r="AS26" s="265"/>
    </row>
    <row r="27" spans="1:45" ht="21.75" hidden="1" customHeight="1" outlineLevel="1" x14ac:dyDescent="0.25">
      <c r="A27" s="265"/>
      <c r="B27" s="296"/>
      <c r="C27" s="297"/>
      <c r="D27" s="297" t="s">
        <v>4034</v>
      </c>
      <c r="E27" s="298"/>
      <c r="F27" s="298"/>
      <c r="G27" s="298"/>
      <c r="H27" s="298"/>
      <c r="I27" s="298"/>
      <c r="J27" s="298">
        <f t="shared" si="18"/>
        <v>0</v>
      </c>
      <c r="K27" s="298">
        <v>350</v>
      </c>
      <c r="L27" s="298"/>
      <c r="M27" s="298"/>
      <c r="N27" s="298"/>
      <c r="O27" s="298"/>
      <c r="P27" s="298"/>
      <c r="Q27" s="298"/>
      <c r="R27" s="298"/>
      <c r="S27" s="298"/>
      <c r="T27" s="298"/>
      <c r="U27" s="299">
        <f t="shared" si="1"/>
        <v>350</v>
      </c>
      <c r="V27" s="281"/>
      <c r="W27" s="300"/>
      <c r="X27" s="298"/>
      <c r="Y27" s="298"/>
      <c r="Z27" s="298"/>
      <c r="AA27" s="298">
        <f>U27</f>
        <v>350</v>
      </c>
      <c r="AB27" s="298">
        <v>504.81299999999999</v>
      </c>
      <c r="AC27" s="298">
        <f t="shared" si="19"/>
        <v>154.81299999999999</v>
      </c>
      <c r="AD27" s="298">
        <f t="shared" si="2"/>
        <v>154.81299999999999</v>
      </c>
      <c r="AE27" s="279">
        <f t="shared" si="3"/>
        <v>504.81299999999999</v>
      </c>
      <c r="AF27" s="265"/>
      <c r="AG27" s="265"/>
      <c r="AH27" s="265"/>
      <c r="AI27" s="283"/>
      <c r="AJ27" s="265"/>
      <c r="AK27" s="265"/>
      <c r="AL27" s="265"/>
      <c r="AM27" s="265"/>
      <c r="AN27" s="266"/>
      <c r="AO27" s="266"/>
      <c r="AP27" s="266"/>
      <c r="AQ27" s="266"/>
      <c r="AR27" s="266"/>
      <c r="AS27" s="265"/>
    </row>
    <row r="28" spans="1:45" ht="21.75" hidden="1" customHeight="1" outlineLevel="1" x14ac:dyDescent="0.25">
      <c r="A28" s="265"/>
      <c r="B28" s="296"/>
      <c r="C28" s="297"/>
      <c r="D28" s="297" t="s">
        <v>4035</v>
      </c>
      <c r="E28" s="298"/>
      <c r="F28" s="298"/>
      <c r="G28" s="298"/>
      <c r="H28" s="298"/>
      <c r="I28" s="298"/>
      <c r="J28" s="298">
        <f t="shared" si="18"/>
        <v>0</v>
      </c>
      <c r="K28" s="298"/>
      <c r="L28" s="298"/>
      <c r="M28" s="298"/>
      <c r="N28" s="298"/>
      <c r="O28" s="298">
        <v>5000</v>
      </c>
      <c r="P28" s="298"/>
      <c r="Q28" s="298"/>
      <c r="R28" s="298"/>
      <c r="S28" s="298"/>
      <c r="T28" s="298"/>
      <c r="U28" s="299">
        <f t="shared" si="1"/>
        <v>5000</v>
      </c>
      <c r="V28" s="281"/>
      <c r="W28" s="300"/>
      <c r="X28" s="301"/>
      <c r="Y28" s="301"/>
      <c r="Z28" s="298">
        <f t="shared" ref="Z28:Z29" si="20">X28-W28+Y28</f>
        <v>0</v>
      </c>
      <c r="AA28" s="298">
        <v>5000</v>
      </c>
      <c r="AB28" s="301">
        <v>1320</v>
      </c>
      <c r="AC28" s="298">
        <f t="shared" si="19"/>
        <v>-3680</v>
      </c>
      <c r="AD28" s="298">
        <f t="shared" si="2"/>
        <v>-3680</v>
      </c>
      <c r="AE28" s="279">
        <f t="shared" si="3"/>
        <v>1320</v>
      </c>
      <c r="AF28" s="265"/>
      <c r="AG28" s="265"/>
      <c r="AH28" s="265"/>
      <c r="AI28" s="283"/>
      <c r="AJ28" s="265"/>
      <c r="AK28" s="265"/>
      <c r="AL28" s="265"/>
      <c r="AM28" s="265"/>
      <c r="AN28" s="266"/>
      <c r="AO28" s="266"/>
      <c r="AP28" s="266"/>
      <c r="AQ28" s="266"/>
      <c r="AR28" s="266"/>
      <c r="AS28" s="265"/>
    </row>
    <row r="29" spans="1:45" ht="21.75" hidden="1" customHeight="1" outlineLevel="1" x14ac:dyDescent="0.25">
      <c r="A29" s="265"/>
      <c r="B29" s="296"/>
      <c r="C29" s="297"/>
      <c r="D29" s="297" t="s">
        <v>4036</v>
      </c>
      <c r="E29" s="298"/>
      <c r="F29" s="298"/>
      <c r="G29" s="298"/>
      <c r="H29" s="298"/>
      <c r="I29" s="298"/>
      <c r="J29" s="298">
        <f t="shared" si="18"/>
        <v>0</v>
      </c>
      <c r="K29" s="298"/>
      <c r="L29" s="298"/>
      <c r="M29" s="298"/>
      <c r="N29" s="298"/>
      <c r="O29" s="298"/>
      <c r="P29" s="298">
        <v>100</v>
      </c>
      <c r="Q29" s="298"/>
      <c r="R29" s="298"/>
      <c r="S29" s="298"/>
      <c r="T29" s="298"/>
      <c r="U29" s="299">
        <f t="shared" si="1"/>
        <v>100</v>
      </c>
      <c r="V29" s="281"/>
      <c r="W29" s="300">
        <f>U29</f>
        <v>100</v>
      </c>
      <c r="X29" s="301">
        <f>'[15]TrF '!H2</f>
        <v>100</v>
      </c>
      <c r="Y29" s="301">
        <f>'[15]TrF '!AS6</f>
        <v>30.518038433000001</v>
      </c>
      <c r="Z29" s="298">
        <f t="shared" si="20"/>
        <v>30.518038433000001</v>
      </c>
      <c r="AA29" s="298"/>
      <c r="AB29" s="301">
        <v>30.518038433000001</v>
      </c>
      <c r="AC29" s="298">
        <f t="shared" si="19"/>
        <v>30.518038433000001</v>
      </c>
      <c r="AD29" s="298">
        <f t="shared" si="2"/>
        <v>61.036076866000002</v>
      </c>
      <c r="AE29" s="279">
        <f t="shared" si="3"/>
        <v>161.03607686600003</v>
      </c>
      <c r="AF29" s="265"/>
      <c r="AG29" s="265"/>
      <c r="AH29" s="265"/>
      <c r="AI29" s="283"/>
      <c r="AJ29" s="265"/>
      <c r="AK29" s="265"/>
      <c r="AL29" s="265"/>
      <c r="AM29" s="265"/>
      <c r="AN29" s="266"/>
      <c r="AO29" s="266"/>
      <c r="AP29" s="266"/>
      <c r="AQ29" s="266"/>
      <c r="AR29" s="266"/>
      <c r="AS29" s="265"/>
    </row>
    <row r="30" spans="1:45" ht="14.25" hidden="1" customHeight="1" outlineLevel="1" x14ac:dyDescent="0.25">
      <c r="A30" s="265"/>
      <c r="B30" s="296"/>
      <c r="C30" s="297"/>
      <c r="D30" s="297" t="s">
        <v>4037</v>
      </c>
      <c r="E30" s="298"/>
      <c r="F30" s="298"/>
      <c r="G30" s="298"/>
      <c r="H30" s="298"/>
      <c r="I30" s="298"/>
      <c r="J30" s="298">
        <f t="shared" si="18"/>
        <v>0</v>
      </c>
      <c r="K30" s="298"/>
      <c r="L30" s="298"/>
      <c r="M30" s="298"/>
      <c r="N30" s="298"/>
      <c r="O30" s="298"/>
      <c r="P30" s="298">
        <v>500</v>
      </c>
      <c r="Q30" s="298"/>
      <c r="R30" s="298"/>
      <c r="S30" s="298"/>
      <c r="T30" s="298"/>
      <c r="U30" s="299">
        <f t="shared" si="1"/>
        <v>500</v>
      </c>
      <c r="V30" s="281"/>
      <c r="W30" s="300"/>
      <c r="X30" s="298"/>
      <c r="Y30" s="298"/>
      <c r="Z30" s="298"/>
      <c r="AA30" s="298">
        <f t="shared" ref="AA30:AA31" si="21">U30</f>
        <v>500</v>
      </c>
      <c r="AB30" s="298">
        <f>500+124.86</f>
        <v>624.86</v>
      </c>
      <c r="AC30" s="298">
        <f t="shared" si="19"/>
        <v>124.86000000000001</v>
      </c>
      <c r="AD30" s="298">
        <f t="shared" si="2"/>
        <v>124.86000000000001</v>
      </c>
      <c r="AE30" s="279">
        <f t="shared" si="3"/>
        <v>624.86</v>
      </c>
      <c r="AF30" s="265"/>
      <c r="AG30" s="265"/>
      <c r="AH30" s="265"/>
      <c r="AI30" s="283"/>
      <c r="AJ30" s="265"/>
      <c r="AK30" s="265"/>
      <c r="AL30" s="265"/>
      <c r="AM30" s="265"/>
      <c r="AN30" s="266"/>
      <c r="AO30" s="266"/>
      <c r="AP30" s="266"/>
      <c r="AQ30" s="266"/>
      <c r="AR30" s="266"/>
      <c r="AS30" s="265"/>
    </row>
    <row r="31" spans="1:45" ht="27" hidden="1" customHeight="1" outlineLevel="1" x14ac:dyDescent="0.25">
      <c r="A31" s="265"/>
      <c r="B31" s="296"/>
      <c r="C31" s="297"/>
      <c r="D31" s="297" t="s">
        <v>4038</v>
      </c>
      <c r="E31" s="298"/>
      <c r="F31" s="298"/>
      <c r="G31" s="298"/>
      <c r="H31" s="298"/>
      <c r="I31" s="298"/>
      <c r="J31" s="298">
        <f t="shared" si="18"/>
        <v>0</v>
      </c>
      <c r="K31" s="298"/>
      <c r="L31" s="298"/>
      <c r="M31" s="298"/>
      <c r="N31" s="298"/>
      <c r="O31" s="298">
        <v>450</v>
      </c>
      <c r="P31" s="298"/>
      <c r="Q31" s="298"/>
      <c r="R31" s="298"/>
      <c r="S31" s="298"/>
      <c r="T31" s="298"/>
      <c r="U31" s="299">
        <f t="shared" si="1"/>
        <v>450</v>
      </c>
      <c r="V31" s="281"/>
      <c r="W31" s="300"/>
      <c r="X31" s="298"/>
      <c r="Y31" s="298"/>
      <c r="Z31" s="298"/>
      <c r="AA31" s="298">
        <f t="shared" si="21"/>
        <v>450</v>
      </c>
      <c r="AB31" s="298">
        <f>450+94.73</f>
        <v>544.73</v>
      </c>
      <c r="AC31" s="298">
        <f t="shared" si="19"/>
        <v>94.730000000000018</v>
      </c>
      <c r="AD31" s="298">
        <f t="shared" si="2"/>
        <v>94.730000000000018</v>
      </c>
      <c r="AE31" s="279">
        <f t="shared" si="3"/>
        <v>544.73</v>
      </c>
      <c r="AF31" s="302"/>
      <c r="AG31" s="265"/>
      <c r="AH31" s="265"/>
      <c r="AI31" s="283"/>
      <c r="AJ31" s="265"/>
      <c r="AK31" s="265"/>
      <c r="AL31" s="265"/>
      <c r="AM31" s="265"/>
      <c r="AN31" s="266"/>
      <c r="AO31" s="266"/>
      <c r="AP31" s="266"/>
      <c r="AQ31" s="266"/>
      <c r="AR31" s="266"/>
      <c r="AS31" s="265"/>
    </row>
    <row r="32" spans="1:45" ht="30" customHeight="1" collapsed="1" x14ac:dyDescent="0.25">
      <c r="A32" s="265"/>
      <c r="B32" s="296"/>
      <c r="C32" s="297"/>
      <c r="D32" s="296" t="s">
        <v>4039</v>
      </c>
      <c r="E32" s="299">
        <f t="shared" ref="E32:T32" si="22">SUM(E25:E31)</f>
        <v>0</v>
      </c>
      <c r="F32" s="299">
        <f t="shared" si="22"/>
        <v>0</v>
      </c>
      <c r="G32" s="299">
        <f t="shared" si="22"/>
        <v>0</v>
      </c>
      <c r="H32" s="299">
        <f t="shared" si="22"/>
        <v>200</v>
      </c>
      <c r="I32" s="299">
        <f t="shared" si="22"/>
        <v>250</v>
      </c>
      <c r="J32" s="299">
        <f t="shared" si="22"/>
        <v>450</v>
      </c>
      <c r="K32" s="299">
        <f t="shared" si="22"/>
        <v>350</v>
      </c>
      <c r="L32" s="299">
        <f t="shared" si="22"/>
        <v>0</v>
      </c>
      <c r="M32" s="299">
        <f t="shared" si="22"/>
        <v>0</v>
      </c>
      <c r="N32" s="299">
        <f t="shared" si="22"/>
        <v>0</v>
      </c>
      <c r="O32" s="299">
        <f t="shared" si="22"/>
        <v>5450</v>
      </c>
      <c r="P32" s="299">
        <f t="shared" si="22"/>
        <v>600</v>
      </c>
      <c r="Q32" s="299">
        <f t="shared" si="22"/>
        <v>0</v>
      </c>
      <c r="R32" s="299">
        <f t="shared" si="22"/>
        <v>0</v>
      </c>
      <c r="S32" s="299">
        <f t="shared" si="22"/>
        <v>0</v>
      </c>
      <c r="T32" s="299">
        <f t="shared" si="22"/>
        <v>0</v>
      </c>
      <c r="U32" s="299">
        <f t="shared" si="1"/>
        <v>6850</v>
      </c>
      <c r="V32" s="281"/>
      <c r="W32" s="303">
        <f t="shared" ref="W32:AD32" si="23">SUM(W25:W31)</f>
        <v>100</v>
      </c>
      <c r="X32" s="303">
        <f t="shared" si="23"/>
        <v>100</v>
      </c>
      <c r="Y32" s="303">
        <f t="shared" si="23"/>
        <v>30.518038433000001</v>
      </c>
      <c r="Z32" s="303">
        <f t="shared" si="23"/>
        <v>30.518038433000001</v>
      </c>
      <c r="AA32" s="303">
        <f t="shared" si="23"/>
        <v>6750</v>
      </c>
      <c r="AB32" s="303">
        <f t="shared" si="23"/>
        <v>3729.5160384330002</v>
      </c>
      <c r="AC32" s="303">
        <f t="shared" si="23"/>
        <v>-3020.4839615669998</v>
      </c>
      <c r="AD32" s="303">
        <f t="shared" si="23"/>
        <v>-2989.9659231340001</v>
      </c>
      <c r="AE32" s="280">
        <f t="shared" si="3"/>
        <v>3860.0340768660003</v>
      </c>
      <c r="AF32" s="302"/>
      <c r="AG32" s="265"/>
      <c r="AH32" s="265"/>
      <c r="AI32" s="283"/>
      <c r="AJ32" s="265"/>
      <c r="AK32" s="265"/>
      <c r="AL32" s="265"/>
      <c r="AM32" s="265"/>
      <c r="AN32" s="266"/>
      <c r="AO32" s="266"/>
      <c r="AP32" s="266"/>
      <c r="AQ32" s="266"/>
      <c r="AR32" s="266"/>
      <c r="AS32" s="265"/>
    </row>
    <row r="33" spans="1:45" ht="30" hidden="1" customHeight="1" outlineLevel="1" x14ac:dyDescent="0.25">
      <c r="A33" s="265"/>
      <c r="B33" s="304" t="s">
        <v>4040</v>
      </c>
      <c r="C33" s="305"/>
      <c r="D33" s="305" t="s">
        <v>4041</v>
      </c>
      <c r="E33" s="306">
        <v>85.821470000000005</v>
      </c>
      <c r="F33" s="306">
        <v>555.00248395161293</v>
      </c>
      <c r="G33" s="306">
        <v>111.83966461538709</v>
      </c>
      <c r="H33" s="306">
        <v>291.79737534750001</v>
      </c>
      <c r="I33" s="306">
        <v>598.78700300000003</v>
      </c>
      <c r="J33" s="306">
        <f t="shared" ref="J33:J35" si="24">SUM(E33:I33)</f>
        <v>1643.2479969145002</v>
      </c>
      <c r="K33" s="306">
        <v>23.092231129000002</v>
      </c>
      <c r="L33" s="306">
        <v>1023.4507354</v>
      </c>
      <c r="M33" s="306">
        <v>81.651786000000001</v>
      </c>
      <c r="N33" s="306">
        <v>15.75</v>
      </c>
      <c r="O33" s="306"/>
      <c r="P33" s="306">
        <v>4.5</v>
      </c>
      <c r="Q33" s="306"/>
      <c r="R33" s="306"/>
      <c r="S33" s="306">
        <v>4.7</v>
      </c>
      <c r="T33" s="306"/>
      <c r="U33" s="307">
        <f t="shared" si="1"/>
        <v>2796.3927494434997</v>
      </c>
      <c r="V33" s="281"/>
      <c r="W33" s="308"/>
      <c r="X33" s="306"/>
      <c r="Y33" s="306"/>
      <c r="Z33" s="306"/>
      <c r="AA33" s="306"/>
      <c r="AB33" s="306"/>
      <c r="AC33" s="306"/>
      <c r="AD33" s="306">
        <f t="shared" ref="AD33:AD39" si="25">Z33+AC33</f>
        <v>0</v>
      </c>
      <c r="AE33" s="306">
        <f t="shared" ref="AE33:AE35" si="26">X33+AB33</f>
        <v>0</v>
      </c>
      <c r="AF33" s="302"/>
      <c r="AG33" s="265"/>
      <c r="AH33" s="265"/>
      <c r="AI33" s="283"/>
      <c r="AJ33" s="265"/>
      <c r="AK33" s="265"/>
      <c r="AL33" s="265"/>
      <c r="AM33" s="265"/>
      <c r="AN33" s="266"/>
      <c r="AO33" s="266"/>
      <c r="AP33" s="266"/>
      <c r="AQ33" s="266"/>
      <c r="AR33" s="266"/>
      <c r="AS33" s="265"/>
    </row>
    <row r="34" spans="1:45" ht="14.25" hidden="1" customHeight="1" outlineLevel="1" x14ac:dyDescent="0.25">
      <c r="A34" s="265"/>
      <c r="B34" s="304"/>
      <c r="C34" s="305"/>
      <c r="D34" s="305" t="s">
        <v>4042</v>
      </c>
      <c r="E34" s="306">
        <v>32.058529999999998</v>
      </c>
      <c r="F34" s="306">
        <v>216.51230611</v>
      </c>
      <c r="G34" s="306">
        <v>11.042522</v>
      </c>
      <c r="H34" s="306">
        <v>1101.68523</v>
      </c>
      <c r="I34" s="306">
        <v>232.26619551120251</v>
      </c>
      <c r="J34" s="306">
        <f t="shared" si="24"/>
        <v>1593.5647836212027</v>
      </c>
      <c r="K34" s="306">
        <v>1036.6468749999999</v>
      </c>
      <c r="L34" s="306">
        <v>1253.6980292000001</v>
      </c>
      <c r="M34" s="306">
        <v>100.84804</v>
      </c>
      <c r="N34" s="306">
        <v>971.62082999999996</v>
      </c>
      <c r="O34" s="306">
        <v>1009.8920900000001</v>
      </c>
      <c r="P34" s="306">
        <v>1243.96164</v>
      </c>
      <c r="Q34" s="306"/>
      <c r="R34" s="306" t="e">
        <f>SUMIFS('[15]Giavon DTHH '!$R$16:$R$736,'[15]Giavon DTHH '!$G$16:$G$736,"2018",'[15]Giavon DTHH '!$I$16:$I$736,"CPT")/10^9</f>
        <v>#VALUE!</v>
      </c>
      <c r="S34" s="306">
        <v>33.111930000000001</v>
      </c>
      <c r="T34" s="306"/>
      <c r="U34" s="309" t="e">
        <f t="shared" si="1"/>
        <v>#VALUE!</v>
      </c>
      <c r="V34" s="281"/>
      <c r="W34" s="308"/>
      <c r="X34" s="306"/>
      <c r="Y34" s="306"/>
      <c r="Z34" s="306"/>
      <c r="AA34" s="306"/>
      <c r="AB34" s="306"/>
      <c r="AC34" s="306"/>
      <c r="AD34" s="306">
        <f t="shared" si="25"/>
        <v>0</v>
      </c>
      <c r="AE34" s="306">
        <f t="shared" si="26"/>
        <v>0</v>
      </c>
      <c r="AF34" s="265"/>
      <c r="AG34" s="265"/>
      <c r="AH34" s="265"/>
      <c r="AI34" s="283"/>
      <c r="AJ34" s="265"/>
      <c r="AK34" s="265"/>
      <c r="AL34" s="265"/>
      <c r="AM34" s="265"/>
      <c r="AN34" s="266"/>
      <c r="AO34" s="266"/>
      <c r="AP34" s="266"/>
      <c r="AQ34" s="266"/>
      <c r="AR34" s="266"/>
      <c r="AS34" s="265"/>
    </row>
    <row r="35" spans="1:45" ht="14.25" hidden="1" customHeight="1" outlineLevel="1" x14ac:dyDescent="0.25">
      <c r="A35" s="265"/>
      <c r="B35" s="304"/>
      <c r="C35" s="305"/>
      <c r="D35" s="305" t="s">
        <v>4043</v>
      </c>
      <c r="E35" s="306">
        <v>60.987270000000002</v>
      </c>
      <c r="F35" s="306">
        <v>181.62146799999999</v>
      </c>
      <c r="G35" s="306">
        <v>104.37067763</v>
      </c>
      <c r="H35" s="306">
        <v>406.86631180000001</v>
      </c>
      <c r="I35" s="306">
        <v>167.26804000000001</v>
      </c>
      <c r="J35" s="306">
        <f t="shared" si="24"/>
        <v>921.11376743000005</v>
      </c>
      <c r="K35" s="306">
        <v>142.27535741779749</v>
      </c>
      <c r="L35" s="306">
        <v>35.6742408</v>
      </c>
      <c r="M35" s="306">
        <v>60.841810000000002</v>
      </c>
      <c r="N35" s="306">
        <v>313.62169999999998</v>
      </c>
      <c r="O35" s="306">
        <v>36.011679999999998</v>
      </c>
      <c r="P35" s="306">
        <v>240.19915</v>
      </c>
      <c r="Q35" s="306">
        <v>619.76029000000005</v>
      </c>
      <c r="R35" s="306">
        <v>1816.6134199999999</v>
      </c>
      <c r="S35" s="306">
        <v>329.79093999999998</v>
      </c>
      <c r="T35" s="306">
        <v>1863.8697500000001</v>
      </c>
      <c r="U35" s="309">
        <f t="shared" si="1"/>
        <v>6379.7721056477967</v>
      </c>
      <c r="V35" s="281"/>
      <c r="W35" s="308"/>
      <c r="X35" s="306"/>
      <c r="Y35" s="306"/>
      <c r="Z35" s="306"/>
      <c r="AA35" s="306"/>
      <c r="AB35" s="306"/>
      <c r="AC35" s="306"/>
      <c r="AD35" s="306">
        <f t="shared" si="25"/>
        <v>0</v>
      </c>
      <c r="AE35" s="306">
        <f t="shared" si="26"/>
        <v>0</v>
      </c>
      <c r="AF35" s="265"/>
      <c r="AG35" s="265"/>
      <c r="AH35" s="265"/>
      <c r="AI35" s="283"/>
      <c r="AJ35" s="265"/>
      <c r="AK35" s="265"/>
      <c r="AL35" s="265"/>
      <c r="AM35" s="265"/>
      <c r="AN35" s="266"/>
      <c r="AO35" s="266"/>
      <c r="AP35" s="266"/>
      <c r="AQ35" s="266"/>
      <c r="AR35" s="266"/>
      <c r="AS35" s="265"/>
    </row>
    <row r="36" spans="1:45" ht="14.25" customHeight="1" collapsed="1" x14ac:dyDescent="0.25">
      <c r="A36" s="265"/>
      <c r="B36" s="304"/>
      <c r="C36" s="305"/>
      <c r="D36" s="304" t="s">
        <v>4044</v>
      </c>
      <c r="E36" s="307">
        <f>'[16]pivot DTHH'!K16</f>
        <v>178.86726999999999</v>
      </c>
      <c r="F36" s="307">
        <f>'[16]pivot DTHH'!K17</f>
        <v>953.13625806161292</v>
      </c>
      <c r="G36" s="307">
        <f t="shared" ref="G36:T36" si="27">SUM(G33:G35)</f>
        <v>227.25286424538712</v>
      </c>
      <c r="H36" s="307">
        <f t="shared" si="27"/>
        <v>1800.3489171475001</v>
      </c>
      <c r="I36" s="307">
        <f t="shared" si="27"/>
        <v>998.32123851120252</v>
      </c>
      <c r="J36" s="307">
        <f t="shared" si="27"/>
        <v>4157.9265479657024</v>
      </c>
      <c r="K36" s="307">
        <f t="shared" si="27"/>
        <v>1202.0144635467975</v>
      </c>
      <c r="L36" s="307">
        <f t="shared" si="27"/>
        <v>2312.8230054000001</v>
      </c>
      <c r="M36" s="307">
        <f t="shared" si="27"/>
        <v>243.34163599999999</v>
      </c>
      <c r="N36" s="307">
        <f t="shared" si="27"/>
        <v>1300.99253</v>
      </c>
      <c r="O36" s="307">
        <f t="shared" si="27"/>
        <v>1045.9037700000001</v>
      </c>
      <c r="P36" s="307">
        <f t="shared" si="27"/>
        <v>1488.6607899999999</v>
      </c>
      <c r="Q36" s="307">
        <f t="shared" si="27"/>
        <v>619.76029000000005</v>
      </c>
      <c r="R36" s="307" t="e">
        <f t="shared" si="27"/>
        <v>#VALUE!</v>
      </c>
      <c r="S36" s="307">
        <f t="shared" si="27"/>
        <v>367.60287</v>
      </c>
      <c r="T36" s="307">
        <f t="shared" si="27"/>
        <v>1863.8697500000001</v>
      </c>
      <c r="U36" s="307" t="e">
        <f t="shared" si="1"/>
        <v>#VALUE!</v>
      </c>
      <c r="V36" s="281"/>
      <c r="W36" s="310">
        <f>AO61</f>
        <v>11655.674700600999</v>
      </c>
      <c r="X36" s="307">
        <f>AN61</f>
        <v>78290.94274321993</v>
      </c>
      <c r="Y36" s="307">
        <f>AQ61</f>
        <v>17617.281758173591</v>
      </c>
      <c r="Z36" s="299">
        <f>X36-W36+Y36</f>
        <v>84252.54980079252</v>
      </c>
      <c r="AA36" s="307" t="e">
        <f>AO57</f>
        <v>#VALUE!</v>
      </c>
      <c r="AB36" s="307" t="e">
        <f>AN57+AQ57</f>
        <v>#VALUE!</v>
      </c>
      <c r="AC36" s="307" t="e">
        <f t="shared" ref="AC36:AC37" si="28">AB36-AA36</f>
        <v>#VALUE!</v>
      </c>
      <c r="AD36" s="307" t="e">
        <f t="shared" si="25"/>
        <v>#VALUE!</v>
      </c>
      <c r="AE36" s="307" t="e">
        <f t="shared" ref="AE36:AE39" si="29">X36+Y36+AB36</f>
        <v>#VALUE!</v>
      </c>
      <c r="AF36" s="265"/>
      <c r="AG36" s="265"/>
      <c r="AH36" s="265"/>
      <c r="AI36" s="11"/>
      <c r="AJ36" s="265"/>
      <c r="AK36" s="265"/>
      <c r="AL36" s="265"/>
      <c r="AM36" s="265"/>
      <c r="AN36" s="266"/>
      <c r="AO36" s="266"/>
      <c r="AP36" s="266"/>
      <c r="AQ36" s="266"/>
      <c r="AR36" s="266"/>
      <c r="AS36" s="265"/>
    </row>
    <row r="37" spans="1:45" ht="15" hidden="1" customHeight="1" outlineLevel="1" x14ac:dyDescent="0.25">
      <c r="A37" s="265"/>
      <c r="B37" s="311" t="s">
        <v>4045</v>
      </c>
      <c r="C37" s="312" t="s">
        <v>4046</v>
      </c>
      <c r="D37" s="312" t="s">
        <v>4047</v>
      </c>
      <c r="E37" s="313"/>
      <c r="F37" s="313"/>
      <c r="G37" s="313"/>
      <c r="H37" s="313"/>
      <c r="I37" s="313"/>
      <c r="J37" s="313">
        <f t="shared" ref="J37:J38" si="30">SUM(E37:I37)</f>
        <v>0</v>
      </c>
      <c r="K37" s="313"/>
      <c r="L37" s="313"/>
      <c r="M37" s="313"/>
      <c r="N37" s="313"/>
      <c r="O37" s="313">
        <v>1000</v>
      </c>
      <c r="P37" s="313"/>
      <c r="Q37" s="313"/>
      <c r="R37" s="313"/>
      <c r="S37" s="313"/>
      <c r="T37" s="313"/>
      <c r="U37" s="314">
        <f t="shared" si="1"/>
        <v>1000</v>
      </c>
      <c r="V37" s="281"/>
      <c r="W37" s="315">
        <v>0</v>
      </c>
      <c r="X37" s="313"/>
      <c r="Y37" s="313"/>
      <c r="Z37" s="313"/>
      <c r="AA37" s="313">
        <v>1000</v>
      </c>
      <c r="AB37" s="313">
        <v>1000</v>
      </c>
      <c r="AC37" s="313">
        <f t="shared" si="28"/>
        <v>0</v>
      </c>
      <c r="AD37" s="313">
        <f t="shared" si="25"/>
        <v>0</v>
      </c>
      <c r="AE37" s="313">
        <f t="shared" si="29"/>
        <v>1000</v>
      </c>
      <c r="AF37" s="265"/>
      <c r="AG37" s="265"/>
      <c r="AH37" s="265"/>
      <c r="AI37" s="11"/>
      <c r="AJ37" s="265"/>
      <c r="AK37" s="265"/>
      <c r="AL37" s="265"/>
      <c r="AM37" s="265"/>
      <c r="AN37" s="266"/>
      <c r="AO37" s="266"/>
      <c r="AP37" s="266"/>
      <c r="AQ37" s="266"/>
      <c r="AR37" s="266"/>
      <c r="AS37" s="265"/>
    </row>
    <row r="38" spans="1:45" ht="15" hidden="1" customHeight="1" outlineLevel="1" x14ac:dyDescent="0.25">
      <c r="A38" s="265"/>
      <c r="B38" s="316"/>
      <c r="C38" s="312" t="s">
        <v>4048</v>
      </c>
      <c r="D38" s="312" t="s">
        <v>4049</v>
      </c>
      <c r="E38" s="314"/>
      <c r="F38" s="314"/>
      <c r="G38" s="314"/>
      <c r="H38" s="314">
        <v>35.674059460999999</v>
      </c>
      <c r="I38" s="314"/>
      <c r="J38" s="313">
        <f t="shared" si="30"/>
        <v>35.674059460999999</v>
      </c>
      <c r="K38" s="314"/>
      <c r="L38" s="314"/>
      <c r="M38" s="314"/>
      <c r="N38" s="314"/>
      <c r="O38" s="314"/>
      <c r="P38" s="314"/>
      <c r="Q38" s="314"/>
      <c r="R38" s="314"/>
      <c r="S38" s="314"/>
      <c r="T38" s="314"/>
      <c r="U38" s="314">
        <f t="shared" si="1"/>
        <v>35.674059460999999</v>
      </c>
      <c r="V38" s="281"/>
      <c r="W38" s="315">
        <f>U38</f>
        <v>35.674059460999999</v>
      </c>
      <c r="X38" s="313">
        <v>0</v>
      </c>
      <c r="Y38" s="313"/>
      <c r="Z38" s="313">
        <f>X38-W38</f>
        <v>-35.674059460999999</v>
      </c>
      <c r="AA38" s="313"/>
      <c r="AB38" s="313"/>
      <c r="AC38" s="313"/>
      <c r="AD38" s="313">
        <f t="shared" si="25"/>
        <v>-35.674059460999999</v>
      </c>
      <c r="AE38" s="313">
        <f t="shared" si="29"/>
        <v>0</v>
      </c>
      <c r="AF38" s="265"/>
      <c r="AG38" s="265"/>
      <c r="AH38" s="265"/>
      <c r="AI38" s="11"/>
      <c r="AJ38" s="265"/>
      <c r="AK38" s="265"/>
      <c r="AL38" s="265"/>
      <c r="AM38" s="265"/>
      <c r="AN38" s="266"/>
      <c r="AO38" s="266"/>
      <c r="AP38" s="266"/>
      <c r="AQ38" s="266"/>
      <c r="AR38" s="266"/>
      <c r="AS38" s="265"/>
    </row>
    <row r="39" spans="1:45" ht="36" customHeight="1" collapsed="1" x14ac:dyDescent="0.25">
      <c r="A39" s="265"/>
      <c r="B39" s="317"/>
      <c r="C39" s="312"/>
      <c r="D39" s="318" t="s">
        <v>4050</v>
      </c>
      <c r="E39" s="314">
        <f t="shared" ref="E39:T39" si="31">SUM(E37:E38)</f>
        <v>0</v>
      </c>
      <c r="F39" s="314">
        <f t="shared" si="31"/>
        <v>0</v>
      </c>
      <c r="G39" s="314">
        <f t="shared" si="31"/>
        <v>0</v>
      </c>
      <c r="H39" s="314">
        <f t="shared" si="31"/>
        <v>35.674059460999999</v>
      </c>
      <c r="I39" s="314">
        <f t="shared" si="31"/>
        <v>0</v>
      </c>
      <c r="J39" s="314">
        <f t="shared" si="31"/>
        <v>35.674059460999999</v>
      </c>
      <c r="K39" s="314">
        <f t="shared" si="31"/>
        <v>0</v>
      </c>
      <c r="L39" s="314">
        <f t="shared" si="31"/>
        <v>0</v>
      </c>
      <c r="M39" s="314">
        <f t="shared" si="31"/>
        <v>0</v>
      </c>
      <c r="N39" s="314">
        <f t="shared" si="31"/>
        <v>0</v>
      </c>
      <c r="O39" s="314">
        <f t="shared" si="31"/>
        <v>1000</v>
      </c>
      <c r="P39" s="314">
        <f t="shared" si="31"/>
        <v>0</v>
      </c>
      <c r="Q39" s="314">
        <f t="shared" si="31"/>
        <v>0</v>
      </c>
      <c r="R39" s="314">
        <f t="shared" si="31"/>
        <v>0</v>
      </c>
      <c r="S39" s="314">
        <f t="shared" si="31"/>
        <v>0</v>
      </c>
      <c r="T39" s="314">
        <f t="shared" si="31"/>
        <v>0</v>
      </c>
      <c r="U39" s="314">
        <f t="shared" si="1"/>
        <v>1035.6740594610001</v>
      </c>
      <c r="V39" s="281"/>
      <c r="W39" s="315">
        <f>SUM(W37:W38)</f>
        <v>35.674059460999999</v>
      </c>
      <c r="X39" s="313"/>
      <c r="Y39" s="313"/>
      <c r="Z39" s="313"/>
      <c r="AA39" s="313"/>
      <c r="AB39" s="313"/>
      <c r="AC39" s="313"/>
      <c r="AD39" s="313">
        <f t="shared" si="25"/>
        <v>0</v>
      </c>
      <c r="AE39" s="313">
        <f t="shared" si="29"/>
        <v>0</v>
      </c>
      <c r="AF39" s="265"/>
      <c r="AG39" s="265"/>
      <c r="AH39" s="265"/>
      <c r="AI39" s="265"/>
      <c r="AJ39" s="265"/>
      <c r="AK39" s="265"/>
      <c r="AL39" s="265"/>
      <c r="AM39" s="265"/>
      <c r="AN39" s="266"/>
      <c r="AO39" s="266"/>
      <c r="AP39" s="266"/>
      <c r="AQ39" s="266"/>
      <c r="AR39" s="266"/>
      <c r="AS39" s="265"/>
    </row>
    <row r="40" spans="1:45" ht="14.25" customHeight="1" x14ac:dyDescent="0.25">
      <c r="A40" s="265"/>
      <c r="B40" s="319"/>
      <c r="C40" s="319"/>
      <c r="D40" s="320" t="s">
        <v>4007</v>
      </c>
      <c r="E40" s="321">
        <f t="shared" ref="E40:U40" si="32">SUM(E15,E24,E32,E36,E39)</f>
        <v>178.86726999999999</v>
      </c>
      <c r="F40" s="321">
        <f t="shared" si="32"/>
        <v>953.13625806161292</v>
      </c>
      <c r="G40" s="321">
        <f t="shared" si="32"/>
        <v>1393.0909456683871</v>
      </c>
      <c r="H40" s="321">
        <f t="shared" si="32"/>
        <v>3093.7839766084999</v>
      </c>
      <c r="I40" s="321">
        <f t="shared" si="32"/>
        <v>1765.4612385112025</v>
      </c>
      <c r="J40" s="321">
        <f t="shared" si="32"/>
        <v>7384.3396888497027</v>
      </c>
      <c r="K40" s="321">
        <f t="shared" si="32"/>
        <v>1639.1264635467974</v>
      </c>
      <c r="L40" s="321">
        <f t="shared" si="32"/>
        <v>2376.3230054000001</v>
      </c>
      <c r="M40" s="321">
        <f t="shared" si="32"/>
        <v>799.34056928899997</v>
      </c>
      <c r="N40" s="321">
        <f t="shared" si="32"/>
        <v>1330.99253</v>
      </c>
      <c r="O40" s="321">
        <f t="shared" si="32"/>
        <v>9391.1874700000008</v>
      </c>
      <c r="P40" s="321">
        <f t="shared" si="32"/>
        <v>2658.0594567110002</v>
      </c>
      <c r="Q40" s="321">
        <f t="shared" si="32"/>
        <v>686.9602900000001</v>
      </c>
      <c r="R40" s="321" t="e">
        <f t="shared" si="32"/>
        <v>#VALUE!</v>
      </c>
      <c r="S40" s="321">
        <f t="shared" si="32"/>
        <v>367.60287</v>
      </c>
      <c r="T40" s="321">
        <f t="shared" si="32"/>
        <v>1913.0697500000001</v>
      </c>
      <c r="U40" s="322" t="e">
        <f t="shared" si="32"/>
        <v>#VALUE!</v>
      </c>
      <c r="V40" s="321"/>
      <c r="W40" s="323">
        <f t="shared" ref="W40:X40" si="33">SUM(W15,W24,W32,W36,W39)</f>
        <v>16347.150651939999</v>
      </c>
      <c r="X40" s="324">
        <f t="shared" si="33"/>
        <v>78390.94274321993</v>
      </c>
      <c r="Y40" s="324"/>
      <c r="Z40" s="324" t="e">
        <f t="shared" ref="Z40:AD40" si="34">SUM(Z15,Z24,Z32,Z36,Z39)</f>
        <v>#VALUE!</v>
      </c>
      <c r="AA40" s="324" t="e">
        <f t="shared" si="34"/>
        <v>#VALUE!</v>
      </c>
      <c r="AB40" s="324" t="e">
        <f t="shared" si="34"/>
        <v>#VALUE!</v>
      </c>
      <c r="AC40" s="324" t="e">
        <f t="shared" si="34"/>
        <v>#VALUE!</v>
      </c>
      <c r="AD40" s="324" t="e">
        <f t="shared" si="34"/>
        <v>#VALUE!</v>
      </c>
      <c r="AE40" s="321" t="e">
        <f>X40+AB40</f>
        <v>#VALUE!</v>
      </c>
      <c r="AF40" s="265"/>
      <c r="AG40" s="265"/>
      <c r="AH40" s="265"/>
      <c r="AI40" s="265"/>
      <c r="AJ40" s="265"/>
      <c r="AK40" s="265"/>
      <c r="AL40" s="265"/>
      <c r="AM40" s="265"/>
      <c r="AN40" s="266"/>
      <c r="AO40" s="266"/>
      <c r="AP40" s="266"/>
      <c r="AQ40" s="266"/>
      <c r="AR40" s="266"/>
      <c r="AS40" s="265"/>
    </row>
    <row r="41" spans="1:45" ht="31.5" customHeight="1" x14ac:dyDescent="0.25">
      <c r="A41" s="265"/>
      <c r="B41" s="325"/>
      <c r="C41" s="325"/>
      <c r="D41" s="265" t="s">
        <v>4051</v>
      </c>
      <c r="E41" s="265"/>
      <c r="F41" s="265"/>
      <c r="G41" s="265"/>
      <c r="H41" s="265"/>
      <c r="I41" s="265"/>
      <c r="J41" s="265"/>
      <c r="K41" s="265"/>
      <c r="L41" s="265"/>
      <c r="M41" s="265"/>
      <c r="N41" s="265"/>
      <c r="O41" s="265"/>
      <c r="P41" s="265"/>
      <c r="Q41" s="265"/>
      <c r="R41" s="265"/>
      <c r="S41" s="265"/>
      <c r="T41" s="265"/>
      <c r="U41" s="11" t="e">
        <f>U40-U34-U35</f>
        <v>#VALUE!</v>
      </c>
      <c r="V41" s="265"/>
      <c r="W41" s="326"/>
      <c r="X41" s="265"/>
      <c r="Y41" s="265"/>
      <c r="Z41" s="265"/>
      <c r="AA41" s="265"/>
      <c r="AB41" s="265"/>
      <c r="AC41" s="265"/>
      <c r="AD41" s="265"/>
      <c r="AE41" s="265"/>
      <c r="AF41" s="265"/>
      <c r="AG41" s="265"/>
      <c r="AH41" s="265"/>
      <c r="AI41" s="265"/>
      <c r="AJ41" s="265"/>
      <c r="AK41" s="265"/>
      <c r="AL41" s="265"/>
      <c r="AM41" s="265"/>
      <c r="AN41" s="266"/>
      <c r="AO41" s="266"/>
      <c r="AP41" s="266"/>
      <c r="AQ41" s="266"/>
      <c r="AR41" s="266"/>
      <c r="AS41" s="265"/>
    </row>
    <row r="42" spans="1:45" ht="14.25" customHeight="1" x14ac:dyDescent="0.25">
      <c r="A42" s="265"/>
      <c r="B42" s="325"/>
      <c r="C42" s="325"/>
      <c r="D42" s="265"/>
      <c r="E42" s="265"/>
      <c r="F42" s="265"/>
      <c r="G42" s="265"/>
      <c r="H42" s="265"/>
      <c r="I42" s="265"/>
      <c r="J42" s="265"/>
      <c r="K42" s="265"/>
      <c r="L42" s="265"/>
      <c r="M42" s="265"/>
      <c r="N42" s="265"/>
      <c r="O42" s="265"/>
      <c r="P42" s="265"/>
      <c r="Q42" s="265"/>
      <c r="R42" s="265"/>
      <c r="S42" s="265"/>
      <c r="T42" s="265"/>
      <c r="U42" s="265"/>
      <c r="V42" s="265"/>
      <c r="W42" s="326"/>
      <c r="X42" s="265"/>
      <c r="Y42" s="265"/>
      <c r="Z42" s="265"/>
      <c r="AA42" s="265"/>
      <c r="AB42" s="265"/>
      <c r="AC42" s="265"/>
      <c r="AD42" s="265"/>
      <c r="AE42" s="265"/>
      <c r="AF42" s="265"/>
      <c r="AG42" s="265"/>
      <c r="AH42" s="265"/>
      <c r="AI42" s="265"/>
      <c r="AJ42" s="265"/>
      <c r="AK42" s="265"/>
      <c r="AL42" s="265"/>
      <c r="AM42" s="265"/>
      <c r="AN42" s="266"/>
      <c r="AO42" s="266"/>
      <c r="AP42" s="266"/>
      <c r="AQ42" s="266"/>
      <c r="AR42" s="266"/>
      <c r="AS42" s="265"/>
    </row>
    <row r="43" spans="1:45" ht="14.25" customHeight="1" outlineLevel="1" x14ac:dyDescent="0.25">
      <c r="A43" s="265"/>
      <c r="B43" s="325"/>
      <c r="C43" s="312" t="s">
        <v>518</v>
      </c>
      <c r="D43" s="312" t="s">
        <v>4052</v>
      </c>
      <c r="E43" s="314"/>
      <c r="F43" s="313">
        <v>1483</v>
      </c>
      <c r="G43" s="314"/>
      <c r="H43" s="314"/>
      <c r="I43" s="314"/>
      <c r="J43" s="313">
        <f>SUM(E43:I43)</f>
        <v>1483</v>
      </c>
      <c r="K43" s="314"/>
      <c r="L43" s="314"/>
      <c r="M43" s="314"/>
      <c r="N43" s="314"/>
      <c r="O43" s="314"/>
      <c r="P43" s="314"/>
      <c r="Q43" s="314"/>
      <c r="R43" s="314"/>
      <c r="S43" s="314"/>
      <c r="T43" s="314"/>
      <c r="U43" s="314">
        <f>SUM(E43:O43)</f>
        <v>2966</v>
      </c>
      <c r="V43" s="314"/>
      <c r="W43" s="327" t="e">
        <f>VLOOKUP(C43,'[17]31122015'!$B$15:$S$189,18,0)/10^9</f>
        <v>#N/A</v>
      </c>
      <c r="X43" s="314"/>
      <c r="Y43" s="314"/>
      <c r="Z43" s="314"/>
      <c r="AA43" s="314"/>
      <c r="AB43" s="314"/>
      <c r="AC43" s="314"/>
      <c r="AD43" s="314"/>
      <c r="AE43" s="314"/>
      <c r="AF43" s="265"/>
      <c r="AG43" s="265"/>
      <c r="AH43" s="265"/>
      <c r="AI43" s="265"/>
      <c r="AJ43" s="265"/>
      <c r="AK43" s="265"/>
      <c r="AL43" s="265"/>
      <c r="AM43" s="265"/>
      <c r="AN43" s="266"/>
      <c r="AO43" s="266"/>
      <c r="AP43" s="266"/>
      <c r="AQ43" s="266"/>
      <c r="AR43" s="266"/>
      <c r="AS43" s="265"/>
    </row>
    <row r="44" spans="1:45" ht="14.25" customHeight="1" x14ac:dyDescent="0.25">
      <c r="A44" s="265"/>
      <c r="B44" s="325"/>
      <c r="C44" s="325"/>
      <c r="D44" s="265"/>
      <c r="E44" s="265"/>
      <c r="F44" s="265"/>
      <c r="G44" s="265"/>
      <c r="H44" s="265"/>
      <c r="I44" s="265"/>
      <c r="J44" s="265"/>
      <c r="K44" s="265"/>
      <c r="L44" s="265"/>
      <c r="M44" s="265"/>
      <c r="N44" s="265"/>
      <c r="O44" s="265"/>
      <c r="P44" s="265"/>
      <c r="Q44" s="265"/>
      <c r="R44" s="265"/>
      <c r="S44" s="265"/>
      <c r="T44" s="265"/>
      <c r="U44" s="11" t="e">
        <f>U40+U43</f>
        <v>#VALUE!</v>
      </c>
      <c r="V44" s="265"/>
      <c r="W44" s="326"/>
      <c r="X44" s="265"/>
      <c r="Y44" s="265"/>
      <c r="Z44" s="265"/>
      <c r="AA44" s="265"/>
      <c r="AB44" s="265"/>
      <c r="AC44" s="265"/>
      <c r="AD44" s="265"/>
      <c r="AE44" s="265"/>
      <c r="AF44" s="265"/>
      <c r="AG44" s="265"/>
      <c r="AH44" s="265"/>
      <c r="AI44" s="265"/>
      <c r="AJ44" s="265"/>
      <c r="AK44" s="265"/>
      <c r="AL44" s="265"/>
      <c r="AM44" s="265"/>
      <c r="AN44" s="266"/>
      <c r="AO44" s="266"/>
      <c r="AP44" s="266"/>
      <c r="AQ44" s="266"/>
      <c r="AR44" s="266"/>
      <c r="AS44" s="265"/>
    </row>
    <row r="45" spans="1:45" ht="14.25" customHeight="1" x14ac:dyDescent="0.25">
      <c r="A45" s="265"/>
      <c r="B45" s="325"/>
      <c r="C45" s="265" t="s">
        <v>4053</v>
      </c>
      <c r="D45" s="265"/>
      <c r="E45" s="265"/>
      <c r="F45" s="265"/>
      <c r="G45" s="265"/>
      <c r="H45" s="265"/>
      <c r="I45" s="265"/>
      <c r="J45" s="265"/>
      <c r="K45" s="265"/>
      <c r="L45" s="265"/>
      <c r="M45" s="265"/>
      <c r="N45" s="265"/>
      <c r="O45" s="265"/>
      <c r="P45" s="265"/>
      <c r="Q45" s="265"/>
      <c r="R45" s="265"/>
      <c r="S45" s="265"/>
      <c r="T45" s="265"/>
      <c r="U45" s="265"/>
      <c r="V45" s="265"/>
      <c r="W45" s="326"/>
      <c r="X45" s="265"/>
      <c r="Y45" s="265"/>
      <c r="Z45" s="265"/>
      <c r="AA45" s="265"/>
      <c r="AB45" s="265"/>
      <c r="AC45" s="265"/>
      <c r="AD45" s="265"/>
      <c r="AE45" s="265"/>
      <c r="AF45" s="265"/>
      <c r="AG45" s="265"/>
      <c r="AH45" s="265"/>
      <c r="AI45" s="265"/>
      <c r="AJ45" s="265"/>
      <c r="AK45" s="265"/>
      <c r="AL45" s="265"/>
      <c r="AM45" s="265"/>
      <c r="AN45" s="266"/>
      <c r="AO45" s="266"/>
      <c r="AP45" s="266"/>
      <c r="AQ45" s="266"/>
      <c r="AR45" s="266"/>
      <c r="AS45" s="265"/>
    </row>
    <row r="46" spans="1:45" ht="14.25" customHeight="1" x14ac:dyDescent="0.25">
      <c r="A46" s="265"/>
      <c r="B46" s="325"/>
      <c r="C46" s="325"/>
      <c r="D46" s="265"/>
      <c r="E46" s="265"/>
      <c r="F46" s="265"/>
      <c r="G46" s="265"/>
      <c r="H46" s="265"/>
      <c r="I46" s="265"/>
      <c r="J46" s="265"/>
      <c r="K46" s="265"/>
      <c r="L46" s="265"/>
      <c r="M46" s="265"/>
      <c r="N46" s="265"/>
      <c r="O46" s="265"/>
      <c r="P46" s="265"/>
      <c r="Q46" s="265"/>
      <c r="R46" s="265"/>
      <c r="S46" s="265"/>
      <c r="T46" s="265"/>
      <c r="U46" s="265"/>
      <c r="V46" s="265"/>
      <c r="W46" s="326"/>
      <c r="X46" s="265"/>
      <c r="Y46" s="265"/>
      <c r="Z46" s="265"/>
      <c r="AA46" s="265"/>
      <c r="AB46" s="265"/>
      <c r="AC46" s="265"/>
      <c r="AD46" s="265"/>
      <c r="AE46" s="265"/>
      <c r="AF46" s="265"/>
      <c r="AG46" s="265"/>
      <c r="AH46" s="265"/>
      <c r="AI46" s="265"/>
      <c r="AJ46" s="265"/>
      <c r="AK46" s="265"/>
      <c r="AL46" s="265"/>
      <c r="AM46" s="265"/>
      <c r="AN46" s="266"/>
      <c r="AO46" s="266"/>
      <c r="AP46" s="266"/>
      <c r="AQ46" s="266"/>
      <c r="AR46" s="266"/>
      <c r="AS46" s="265"/>
    </row>
    <row r="47" spans="1:45" ht="14.25" customHeight="1" x14ac:dyDescent="0.25">
      <c r="A47" s="265"/>
      <c r="B47" s="325"/>
      <c r="C47" s="325"/>
      <c r="D47" s="265"/>
      <c r="E47" s="265"/>
      <c r="F47" s="265"/>
      <c r="G47" s="265"/>
      <c r="H47" s="265"/>
      <c r="I47" s="265"/>
      <c r="J47" s="265"/>
      <c r="K47" s="265"/>
      <c r="L47" s="265"/>
      <c r="M47" s="265"/>
      <c r="N47" s="265"/>
      <c r="O47" s="265"/>
      <c r="P47" s="265"/>
      <c r="Q47" s="265"/>
      <c r="R47" s="265"/>
      <c r="S47" s="265"/>
      <c r="T47" s="265"/>
      <c r="U47" s="265"/>
      <c r="V47" s="265"/>
      <c r="W47" s="326"/>
      <c r="X47" s="265"/>
      <c r="Y47" s="265"/>
      <c r="Z47" s="265"/>
      <c r="AA47" s="265"/>
      <c r="AB47" s="265"/>
      <c r="AC47" s="265"/>
      <c r="AD47" s="265"/>
      <c r="AE47" s="265"/>
      <c r="AF47" s="265"/>
      <c r="AG47" s="265"/>
      <c r="AH47" s="265"/>
      <c r="AI47" s="265"/>
      <c r="AJ47" s="265"/>
      <c r="AK47" s="265"/>
      <c r="AL47" s="265"/>
      <c r="AM47" s="265"/>
      <c r="AN47" s="266"/>
      <c r="AO47" s="266"/>
      <c r="AP47" s="266"/>
      <c r="AQ47" s="266"/>
      <c r="AR47" s="266"/>
      <c r="AS47" s="265"/>
    </row>
    <row r="48" spans="1:45" ht="14.25" customHeight="1" x14ac:dyDescent="0.25">
      <c r="A48" s="265"/>
      <c r="B48" s="325"/>
      <c r="C48" s="325"/>
      <c r="D48" s="265"/>
      <c r="E48" s="265"/>
      <c r="F48" s="265"/>
      <c r="G48" s="265"/>
      <c r="H48" s="265"/>
      <c r="I48" s="265"/>
      <c r="J48" s="265"/>
      <c r="K48" s="265"/>
      <c r="L48" s="265"/>
      <c r="M48" s="265"/>
      <c r="N48" s="265"/>
      <c r="O48" s="265"/>
      <c r="P48" s="265"/>
      <c r="Q48" s="265"/>
      <c r="R48" s="265"/>
      <c r="S48" s="265"/>
      <c r="T48" s="265"/>
      <c r="U48" s="265"/>
      <c r="V48" s="265"/>
      <c r="W48" s="326"/>
      <c r="X48" s="265"/>
      <c r="Y48" s="265"/>
      <c r="Z48" s="265"/>
      <c r="AA48" s="265"/>
      <c r="AB48" s="265"/>
      <c r="AC48" s="265"/>
      <c r="AD48" s="265"/>
      <c r="AE48" s="265"/>
      <c r="AF48" s="265"/>
      <c r="AG48" s="265"/>
      <c r="AH48" s="265"/>
      <c r="AI48" s="265"/>
      <c r="AJ48" s="265"/>
      <c r="AK48" s="265"/>
      <c r="AL48" s="265"/>
      <c r="AM48" s="265"/>
      <c r="AN48" s="266"/>
      <c r="AO48" s="266"/>
      <c r="AP48" s="266"/>
      <c r="AQ48" s="266"/>
      <c r="AR48" s="266"/>
      <c r="AS48" s="265"/>
    </row>
    <row r="49" spans="1:45" ht="14.25" customHeight="1" x14ac:dyDescent="0.25">
      <c r="A49" s="265"/>
      <c r="B49" s="325"/>
      <c r="C49" s="325"/>
      <c r="D49" s="265"/>
      <c r="E49" s="265"/>
      <c r="F49" s="265"/>
      <c r="G49" s="265"/>
      <c r="H49" s="265"/>
      <c r="I49" s="265"/>
      <c r="J49" s="265"/>
      <c r="K49" s="265"/>
      <c r="L49" s="265"/>
      <c r="M49" s="265"/>
      <c r="N49" s="265"/>
      <c r="O49" s="265"/>
      <c r="P49" s="265"/>
      <c r="Q49" s="265"/>
      <c r="R49" s="265"/>
      <c r="S49" s="265"/>
      <c r="T49" s="265"/>
      <c r="U49" s="265"/>
      <c r="V49" s="265"/>
      <c r="W49" s="326"/>
      <c r="X49" s="265"/>
      <c r="Y49" s="265"/>
      <c r="Z49" s="265"/>
      <c r="AA49" s="265"/>
      <c r="AB49" s="265"/>
      <c r="AC49" s="265"/>
      <c r="AD49" s="265"/>
      <c r="AE49" s="265"/>
      <c r="AF49" s="265"/>
      <c r="AG49" s="265"/>
      <c r="AH49" s="265"/>
      <c r="AI49" s="265"/>
      <c r="AJ49" s="265"/>
      <c r="AK49" s="265"/>
      <c r="AL49" s="265"/>
      <c r="AM49" s="265"/>
      <c r="AN49" s="266"/>
      <c r="AO49" s="266"/>
      <c r="AP49" s="266"/>
      <c r="AQ49" s="266"/>
      <c r="AR49" s="266"/>
      <c r="AS49" s="265"/>
    </row>
    <row r="50" spans="1:45" ht="14.25" customHeight="1" x14ac:dyDescent="0.25">
      <c r="A50" s="265"/>
      <c r="B50" s="265"/>
      <c r="C50" s="265"/>
      <c r="D50" s="265"/>
      <c r="E50" s="265"/>
      <c r="F50" s="265"/>
      <c r="G50" s="265"/>
      <c r="H50" s="265"/>
      <c r="I50" s="265"/>
      <c r="J50" s="265"/>
      <c r="K50" s="265"/>
      <c r="L50" s="265"/>
      <c r="M50" s="265"/>
      <c r="N50" s="265"/>
      <c r="O50" s="265"/>
      <c r="P50" s="265"/>
      <c r="Q50" s="265"/>
      <c r="R50" s="265"/>
      <c r="S50" s="265"/>
      <c r="T50" s="265"/>
      <c r="U50" s="265"/>
      <c r="V50" s="265"/>
      <c r="W50" s="326"/>
      <c r="X50" s="265"/>
      <c r="Y50" s="265"/>
      <c r="Z50" s="265"/>
      <c r="AA50" s="265"/>
      <c r="AB50" s="265"/>
      <c r="AC50" s="265"/>
      <c r="AD50" s="265"/>
      <c r="AE50" s="265"/>
      <c r="AF50" s="265"/>
      <c r="AG50" s="265"/>
      <c r="AH50" s="265"/>
      <c r="AI50" s="265"/>
      <c r="AJ50" s="265"/>
      <c r="AK50" s="265"/>
      <c r="AL50" s="265"/>
      <c r="AM50" s="265"/>
      <c r="AN50" s="266"/>
      <c r="AO50" s="266"/>
      <c r="AP50" s="266"/>
      <c r="AQ50" s="266"/>
      <c r="AR50" s="266"/>
      <c r="AS50" s="265"/>
    </row>
    <row r="51" spans="1:45" ht="14.25" customHeight="1" x14ac:dyDescent="0.25">
      <c r="A51" s="265"/>
      <c r="B51" s="265"/>
      <c r="C51" s="265"/>
      <c r="D51" s="265"/>
      <c r="E51" s="265"/>
      <c r="F51" s="265"/>
      <c r="G51" s="265"/>
      <c r="H51" s="265"/>
      <c r="I51" s="265"/>
      <c r="J51" s="265"/>
      <c r="K51" s="265"/>
      <c r="L51" s="265"/>
      <c r="M51" s="265"/>
      <c r="N51" s="265"/>
      <c r="O51" s="265"/>
      <c r="P51" s="265"/>
      <c r="Q51" s="265"/>
      <c r="R51" s="265"/>
      <c r="S51" s="265"/>
      <c r="T51" s="265"/>
      <c r="U51" s="265"/>
      <c r="V51" s="265"/>
      <c r="W51" s="326"/>
      <c r="X51" s="265"/>
      <c r="Y51" s="265"/>
      <c r="Z51" s="265"/>
      <c r="AA51" s="265"/>
      <c r="AB51" s="265"/>
      <c r="AC51" s="265"/>
      <c r="AD51" s="265"/>
      <c r="AE51" s="265"/>
      <c r="AF51" s="265"/>
      <c r="AG51" s="265"/>
      <c r="AH51" s="265"/>
      <c r="AI51" s="265"/>
      <c r="AJ51" s="265"/>
      <c r="AK51" s="265"/>
      <c r="AL51" s="265"/>
      <c r="AM51" s="265"/>
      <c r="AN51" s="266"/>
      <c r="AO51" s="266"/>
      <c r="AP51" s="266"/>
      <c r="AQ51" s="266"/>
      <c r="AR51" s="266"/>
      <c r="AS51" s="265"/>
    </row>
    <row r="52" spans="1:45" ht="14.25" customHeight="1" x14ac:dyDescent="0.25">
      <c r="A52" s="265"/>
      <c r="B52" s="265"/>
      <c r="C52" s="265"/>
      <c r="D52" s="265"/>
      <c r="E52" s="265"/>
      <c r="F52" s="265"/>
      <c r="G52" s="265"/>
      <c r="H52" s="265"/>
      <c r="I52" s="265"/>
      <c r="J52" s="265"/>
      <c r="K52" s="265"/>
      <c r="L52" s="265"/>
      <c r="M52" s="265"/>
      <c r="N52" s="265"/>
      <c r="O52" s="265"/>
      <c r="P52" s="265"/>
      <c r="Q52" s="265"/>
      <c r="R52" s="265"/>
      <c r="S52" s="265"/>
      <c r="T52" s="265"/>
      <c r="U52" s="265"/>
      <c r="V52" s="265"/>
      <c r="W52" s="326"/>
      <c r="X52" s="265"/>
      <c r="Y52" s="265"/>
      <c r="Z52" s="265"/>
      <c r="AA52" s="265"/>
      <c r="AB52" s="265"/>
      <c r="AC52" s="265"/>
      <c r="AD52" s="265"/>
      <c r="AE52" s="265"/>
      <c r="AF52" s="265"/>
      <c r="AG52" s="265"/>
      <c r="AH52" s="265"/>
      <c r="AI52" s="265"/>
      <c r="AJ52" s="265"/>
      <c r="AK52" s="265"/>
      <c r="AL52" s="265"/>
      <c r="AM52" s="265"/>
      <c r="AN52" s="266"/>
      <c r="AO52" s="266"/>
      <c r="AP52" s="266"/>
      <c r="AQ52" s="266"/>
      <c r="AR52" s="266"/>
      <c r="AS52" s="265"/>
    </row>
    <row r="53" spans="1:45" ht="14.25" customHeight="1" x14ac:dyDescent="0.25">
      <c r="A53" s="265"/>
      <c r="B53" s="265"/>
      <c r="C53" s="265"/>
      <c r="D53" s="265"/>
      <c r="E53" s="265"/>
      <c r="F53" s="265"/>
      <c r="G53" s="265"/>
      <c r="H53" s="265"/>
      <c r="I53" s="265"/>
      <c r="J53" s="265"/>
      <c r="K53" s="265"/>
      <c r="L53" s="265"/>
      <c r="M53" s="265"/>
      <c r="N53" s="265"/>
      <c r="O53" s="265"/>
      <c r="P53" s="265"/>
      <c r="Q53" s="265"/>
      <c r="R53" s="265"/>
      <c r="S53" s="265"/>
      <c r="T53" s="265"/>
      <c r="U53" s="265"/>
      <c r="V53" s="265"/>
      <c r="W53" s="326" t="s">
        <v>4054</v>
      </c>
      <c r="X53" s="265"/>
      <c r="Y53" s="265"/>
      <c r="Z53" s="265"/>
      <c r="AA53" s="265"/>
      <c r="AB53" s="265"/>
      <c r="AC53" s="265"/>
      <c r="AD53" s="265"/>
      <c r="AE53" s="265"/>
      <c r="AF53" s="265"/>
      <c r="AG53" s="265"/>
      <c r="AH53" s="265"/>
      <c r="AI53" s="265"/>
      <c r="AJ53" s="265"/>
      <c r="AK53" s="265"/>
      <c r="AL53" s="265"/>
      <c r="AM53" s="265"/>
      <c r="AN53" s="266"/>
      <c r="AO53" s="266"/>
      <c r="AP53" s="266"/>
      <c r="AQ53" s="266"/>
      <c r="AR53" s="266"/>
      <c r="AS53" s="265"/>
    </row>
    <row r="54" spans="1:45" ht="14.25" hidden="1" customHeight="1" x14ac:dyDescent="0.25">
      <c r="A54" s="265"/>
      <c r="B54" s="265"/>
      <c r="C54" s="265"/>
      <c r="D54" s="265"/>
      <c r="E54" s="265"/>
      <c r="F54" s="265"/>
      <c r="G54" s="265"/>
      <c r="H54" s="265"/>
      <c r="I54" s="265"/>
      <c r="J54" s="265"/>
      <c r="K54" s="265"/>
      <c r="L54" s="265"/>
      <c r="M54" s="265"/>
      <c r="N54" s="265"/>
      <c r="O54" s="265"/>
      <c r="P54" s="265"/>
      <c r="Q54" s="265"/>
      <c r="R54" s="265"/>
      <c r="S54" s="265"/>
      <c r="T54" s="265"/>
      <c r="U54" s="265"/>
      <c r="V54" s="265"/>
      <c r="W54" s="328" t="s">
        <v>4005</v>
      </c>
      <c r="X54" s="329" t="s">
        <v>4021</v>
      </c>
      <c r="Y54" s="329"/>
      <c r="Z54" s="329" t="s">
        <v>4030</v>
      </c>
      <c r="AA54" s="329" t="s">
        <v>4039</v>
      </c>
      <c r="AB54" s="329" t="s">
        <v>4055</v>
      </c>
      <c r="AC54" s="329" t="s">
        <v>4050</v>
      </c>
      <c r="AD54" s="329" t="s">
        <v>4007</v>
      </c>
      <c r="AE54" s="265"/>
      <c r="AF54" s="265"/>
      <c r="AG54" s="265"/>
      <c r="AH54" s="265"/>
      <c r="AI54" s="265"/>
      <c r="AJ54" s="265"/>
      <c r="AK54" s="265"/>
      <c r="AL54" s="265"/>
      <c r="AM54" s="265"/>
      <c r="AN54" s="266"/>
      <c r="AO54" s="266"/>
      <c r="AP54" s="266"/>
      <c r="AQ54" s="266"/>
      <c r="AR54" s="266"/>
      <c r="AS54" s="265"/>
    </row>
    <row r="55" spans="1:45" ht="50.25" customHeight="1" x14ac:dyDescent="0.2">
      <c r="A55" s="330"/>
      <c r="B55" s="330"/>
      <c r="C55" s="330"/>
      <c r="D55" s="330"/>
      <c r="E55" s="330"/>
      <c r="F55" s="330"/>
      <c r="G55" s="330"/>
      <c r="H55" s="330"/>
      <c r="I55" s="330"/>
      <c r="J55" s="330"/>
      <c r="K55" s="330"/>
      <c r="L55" s="330"/>
      <c r="M55" s="330"/>
      <c r="N55" s="330"/>
      <c r="O55" s="330"/>
      <c r="P55" s="330"/>
      <c r="Q55" s="330"/>
      <c r="R55" s="330"/>
      <c r="S55" s="330"/>
      <c r="T55" s="330"/>
      <c r="U55" s="330"/>
      <c r="V55" s="330"/>
      <c r="W55" s="4" t="s">
        <v>4005</v>
      </c>
      <c r="X55" s="4" t="s">
        <v>4056</v>
      </c>
      <c r="Y55" s="4"/>
      <c r="Z55" s="4" t="s">
        <v>4022</v>
      </c>
      <c r="AA55" s="4" t="s">
        <v>4031</v>
      </c>
      <c r="AB55" s="4" t="s">
        <v>4040</v>
      </c>
      <c r="AC55" s="4" t="s">
        <v>4045</v>
      </c>
      <c r="AD55" s="4" t="s">
        <v>4007</v>
      </c>
      <c r="AE55" s="331"/>
      <c r="AF55" s="330"/>
      <c r="AG55" s="332"/>
      <c r="AH55" s="332" t="s">
        <v>4057</v>
      </c>
      <c r="AI55" s="332" t="s">
        <v>829</v>
      </c>
      <c r="AJ55" s="332" t="s">
        <v>837</v>
      </c>
      <c r="AK55" s="330"/>
      <c r="AL55" s="330"/>
      <c r="AM55" s="333"/>
      <c r="AN55" s="334" t="s">
        <v>4058</v>
      </c>
      <c r="AO55" s="334" t="s">
        <v>4059</v>
      </c>
      <c r="AP55" s="334" t="s">
        <v>39</v>
      </c>
      <c r="AQ55" s="334" t="s">
        <v>4060</v>
      </c>
      <c r="AR55" s="334" t="s">
        <v>4002</v>
      </c>
      <c r="AS55" s="330"/>
    </row>
    <row r="56" spans="1:45" ht="14.25" customHeight="1" x14ac:dyDescent="0.25">
      <c r="A56" s="265"/>
      <c r="B56" s="325"/>
      <c r="C56" s="325"/>
      <c r="D56" s="265"/>
      <c r="E56" s="265"/>
      <c r="F56" s="265"/>
      <c r="G56" s="265"/>
      <c r="H56" s="265"/>
      <c r="I56" s="265"/>
      <c r="J56" s="265"/>
      <c r="K56" s="265"/>
      <c r="L56" s="265"/>
      <c r="M56" s="265"/>
      <c r="N56" s="265"/>
      <c r="O56" s="265"/>
      <c r="P56" s="265"/>
      <c r="Q56" s="265"/>
      <c r="R56" s="265"/>
      <c r="S56" s="265"/>
      <c r="T56" s="265"/>
      <c r="U56" s="265"/>
      <c r="V56" s="265"/>
      <c r="W56" s="4" t="s">
        <v>4006</v>
      </c>
      <c r="X56" s="332">
        <v>209.05100000000002</v>
      </c>
      <c r="Y56" s="332"/>
      <c r="Z56" s="332">
        <v>2531.6880814229999</v>
      </c>
      <c r="AA56" s="332">
        <v>450</v>
      </c>
      <c r="AB56" s="332">
        <v>4157.9265479657024</v>
      </c>
      <c r="AC56" s="332">
        <v>35.674059460999999</v>
      </c>
      <c r="AD56" s="335">
        <v>7384.3396888497027</v>
      </c>
      <c r="AE56" s="336"/>
      <c r="AF56" s="265"/>
      <c r="AG56" s="332" t="s">
        <v>4061</v>
      </c>
      <c r="AH56" s="337" t="e">
        <f>U36</f>
        <v>#VALUE!</v>
      </c>
      <c r="AI56" s="332"/>
      <c r="AJ56" s="332"/>
      <c r="AK56" s="265"/>
      <c r="AL56" s="265"/>
      <c r="AM56" s="332" t="s">
        <v>4062</v>
      </c>
      <c r="AN56" s="338">
        <f>AB15+AB24</f>
        <v>1584.1871625449999</v>
      </c>
      <c r="AO56" s="338">
        <f>AA15+AA24</f>
        <v>1502.630489545</v>
      </c>
      <c r="AP56" s="338">
        <f t="shared" ref="AP56:AP58" si="35">AN56-AO56</f>
        <v>81.556672999999819</v>
      </c>
      <c r="AQ56" s="338"/>
      <c r="AR56" s="338">
        <f t="shared" ref="AR56:AR58" si="36">AP56+AQ56</f>
        <v>81.556672999999819</v>
      </c>
      <c r="AS56" s="265"/>
    </row>
    <row r="57" spans="1:45" ht="14.25" customHeight="1" x14ac:dyDescent="0.25">
      <c r="A57" s="265"/>
      <c r="B57" s="325"/>
      <c r="C57" s="325"/>
      <c r="D57" s="265"/>
      <c r="E57" s="265"/>
      <c r="F57" s="265"/>
      <c r="G57" s="265"/>
      <c r="H57" s="265"/>
      <c r="I57" s="265"/>
      <c r="J57" s="1"/>
      <c r="K57" s="1"/>
      <c r="L57" s="1"/>
      <c r="M57" s="1"/>
      <c r="N57" s="1"/>
      <c r="O57" s="1"/>
      <c r="P57" s="1"/>
      <c r="Q57" s="265"/>
      <c r="R57" s="265"/>
      <c r="S57" s="265"/>
      <c r="T57" s="265"/>
      <c r="U57" s="265"/>
      <c r="V57" s="265"/>
      <c r="W57" s="4">
        <v>2011</v>
      </c>
      <c r="X57" s="332">
        <v>87.111999999999995</v>
      </c>
      <c r="Y57" s="332"/>
      <c r="Z57" s="332">
        <v>0</v>
      </c>
      <c r="AA57" s="332">
        <v>350</v>
      </c>
      <c r="AB57" s="332">
        <v>1202.0144635467975</v>
      </c>
      <c r="AC57" s="332">
        <v>0</v>
      </c>
      <c r="AD57" s="335">
        <v>1639.1264635467974</v>
      </c>
      <c r="AE57" s="336"/>
      <c r="AF57" s="265"/>
      <c r="AG57" s="332" t="s">
        <v>4063</v>
      </c>
      <c r="AH57" s="332" t="e">
        <f>AH56-AH58</f>
        <v>#VALUE!</v>
      </c>
      <c r="AI57" s="339">
        <v>1267.317</v>
      </c>
      <c r="AJ57" s="339">
        <v>96.278040000000004</v>
      </c>
      <c r="AK57" s="265"/>
      <c r="AL57" s="265"/>
      <c r="AM57" s="332" t="s">
        <v>4063</v>
      </c>
      <c r="AN57" s="340" t="e">
        <f>AI62</f>
        <v>#VALUE!</v>
      </c>
      <c r="AO57" s="340" t="e">
        <f>AH57</f>
        <v>#VALUE!</v>
      </c>
      <c r="AP57" s="338" t="e">
        <f t="shared" si="35"/>
        <v>#VALUE!</v>
      </c>
      <c r="AQ57" s="340" t="e">
        <f>AI71</f>
        <v>#VALUE!</v>
      </c>
      <c r="AR57" s="338" t="e">
        <f t="shared" si="36"/>
        <v>#VALUE!</v>
      </c>
      <c r="AS57" s="265"/>
    </row>
    <row r="58" spans="1:45" ht="14.25" customHeight="1" x14ac:dyDescent="0.25">
      <c r="A58" s="265"/>
      <c r="B58" s="325"/>
      <c r="C58" s="325"/>
      <c r="D58" s="265"/>
      <c r="E58" s="265"/>
      <c r="F58" s="265"/>
      <c r="G58" s="265"/>
      <c r="H58" s="265"/>
      <c r="I58" s="265"/>
      <c r="J58" s="1"/>
      <c r="K58" s="1"/>
      <c r="L58" s="1"/>
      <c r="M58" s="1"/>
      <c r="N58" s="1"/>
      <c r="O58" s="1"/>
      <c r="P58" s="1"/>
      <c r="Q58" s="265"/>
      <c r="R58" s="265"/>
      <c r="S58" s="265"/>
      <c r="T58" s="265"/>
      <c r="U58" s="265"/>
      <c r="V58" s="265"/>
      <c r="W58" s="4">
        <v>2012</v>
      </c>
      <c r="X58" s="332">
        <v>0</v>
      </c>
      <c r="Y58" s="332"/>
      <c r="Z58" s="332">
        <v>63.5</v>
      </c>
      <c r="AA58" s="332">
        <v>0</v>
      </c>
      <c r="AB58" s="332">
        <v>2312.8230054000001</v>
      </c>
      <c r="AC58" s="332">
        <v>0</v>
      </c>
      <c r="AD58" s="335">
        <v>2376.3230054000001</v>
      </c>
      <c r="AE58" s="336"/>
      <c r="AF58" s="265"/>
      <c r="AG58" s="332" t="s">
        <v>4064</v>
      </c>
      <c r="AH58" s="332">
        <f>'[15]Giavon DTHH '!U2/10^9-(AI57+AJ57)</f>
        <v>11655.674700600999</v>
      </c>
      <c r="AI58" s="332"/>
      <c r="AJ58" s="332"/>
      <c r="AK58" s="265"/>
      <c r="AL58" s="265"/>
      <c r="AM58" s="332" t="s">
        <v>4065</v>
      </c>
      <c r="AN58" s="338">
        <f>AA32</f>
        <v>6750</v>
      </c>
      <c r="AO58" s="338">
        <f>AA32</f>
        <v>6750</v>
      </c>
      <c r="AP58" s="338">
        <f t="shared" si="35"/>
        <v>0</v>
      </c>
      <c r="AQ58" s="338">
        <f>AB32-AA32</f>
        <v>-3020.4839615669998</v>
      </c>
      <c r="AR58" s="338">
        <f t="shared" si="36"/>
        <v>-3020.4839615669998</v>
      </c>
      <c r="AS58" s="265"/>
    </row>
    <row r="59" spans="1:45" ht="14.25" customHeight="1" x14ac:dyDescent="0.25">
      <c r="A59" s="265"/>
      <c r="B59" s="325"/>
      <c r="C59" s="325"/>
      <c r="D59" s="265"/>
      <c r="E59" s="265"/>
      <c r="F59" s="265"/>
      <c r="G59" s="265"/>
      <c r="H59" s="265"/>
      <c r="I59" s="265"/>
      <c r="J59" s="1"/>
      <c r="K59" s="1"/>
      <c r="L59" s="1"/>
      <c r="M59" s="1"/>
      <c r="N59" s="1"/>
      <c r="O59" s="1"/>
      <c r="P59" s="1"/>
      <c r="Q59" s="265"/>
      <c r="R59" s="265"/>
      <c r="S59" s="265"/>
      <c r="T59" s="265"/>
      <c r="U59" s="265"/>
      <c r="V59" s="265"/>
      <c r="W59" s="4">
        <v>2013</v>
      </c>
      <c r="X59" s="332">
        <v>555.99893328899998</v>
      </c>
      <c r="Y59" s="332"/>
      <c r="Z59" s="332">
        <v>0</v>
      </c>
      <c r="AA59" s="332">
        <v>0</v>
      </c>
      <c r="AB59" s="332">
        <v>243.34163599999999</v>
      </c>
      <c r="AC59" s="332">
        <v>0</v>
      </c>
      <c r="AD59" s="335">
        <v>799.34056928899997</v>
      </c>
      <c r="AE59" s="336"/>
      <c r="AF59" s="265"/>
      <c r="AG59" s="332"/>
      <c r="AH59" s="332"/>
      <c r="AI59" s="332"/>
      <c r="AJ59" s="332"/>
      <c r="AK59" s="265"/>
      <c r="AL59" s="265"/>
      <c r="AM59" s="341" t="s">
        <v>4066</v>
      </c>
      <c r="AN59" s="334" t="e">
        <f t="shared" ref="AN59:AR59" si="37">SUM(AN56:AN58)</f>
        <v>#VALUE!</v>
      </c>
      <c r="AO59" s="334" t="e">
        <f t="shared" si="37"/>
        <v>#VALUE!</v>
      </c>
      <c r="AP59" s="334" t="e">
        <f t="shared" si="37"/>
        <v>#VALUE!</v>
      </c>
      <c r="AQ59" s="334" t="e">
        <f t="shared" si="37"/>
        <v>#VALUE!</v>
      </c>
      <c r="AR59" s="334" t="e">
        <f t="shared" si="37"/>
        <v>#VALUE!</v>
      </c>
      <c r="AS59" s="265"/>
    </row>
    <row r="60" spans="1:45" ht="14.25" customHeight="1" x14ac:dyDescent="0.25">
      <c r="A60" s="265"/>
      <c r="B60" s="325"/>
      <c r="C60" s="325"/>
      <c r="D60" s="265"/>
      <c r="E60" s="265"/>
      <c r="F60" s="265"/>
      <c r="G60" s="265"/>
      <c r="H60" s="265"/>
      <c r="I60" s="265"/>
      <c r="J60" s="1"/>
      <c r="K60" s="1"/>
      <c r="L60" s="1"/>
      <c r="M60" s="1"/>
      <c r="N60" s="1"/>
      <c r="O60" s="1"/>
      <c r="P60" s="1"/>
      <c r="Q60" s="265"/>
      <c r="R60" s="265"/>
      <c r="S60" s="265"/>
      <c r="T60" s="265"/>
      <c r="U60" s="265"/>
      <c r="V60" s="265"/>
      <c r="W60" s="4">
        <v>2014</v>
      </c>
      <c r="X60" s="332">
        <v>30</v>
      </c>
      <c r="Y60" s="332"/>
      <c r="Z60" s="332">
        <v>0</v>
      </c>
      <c r="AA60" s="332">
        <v>0</v>
      </c>
      <c r="AB60" s="332">
        <v>1300.99253</v>
      </c>
      <c r="AC60" s="332">
        <v>0</v>
      </c>
      <c r="AD60" s="335">
        <v>1330.99253</v>
      </c>
      <c r="AE60" s="336"/>
      <c r="AF60" s="265"/>
      <c r="AG60" s="332"/>
      <c r="AH60" s="332" t="s">
        <v>4057</v>
      </c>
      <c r="AI60" s="332" t="s">
        <v>4067</v>
      </c>
      <c r="AJ60" s="332" t="s">
        <v>4068</v>
      </c>
      <c r="AK60" s="265"/>
      <c r="AL60" s="265"/>
      <c r="AM60" s="332" t="s">
        <v>4069</v>
      </c>
      <c r="AN60" s="338">
        <f>X15+X24</f>
        <v>0</v>
      </c>
      <c r="AO60" s="338">
        <f>W15+W24</f>
        <v>4555.8018918779999</v>
      </c>
      <c r="AP60" s="338">
        <f t="shared" ref="AP60:AP62" si="38">AN60-AO60</f>
        <v>-4555.8018918779999</v>
      </c>
      <c r="AQ60" s="338">
        <f>[15]Bieu!BZ39+[15]Bieu!BZ40</f>
        <v>1537.476538118</v>
      </c>
      <c r="AR60" s="338">
        <f t="shared" ref="AR60:AR62" si="39">AP60+AQ60</f>
        <v>-3018.3253537599999</v>
      </c>
      <c r="AS60" s="265"/>
    </row>
    <row r="61" spans="1:45" ht="14.25" customHeight="1" x14ac:dyDescent="0.25">
      <c r="A61" s="265"/>
      <c r="B61" s="325"/>
      <c r="C61" s="325"/>
      <c r="D61" s="265"/>
      <c r="E61" s="265"/>
      <c r="F61" s="265"/>
      <c r="G61" s="265"/>
      <c r="H61" s="265"/>
      <c r="I61" s="265"/>
      <c r="J61" s="1"/>
      <c r="K61" s="1"/>
      <c r="L61" s="1"/>
      <c r="M61" s="1"/>
      <c r="N61" s="1"/>
      <c r="O61" s="1"/>
      <c r="P61" s="1"/>
      <c r="Q61" s="265"/>
      <c r="R61" s="265"/>
      <c r="S61" s="265"/>
      <c r="T61" s="265"/>
      <c r="U61" s="265"/>
      <c r="V61" s="265"/>
      <c r="W61" s="4">
        <v>2015</v>
      </c>
      <c r="X61" s="332">
        <v>31.28370000000001</v>
      </c>
      <c r="Y61" s="332"/>
      <c r="Z61" s="332">
        <v>1864</v>
      </c>
      <c r="AA61" s="332">
        <v>5450</v>
      </c>
      <c r="AB61" s="332">
        <v>1045.9037700000001</v>
      </c>
      <c r="AC61" s="332">
        <v>1000</v>
      </c>
      <c r="AD61" s="335">
        <v>9391.1874700000008</v>
      </c>
      <c r="AE61" s="336"/>
      <c r="AF61" s="265"/>
      <c r="AG61" s="332" t="s">
        <v>4070</v>
      </c>
      <c r="AH61" s="337">
        <f>'[15]Tổng hợp'!Q32</f>
        <v>11169.392992640502</v>
      </c>
      <c r="AI61" s="337">
        <f>'[15]Tổng hợp'!Q33</f>
        <v>47306.159524770002</v>
      </c>
      <c r="AJ61" s="337">
        <f t="shared" ref="AJ61:AJ62" si="40">AI61-AH61</f>
        <v>36136.766532129499</v>
      </c>
      <c r="AK61" s="265"/>
      <c r="AL61" s="265"/>
      <c r="AM61" s="332" t="s">
        <v>4064</v>
      </c>
      <c r="AN61" s="340">
        <f t="shared" ref="AN61:AO61" si="41">AH77</f>
        <v>78290.94274321993</v>
      </c>
      <c r="AO61" s="340">
        <f t="shared" si="41"/>
        <v>11655.674700600999</v>
      </c>
      <c r="AP61" s="338">
        <f t="shared" si="38"/>
        <v>66635.268042618933</v>
      </c>
      <c r="AQ61" s="340">
        <f>AJ77</f>
        <v>17617.281758173591</v>
      </c>
      <c r="AR61" s="338">
        <f t="shared" si="39"/>
        <v>84252.54980079252</v>
      </c>
      <c r="AS61" s="265"/>
    </row>
    <row r="62" spans="1:45" ht="14.25" customHeight="1" x14ac:dyDescent="0.25">
      <c r="A62" s="265"/>
      <c r="B62" s="325"/>
      <c r="C62" s="325"/>
      <c r="D62" s="265"/>
      <c r="E62" s="265"/>
      <c r="F62" s="265"/>
      <c r="G62" s="265"/>
      <c r="H62" s="265"/>
      <c r="I62" s="265"/>
      <c r="J62" s="1"/>
      <c r="K62" s="1"/>
      <c r="L62" s="1"/>
      <c r="M62" s="1"/>
      <c r="N62" s="1"/>
      <c r="O62" s="1"/>
      <c r="P62" s="1"/>
      <c r="Q62" s="265"/>
      <c r="R62" s="265"/>
      <c r="S62" s="265"/>
      <c r="T62" s="265"/>
      <c r="U62" s="265"/>
      <c r="V62" s="265"/>
      <c r="W62" s="4">
        <v>2016</v>
      </c>
      <c r="X62" s="332">
        <v>569.39866671100003</v>
      </c>
      <c r="Y62" s="332"/>
      <c r="Z62" s="332">
        <v>0</v>
      </c>
      <c r="AA62" s="332">
        <v>600</v>
      </c>
      <c r="AB62" s="332">
        <v>1488.6607899999999</v>
      </c>
      <c r="AC62" s="332">
        <v>0</v>
      </c>
      <c r="AD62" s="335">
        <v>2658.0594567110002</v>
      </c>
      <c r="AE62" s="336"/>
      <c r="AF62" s="265"/>
      <c r="AG62" s="332" t="s">
        <v>4071</v>
      </c>
      <c r="AH62" s="332" t="e">
        <f>AH57</f>
        <v>#VALUE!</v>
      </c>
      <c r="AI62" s="332" t="e">
        <f>AH62*AI61/AH61</f>
        <v>#VALUE!</v>
      </c>
      <c r="AJ62" s="332" t="e">
        <f t="shared" si="40"/>
        <v>#VALUE!</v>
      </c>
      <c r="AK62" s="265"/>
      <c r="AL62" s="265"/>
      <c r="AM62" s="332" t="s">
        <v>4072</v>
      </c>
      <c r="AN62" s="338">
        <f>X32</f>
        <v>100</v>
      </c>
      <c r="AO62" s="338">
        <f>W32</f>
        <v>100</v>
      </c>
      <c r="AP62" s="338">
        <f t="shared" si="38"/>
        <v>0</v>
      </c>
      <c r="AQ62" s="338">
        <f>'[15]TrF '!AS8</f>
        <v>1350.5180384329999</v>
      </c>
      <c r="AR62" s="338">
        <f t="shared" si="39"/>
        <v>1350.5180384329999</v>
      </c>
      <c r="AS62" s="265"/>
    </row>
    <row r="63" spans="1:45" ht="14.25" customHeight="1" x14ac:dyDescent="0.25">
      <c r="A63" s="265"/>
      <c r="B63" s="325"/>
      <c r="C63" s="325"/>
      <c r="D63" s="265"/>
      <c r="E63" s="265"/>
      <c r="F63" s="265"/>
      <c r="G63" s="265"/>
      <c r="H63" s="265"/>
      <c r="I63" s="265"/>
      <c r="J63" s="1"/>
      <c r="K63" s="1"/>
      <c r="L63" s="1"/>
      <c r="M63" s="1"/>
      <c r="N63" s="1"/>
      <c r="O63" s="1"/>
      <c r="P63" s="1"/>
      <c r="Q63" s="265"/>
      <c r="R63" s="265"/>
      <c r="S63" s="265"/>
      <c r="T63" s="265"/>
      <c r="U63" s="265"/>
      <c r="V63" s="265"/>
      <c r="W63" s="4">
        <v>2017</v>
      </c>
      <c r="X63" s="332">
        <v>67.2</v>
      </c>
      <c r="Y63" s="332"/>
      <c r="Z63" s="332">
        <v>0</v>
      </c>
      <c r="AA63" s="332">
        <v>0</v>
      </c>
      <c r="AB63" s="332">
        <v>619.76029000000005</v>
      </c>
      <c r="AC63" s="332">
        <v>0</v>
      </c>
      <c r="AD63" s="335">
        <v>686.9602900000001</v>
      </c>
      <c r="AE63" s="336"/>
      <c r="AF63" s="265"/>
      <c r="AG63" s="332" t="s">
        <v>4073</v>
      </c>
      <c r="AH63" s="332" t="e">
        <f>AH61-AH62</f>
        <v>#VALUE!</v>
      </c>
      <c r="AI63" s="332"/>
      <c r="AJ63" s="332"/>
      <c r="AK63" s="265"/>
      <c r="AL63" s="265"/>
      <c r="AM63" s="333" t="s">
        <v>4074</v>
      </c>
      <c r="AN63" s="334">
        <f t="shared" ref="AN63:AR63" si="42">SUM(AN60:AN62)</f>
        <v>78390.94274321993</v>
      </c>
      <c r="AO63" s="334">
        <f t="shared" si="42"/>
        <v>16311.476592478999</v>
      </c>
      <c r="AP63" s="334">
        <f t="shared" si="42"/>
        <v>62079.466150740933</v>
      </c>
      <c r="AQ63" s="334">
        <f t="shared" si="42"/>
        <v>20505.276334724593</v>
      </c>
      <c r="AR63" s="334">
        <f t="shared" si="42"/>
        <v>82584.742485465526</v>
      </c>
      <c r="AS63" s="265"/>
    </row>
    <row r="64" spans="1:45" ht="14.25" customHeight="1" x14ac:dyDescent="0.25">
      <c r="A64" s="265"/>
      <c r="B64" s="325"/>
      <c r="C64" s="325"/>
      <c r="D64" s="265"/>
      <c r="E64" s="265"/>
      <c r="F64" s="265"/>
      <c r="G64" s="265"/>
      <c r="H64" s="265"/>
      <c r="I64" s="265"/>
      <c r="J64" s="1"/>
      <c r="K64" s="1"/>
      <c r="L64" s="1"/>
      <c r="M64" s="1"/>
      <c r="N64" s="1"/>
      <c r="O64" s="1"/>
      <c r="P64" s="1"/>
      <c r="Q64" s="265"/>
      <c r="R64" s="265"/>
      <c r="S64" s="265"/>
      <c r="T64" s="265"/>
      <c r="U64" s="265"/>
      <c r="V64" s="265"/>
      <c r="W64" s="4">
        <v>2018</v>
      </c>
      <c r="X64" s="332">
        <v>0</v>
      </c>
      <c r="Y64" s="332"/>
      <c r="Z64" s="332">
        <v>0</v>
      </c>
      <c r="AA64" s="332">
        <v>0</v>
      </c>
      <c r="AB64" s="332">
        <v>1816.6134199999999</v>
      </c>
      <c r="AC64" s="332">
        <v>0</v>
      </c>
      <c r="AD64" s="335">
        <v>1816.6134199999999</v>
      </c>
      <c r="AE64" s="336"/>
      <c r="AF64" s="265"/>
      <c r="AG64" s="332"/>
      <c r="AH64" s="332" t="s">
        <v>4075</v>
      </c>
      <c r="AI64" s="332"/>
      <c r="AJ64" s="332"/>
      <c r="AK64" s="265"/>
      <c r="AL64" s="265"/>
      <c r="AM64" s="333" t="s">
        <v>4076</v>
      </c>
      <c r="AN64" s="334">
        <f>U39</f>
        <v>1035.6740594610001</v>
      </c>
      <c r="AO64" s="334">
        <f>AN64</f>
        <v>1035.6740594610001</v>
      </c>
      <c r="AP64" s="334">
        <f>AN64-AO64</f>
        <v>0</v>
      </c>
      <c r="AQ64" s="334"/>
      <c r="AR64" s="334">
        <f>AP64+AQ64</f>
        <v>0</v>
      </c>
      <c r="AS64" s="265"/>
    </row>
    <row r="65" spans="1:45" ht="14.25" customHeight="1" x14ac:dyDescent="0.25">
      <c r="A65" s="265"/>
      <c r="B65" s="325"/>
      <c r="C65" s="325"/>
      <c r="D65" s="265"/>
      <c r="E65" s="265"/>
      <c r="F65" s="265"/>
      <c r="G65" s="265"/>
      <c r="H65" s="265"/>
      <c r="I65" s="265"/>
      <c r="J65" s="1"/>
      <c r="K65" s="1"/>
      <c r="L65" s="1"/>
      <c r="M65" s="1"/>
      <c r="N65" s="1"/>
      <c r="O65" s="1"/>
      <c r="P65" s="1"/>
      <c r="Q65" s="265"/>
      <c r="R65" s="265"/>
      <c r="S65" s="265"/>
      <c r="T65" s="265"/>
      <c r="U65" s="265"/>
      <c r="V65" s="265"/>
      <c r="W65" s="4" t="s">
        <v>4007</v>
      </c>
      <c r="X65" s="333">
        <v>1550.0443</v>
      </c>
      <c r="Y65" s="333"/>
      <c r="Z65" s="333">
        <v>4459.1880814229999</v>
      </c>
      <c r="AA65" s="333">
        <v>6850</v>
      </c>
      <c r="AB65" s="333">
        <v>14188.036452912502</v>
      </c>
      <c r="AC65" s="333">
        <v>1035.6740594610001</v>
      </c>
      <c r="AD65" s="333">
        <v>28082.942893796506</v>
      </c>
      <c r="AE65" s="342"/>
      <c r="AF65" s="265"/>
      <c r="AG65" s="332" t="s">
        <v>4077</v>
      </c>
      <c r="AH65" s="337">
        <f>'[15]Số liệu qua các năm'!R4</f>
        <v>38812.807159718999</v>
      </c>
      <c r="AI65" s="332"/>
      <c r="AJ65" s="332"/>
      <c r="AK65" s="265"/>
      <c r="AL65" s="265"/>
      <c r="AM65" s="333" t="s">
        <v>4078</v>
      </c>
      <c r="AN65" s="334" t="e">
        <f t="shared" ref="AN65:AR65" si="43">AN59+AN63+AN64</f>
        <v>#VALUE!</v>
      </c>
      <c r="AO65" s="334" t="e">
        <f t="shared" si="43"/>
        <v>#VALUE!</v>
      </c>
      <c r="AP65" s="334" t="e">
        <f t="shared" si="43"/>
        <v>#VALUE!</v>
      </c>
      <c r="AQ65" s="334" t="e">
        <f t="shared" si="43"/>
        <v>#VALUE!</v>
      </c>
      <c r="AR65" s="334" t="e">
        <f t="shared" si="43"/>
        <v>#VALUE!</v>
      </c>
      <c r="AS65" s="302" t="e">
        <f>AR65/AO65</f>
        <v>#VALUE!</v>
      </c>
    </row>
    <row r="66" spans="1:45" ht="14.25" customHeight="1" x14ac:dyDescent="0.25">
      <c r="A66" s="265"/>
      <c r="B66" s="325"/>
      <c r="C66" s="325"/>
      <c r="D66" s="265"/>
      <c r="E66" s="265"/>
      <c r="F66" s="265"/>
      <c r="G66" s="265"/>
      <c r="H66" s="265"/>
      <c r="I66" s="265"/>
      <c r="J66" s="1"/>
      <c r="K66" s="1"/>
      <c r="L66" s="1"/>
      <c r="M66" s="1"/>
      <c r="N66" s="1"/>
      <c r="O66" s="1"/>
      <c r="P66" s="1"/>
      <c r="Q66" s="265"/>
      <c r="R66" s="265"/>
      <c r="S66" s="265"/>
      <c r="T66" s="265"/>
      <c r="U66" s="265"/>
      <c r="V66" s="265"/>
      <c r="W66" s="4" t="s">
        <v>4079</v>
      </c>
      <c r="X66" s="332"/>
      <c r="Y66" s="332"/>
      <c r="Z66" s="332"/>
      <c r="AA66" s="332"/>
      <c r="AB66" s="332"/>
      <c r="AC66" s="332"/>
      <c r="AD66" s="333"/>
      <c r="AE66" s="342"/>
      <c r="AF66" s="265"/>
      <c r="AG66" s="332" t="s">
        <v>4080</v>
      </c>
      <c r="AH66" s="332">
        <f>AH65-AH67</f>
        <v>2677.201926057176</v>
      </c>
      <c r="AI66" s="332"/>
      <c r="AJ66" s="332"/>
      <c r="AK66" s="265"/>
      <c r="AL66" s="265"/>
      <c r="AM66" s="332"/>
      <c r="AN66" s="338"/>
      <c r="AO66" s="338"/>
      <c r="AP66" s="338"/>
      <c r="AQ66" s="338"/>
      <c r="AR66" s="338"/>
      <c r="AS66" s="265"/>
    </row>
    <row r="67" spans="1:45" ht="45.75" customHeight="1" x14ac:dyDescent="0.25">
      <c r="A67" s="265"/>
      <c r="B67" s="325"/>
      <c r="C67" s="325"/>
      <c r="D67" s="265"/>
      <c r="E67" s="265"/>
      <c r="F67" s="265"/>
      <c r="G67" s="265"/>
      <c r="H67" s="265"/>
      <c r="I67" s="265"/>
      <c r="J67" s="265"/>
      <c r="K67" s="265"/>
      <c r="L67" s="265"/>
      <c r="M67" s="265"/>
      <c r="N67" s="265"/>
      <c r="O67" s="265"/>
      <c r="P67" s="265"/>
      <c r="Q67" s="265"/>
      <c r="R67" s="265"/>
      <c r="S67" s="265"/>
      <c r="T67" s="265"/>
      <c r="U67" s="265"/>
      <c r="V67" s="265"/>
      <c r="W67" s="4" t="s">
        <v>4081</v>
      </c>
      <c r="X67" s="332">
        <v>1515.3643</v>
      </c>
      <c r="Y67" s="332"/>
      <c r="Z67" s="332">
        <v>2991.2375918779999</v>
      </c>
      <c r="AA67" s="332">
        <v>5600</v>
      </c>
      <c r="AB67" s="332">
        <v>10831.220745601</v>
      </c>
      <c r="AC67" s="332">
        <v>35.674059460999999</v>
      </c>
      <c r="AD67" s="335">
        <v>20973.496696939997</v>
      </c>
      <c r="AE67" s="336"/>
      <c r="AF67" s="302"/>
      <c r="AG67" s="332" t="s">
        <v>4082</v>
      </c>
      <c r="AH67" s="337">
        <f>'[15]31122020'!AT11</f>
        <v>36135.605233661823</v>
      </c>
      <c r="AI67" s="332"/>
      <c r="AJ67" s="332"/>
      <c r="AK67" s="265"/>
      <c r="AL67" s="265"/>
      <c r="AM67" s="332"/>
      <c r="AN67" s="338"/>
      <c r="AO67" s="338"/>
      <c r="AP67" s="338"/>
      <c r="AQ67" s="338"/>
      <c r="AR67" s="338"/>
      <c r="AS67" s="265"/>
    </row>
    <row r="68" spans="1:45" ht="14.25" customHeight="1" x14ac:dyDescent="0.25">
      <c r="A68" s="265"/>
      <c r="B68" s="325"/>
      <c r="C68" s="325"/>
      <c r="D68" s="265"/>
      <c r="E68" s="265"/>
      <c r="F68" s="265"/>
      <c r="G68" s="265"/>
      <c r="H68" s="265"/>
      <c r="I68" s="265"/>
      <c r="J68" s="265"/>
      <c r="K68" s="265"/>
      <c r="L68" s="265"/>
      <c r="M68" s="265"/>
      <c r="N68" s="265"/>
      <c r="O68" s="265"/>
      <c r="P68" s="265"/>
      <c r="Q68" s="265"/>
      <c r="R68" s="265"/>
      <c r="S68" s="265"/>
      <c r="T68" s="265"/>
      <c r="U68" s="265"/>
      <c r="V68" s="265"/>
      <c r="W68" s="326"/>
      <c r="X68" s="302"/>
      <c r="Y68" s="302"/>
      <c r="Z68" s="265"/>
      <c r="AA68" s="265"/>
      <c r="AB68" s="265"/>
      <c r="AC68" s="265"/>
      <c r="AD68" s="265"/>
      <c r="AE68" s="265"/>
      <c r="AF68" s="265"/>
      <c r="AG68" s="332"/>
      <c r="AH68" s="332"/>
      <c r="AI68" s="332"/>
      <c r="AJ68" s="332"/>
      <c r="AK68" s="265"/>
      <c r="AL68" s="265"/>
      <c r="AM68" s="265"/>
      <c r="AN68" s="266"/>
      <c r="AO68" s="266"/>
      <c r="AP68" s="266"/>
      <c r="AQ68" s="266"/>
      <c r="AR68" s="266"/>
      <c r="AS68" s="265"/>
    </row>
    <row r="69" spans="1:45" ht="14.25" customHeight="1" x14ac:dyDescent="0.25">
      <c r="A69" s="265"/>
      <c r="B69" s="325"/>
      <c r="C69" s="325"/>
      <c r="D69" s="265"/>
      <c r="E69" s="265"/>
      <c r="F69" s="265"/>
      <c r="G69" s="265"/>
      <c r="H69" s="265"/>
      <c r="I69" s="265"/>
      <c r="J69" s="265"/>
      <c r="K69" s="265"/>
      <c r="L69" s="265"/>
      <c r="M69" s="265"/>
      <c r="N69" s="265"/>
      <c r="O69" s="265"/>
      <c r="P69" s="265"/>
      <c r="Q69" s="265"/>
      <c r="R69" s="265"/>
      <c r="S69" s="265"/>
      <c r="T69" s="265"/>
      <c r="U69" s="265"/>
      <c r="V69" s="265"/>
      <c r="W69" s="326"/>
      <c r="X69" s="265"/>
      <c r="Y69" s="265"/>
      <c r="Z69" s="265"/>
      <c r="AA69" s="265"/>
      <c r="AB69" s="265"/>
      <c r="AC69" s="265"/>
      <c r="AD69" s="265"/>
      <c r="AE69" s="265"/>
      <c r="AF69" s="265"/>
      <c r="AG69" s="332"/>
      <c r="AH69" s="332" t="s">
        <v>4057</v>
      </c>
      <c r="AI69" s="332" t="s">
        <v>4075</v>
      </c>
      <c r="AJ69" s="332"/>
      <c r="AK69" s="265"/>
      <c r="AL69" s="265"/>
      <c r="AM69" s="265"/>
      <c r="AN69" s="266"/>
      <c r="AO69" s="266"/>
      <c r="AP69" s="266"/>
      <c r="AQ69" s="266"/>
      <c r="AR69" s="266"/>
      <c r="AS69" s="265"/>
    </row>
    <row r="70" spans="1:45" ht="71.25" customHeight="1" x14ac:dyDescent="0.25">
      <c r="A70" s="265"/>
      <c r="B70" s="325"/>
      <c r="C70" s="325"/>
      <c r="D70" s="265"/>
      <c r="E70" s="265"/>
      <c r="F70" s="265"/>
      <c r="G70" s="265"/>
      <c r="H70" s="265"/>
      <c r="I70" s="265"/>
      <c r="J70" s="265"/>
      <c r="K70" s="265"/>
      <c r="L70" s="265"/>
      <c r="M70" s="265"/>
      <c r="N70" s="265"/>
      <c r="O70" s="265"/>
      <c r="P70" s="265"/>
      <c r="Q70" s="265"/>
      <c r="R70" s="265"/>
      <c r="S70" s="265"/>
      <c r="T70" s="265"/>
      <c r="U70" s="265"/>
      <c r="V70" s="265"/>
      <c r="W70" s="326"/>
      <c r="X70" s="265"/>
      <c r="Y70" s="265"/>
      <c r="Z70" s="265"/>
      <c r="AA70" s="265"/>
      <c r="AB70" s="265"/>
      <c r="AC70" s="265"/>
      <c r="AD70" s="265"/>
      <c r="AE70" s="265"/>
      <c r="AF70" s="265"/>
      <c r="AG70" s="332" t="s">
        <v>4070</v>
      </c>
      <c r="AH70" s="337">
        <f t="shared" ref="AH70:AH72" si="44">AH61</f>
        <v>11169.392992640502</v>
      </c>
      <c r="AI70" s="337">
        <f>AH66</f>
        <v>2677.201926057176</v>
      </c>
      <c r="AJ70" s="332"/>
      <c r="AK70" s="265"/>
      <c r="AL70" s="265"/>
      <c r="AM70" s="334"/>
      <c r="AN70" s="334" t="s">
        <v>4058</v>
      </c>
      <c r="AO70" s="334" t="s">
        <v>4059</v>
      </c>
      <c r="AP70" s="334" t="s">
        <v>4083</v>
      </c>
      <c r="AQ70" s="334" t="s">
        <v>4060</v>
      </c>
      <c r="AR70" s="334" t="s">
        <v>4002</v>
      </c>
      <c r="AS70" s="265"/>
    </row>
    <row r="71" spans="1:45" ht="14.25" customHeight="1" x14ac:dyDescent="0.25">
      <c r="A71" s="265"/>
      <c r="B71" s="325"/>
      <c r="C71" s="325"/>
      <c r="D71" s="265"/>
      <c r="E71" s="265"/>
      <c r="F71" s="265"/>
      <c r="G71" s="265"/>
      <c r="H71" s="265"/>
      <c r="I71" s="265"/>
      <c r="J71" s="265"/>
      <c r="K71" s="265"/>
      <c r="L71" s="265"/>
      <c r="M71" s="265"/>
      <c r="N71" s="265"/>
      <c r="O71" s="265"/>
      <c r="P71" s="265"/>
      <c r="Q71" s="265"/>
      <c r="R71" s="265"/>
      <c r="S71" s="265"/>
      <c r="T71" s="265"/>
      <c r="U71" s="265"/>
      <c r="V71" s="265"/>
      <c r="W71" s="326"/>
      <c r="X71" s="265"/>
      <c r="Y71" s="265"/>
      <c r="Z71" s="265"/>
      <c r="AA71" s="265"/>
      <c r="AB71" s="265"/>
      <c r="AC71" s="265"/>
      <c r="AD71" s="265"/>
      <c r="AE71" s="265"/>
      <c r="AF71" s="265"/>
      <c r="AG71" s="332" t="s">
        <v>4071</v>
      </c>
      <c r="AH71" s="337" t="e">
        <f t="shared" si="44"/>
        <v>#VALUE!</v>
      </c>
      <c r="AI71" s="332" t="e">
        <f>AH71*AI70/AH70</f>
        <v>#VALUE!</v>
      </c>
      <c r="AJ71" s="332"/>
      <c r="AK71" s="265"/>
      <c r="AL71" s="265"/>
      <c r="AM71" s="343" t="s">
        <v>4084</v>
      </c>
      <c r="AN71" s="338" t="e">
        <f t="shared" ref="AN71:AO71" si="45">AN57+AN61</f>
        <v>#VALUE!</v>
      </c>
      <c r="AO71" s="338" t="e">
        <f t="shared" si="45"/>
        <v>#VALUE!</v>
      </c>
      <c r="AP71" s="338" t="e">
        <f t="shared" ref="AP71:AP73" si="46">AN71-AO71</f>
        <v>#VALUE!</v>
      </c>
      <c r="AQ71" s="338" t="e">
        <f>AQ57+AQ61</f>
        <v>#VALUE!</v>
      </c>
      <c r="AR71" s="338" t="e">
        <f t="shared" ref="AR71:AR73" si="47">AP71+AQ71</f>
        <v>#VALUE!</v>
      </c>
      <c r="AS71" s="265"/>
    </row>
    <row r="72" spans="1:45" ht="14.25" customHeight="1" x14ac:dyDescent="0.25">
      <c r="A72" s="265"/>
      <c r="B72" s="325"/>
      <c r="C72" s="325"/>
      <c r="D72" s="265"/>
      <c r="E72" s="265"/>
      <c r="F72" s="265"/>
      <c r="G72" s="265"/>
      <c r="H72" s="265"/>
      <c r="I72" s="265"/>
      <c r="J72" s="265"/>
      <c r="K72" s="265"/>
      <c r="L72" s="265"/>
      <c r="M72" s="265"/>
      <c r="N72" s="265"/>
      <c r="O72" s="265"/>
      <c r="P72" s="265"/>
      <c r="Q72" s="265"/>
      <c r="R72" s="265"/>
      <c r="S72" s="265"/>
      <c r="T72" s="265"/>
      <c r="U72" s="265"/>
      <c r="V72" s="265"/>
      <c r="W72" s="326"/>
      <c r="X72" s="265"/>
      <c r="Y72" s="265"/>
      <c r="Z72" s="265"/>
      <c r="AA72" s="265"/>
      <c r="AB72" s="265"/>
      <c r="AC72" s="265"/>
      <c r="AD72" s="265"/>
      <c r="AE72" s="265"/>
      <c r="AF72" s="265"/>
      <c r="AG72" s="332" t="s">
        <v>4073</v>
      </c>
      <c r="AH72" s="337" t="e">
        <f t="shared" si="44"/>
        <v>#VALUE!</v>
      </c>
      <c r="AI72" s="332" t="e">
        <f>AH72*AI70/AH70</f>
        <v>#VALUE!</v>
      </c>
      <c r="AJ72" s="332"/>
      <c r="AK72" s="265"/>
      <c r="AL72" s="265"/>
      <c r="AM72" s="343" t="s">
        <v>4085</v>
      </c>
      <c r="AN72" s="338">
        <f t="shared" ref="AN72:AO72" si="48">AN56+AN58+AN60+AN62</f>
        <v>8434.1871625450003</v>
      </c>
      <c r="AO72" s="338">
        <f t="shared" si="48"/>
        <v>12908.432381422999</v>
      </c>
      <c r="AP72" s="338">
        <f t="shared" si="46"/>
        <v>-4474.2452188779989</v>
      </c>
      <c r="AQ72" s="338">
        <f>AQ56+AQ58+AQ60+AQ62</f>
        <v>-132.48938501599991</v>
      </c>
      <c r="AR72" s="338">
        <f t="shared" si="47"/>
        <v>-4606.7346038939986</v>
      </c>
      <c r="AS72" s="265"/>
    </row>
    <row r="73" spans="1:45" ht="14.25" customHeight="1" x14ac:dyDescent="0.25">
      <c r="A73" s="265"/>
      <c r="B73" s="325"/>
      <c r="C73" s="325"/>
      <c r="D73" s="265"/>
      <c r="E73" s="265"/>
      <c r="F73" s="265"/>
      <c r="G73" s="265"/>
      <c r="H73" s="265"/>
      <c r="I73" s="265"/>
      <c r="J73" s="265"/>
      <c r="K73" s="265"/>
      <c r="L73" s="265"/>
      <c r="M73" s="265"/>
      <c r="N73" s="265"/>
      <c r="O73" s="265"/>
      <c r="P73" s="265"/>
      <c r="Q73" s="265"/>
      <c r="R73" s="265"/>
      <c r="S73" s="265"/>
      <c r="T73" s="265"/>
      <c r="U73" s="265"/>
      <c r="V73" s="265"/>
      <c r="W73" s="326"/>
      <c r="X73" s="265"/>
      <c r="Y73" s="265"/>
      <c r="Z73" s="265"/>
      <c r="AA73" s="265"/>
      <c r="AB73" s="265"/>
      <c r="AC73" s="265"/>
      <c r="AD73" s="265"/>
      <c r="AE73" s="265"/>
      <c r="AF73" s="265"/>
      <c r="AG73" s="332"/>
      <c r="AH73" s="332" t="s">
        <v>4009</v>
      </c>
      <c r="AI73" s="332" t="s">
        <v>4057</v>
      </c>
      <c r="AJ73" s="332" t="s">
        <v>4075</v>
      </c>
      <c r="AK73" s="265"/>
      <c r="AL73" s="265"/>
      <c r="AM73" s="343" t="s">
        <v>4045</v>
      </c>
      <c r="AN73" s="338">
        <f t="shared" ref="AN73:AO73" si="49">AN64</f>
        <v>1035.6740594610001</v>
      </c>
      <c r="AO73" s="338">
        <f t="shared" si="49"/>
        <v>1035.6740594610001</v>
      </c>
      <c r="AP73" s="338">
        <f t="shared" si="46"/>
        <v>0</v>
      </c>
      <c r="AQ73" s="338">
        <f>AQ64</f>
        <v>0</v>
      </c>
      <c r="AR73" s="338">
        <f t="shared" si="47"/>
        <v>0</v>
      </c>
      <c r="AS73" s="265"/>
    </row>
    <row r="74" spans="1:45" ht="14.25" customHeight="1" x14ac:dyDescent="0.25">
      <c r="A74" s="265"/>
      <c r="B74" s="325"/>
      <c r="C74" s="325"/>
      <c r="D74" s="265"/>
      <c r="E74" s="265"/>
      <c r="F74" s="265"/>
      <c r="G74" s="265"/>
      <c r="H74" s="265"/>
      <c r="I74" s="265"/>
      <c r="J74" s="265"/>
      <c r="K74" s="265"/>
      <c r="L74" s="265"/>
      <c r="M74" s="265"/>
      <c r="N74" s="265"/>
      <c r="O74" s="265"/>
      <c r="P74" s="265"/>
      <c r="Q74" s="265"/>
      <c r="R74" s="265"/>
      <c r="S74" s="265"/>
      <c r="T74" s="265"/>
      <c r="U74" s="265"/>
      <c r="V74" s="265"/>
      <c r="W74" s="326"/>
      <c r="X74" s="265"/>
      <c r="Y74" s="265"/>
      <c r="Z74" s="265"/>
      <c r="AA74" s="265"/>
      <c r="AB74" s="265"/>
      <c r="AC74" s="265"/>
      <c r="AD74" s="265"/>
      <c r="AE74" s="265"/>
      <c r="AF74" s="265"/>
      <c r="AG74" s="332" t="s">
        <v>4086</v>
      </c>
      <c r="AH74" s="337">
        <f>[15]Bieu!BW38</f>
        <v>153753.57844116085</v>
      </c>
      <c r="AI74" s="337">
        <f>'[15]31122020'!R4</f>
        <v>32581.816717641999</v>
      </c>
      <c r="AJ74" s="337">
        <f>[15]Bieu!BZ38</f>
        <v>34598.128695543812</v>
      </c>
      <c r="AK74" s="265"/>
      <c r="AL74" s="265"/>
      <c r="AM74" s="341" t="s">
        <v>4002</v>
      </c>
      <c r="AN74" s="334" t="e">
        <f t="shared" ref="AN74:AR74" si="50">SUM(AN71:AN73)</f>
        <v>#VALUE!</v>
      </c>
      <c r="AO74" s="334" t="e">
        <f t="shared" si="50"/>
        <v>#VALUE!</v>
      </c>
      <c r="AP74" s="334" t="e">
        <f t="shared" si="50"/>
        <v>#VALUE!</v>
      </c>
      <c r="AQ74" s="334" t="e">
        <f t="shared" si="50"/>
        <v>#VALUE!</v>
      </c>
      <c r="AR74" s="334" t="e">
        <f t="shared" si="50"/>
        <v>#VALUE!</v>
      </c>
      <c r="AS74" s="265"/>
    </row>
    <row r="75" spans="1:45" ht="14.25" customHeight="1" x14ac:dyDescent="0.25">
      <c r="A75" s="265"/>
      <c r="B75" s="325"/>
      <c r="C75" s="325"/>
      <c r="D75" s="265"/>
      <c r="E75" s="265"/>
      <c r="F75" s="265"/>
      <c r="G75" s="265"/>
      <c r="H75" s="265"/>
      <c r="I75" s="265"/>
      <c r="J75" s="265"/>
      <c r="K75" s="265"/>
      <c r="L75" s="265"/>
      <c r="M75" s="265"/>
      <c r="N75" s="265"/>
      <c r="O75" s="265"/>
      <c r="P75" s="265"/>
      <c r="Q75" s="265"/>
      <c r="R75" s="265"/>
      <c r="S75" s="265"/>
      <c r="T75" s="265"/>
      <c r="U75" s="265"/>
      <c r="V75" s="265"/>
      <c r="W75" s="326"/>
      <c r="X75" s="265"/>
      <c r="Y75" s="265"/>
      <c r="Z75" s="265"/>
      <c r="AA75" s="265"/>
      <c r="AB75" s="265"/>
      <c r="AC75" s="265"/>
      <c r="AD75" s="265"/>
      <c r="AE75" s="265"/>
      <c r="AF75" s="265"/>
      <c r="AG75" s="344" t="s">
        <v>4087</v>
      </c>
      <c r="AH75" s="332">
        <f t="shared" ref="AH75:AI75" si="51">AH81</f>
        <v>68224.545247999995</v>
      </c>
      <c r="AI75" s="332">
        <f t="shared" si="51"/>
        <v>6270.6383500000002</v>
      </c>
      <c r="AJ75" s="332"/>
      <c r="AK75" s="265" t="s">
        <v>4088</v>
      </c>
      <c r="AL75" s="265"/>
      <c r="AM75" s="265"/>
      <c r="AN75" s="266"/>
      <c r="AO75" s="266"/>
      <c r="AP75" s="266"/>
      <c r="AQ75" s="266"/>
      <c r="AR75" s="266"/>
      <c r="AS75" s="265"/>
    </row>
    <row r="76" spans="1:45" ht="14.25" customHeight="1" x14ac:dyDescent="0.25">
      <c r="A76" s="265"/>
      <c r="B76" s="325"/>
      <c r="C76" s="325"/>
      <c r="D76" s="265"/>
      <c r="E76" s="265"/>
      <c r="F76" s="265"/>
      <c r="G76" s="265"/>
      <c r="H76" s="265"/>
      <c r="I76" s="265"/>
      <c r="J76" s="265"/>
      <c r="K76" s="265"/>
      <c r="L76" s="265"/>
      <c r="M76" s="265"/>
      <c r="N76" s="265"/>
      <c r="O76" s="265"/>
      <c r="P76" s="265"/>
      <c r="Q76" s="265"/>
      <c r="R76" s="265"/>
      <c r="S76" s="265"/>
      <c r="T76" s="265"/>
      <c r="U76" s="265"/>
      <c r="V76" s="265"/>
      <c r="W76" s="326"/>
      <c r="X76" s="265"/>
      <c r="Y76" s="265"/>
      <c r="Z76" s="265"/>
      <c r="AA76" s="265"/>
      <c r="AB76" s="265"/>
      <c r="AC76" s="265"/>
      <c r="AD76" s="265"/>
      <c r="AE76" s="265"/>
      <c r="AF76" s="265"/>
      <c r="AG76" s="345" t="s">
        <v>4089</v>
      </c>
      <c r="AH76" s="332">
        <f t="shared" ref="AH76:AI76" si="52">AH74-AH75</f>
        <v>85529.033193160853</v>
      </c>
      <c r="AI76" s="332">
        <f t="shared" si="52"/>
        <v>26311.178367641998</v>
      </c>
      <c r="AJ76" s="332"/>
      <c r="AK76" s="265"/>
      <c r="AL76" s="265"/>
      <c r="AM76" s="265"/>
      <c r="AN76" s="266"/>
      <c r="AO76" s="266"/>
      <c r="AP76" s="266"/>
      <c r="AQ76" s="266"/>
      <c r="AR76" s="266"/>
      <c r="AS76" s="265"/>
    </row>
    <row r="77" spans="1:45" ht="14.25" customHeight="1" x14ac:dyDescent="0.25">
      <c r="A77" s="265"/>
      <c r="B77" s="325"/>
      <c r="C77" s="325"/>
      <c r="D77" s="265"/>
      <c r="E77" s="265"/>
      <c r="F77" s="265"/>
      <c r="G77" s="265"/>
      <c r="H77" s="265"/>
      <c r="I77" s="265"/>
      <c r="J77" s="265"/>
      <c r="K77" s="265"/>
      <c r="L77" s="265"/>
      <c r="M77" s="265"/>
      <c r="N77" s="265"/>
      <c r="O77" s="265"/>
      <c r="P77" s="265"/>
      <c r="Q77" s="265"/>
      <c r="R77" s="265"/>
      <c r="S77" s="265"/>
      <c r="T77" s="265"/>
      <c r="U77" s="265"/>
      <c r="V77" s="265"/>
      <c r="W77" s="326"/>
      <c r="X77" s="265"/>
      <c r="Y77" s="265"/>
      <c r="Z77" s="265"/>
      <c r="AA77" s="265"/>
      <c r="AB77" s="265"/>
      <c r="AC77" s="265"/>
      <c r="AD77" s="265"/>
      <c r="AE77" s="265"/>
      <c r="AF77" s="265"/>
      <c r="AG77" s="332" t="s">
        <v>4064</v>
      </c>
      <c r="AH77" s="332">
        <f>AH78+AH79</f>
        <v>78290.94274321993</v>
      </c>
      <c r="AI77" s="337">
        <f>AH58</f>
        <v>11655.674700600999</v>
      </c>
      <c r="AJ77" s="332">
        <f>AH77*AJ74/AH74</f>
        <v>17617.281758173591</v>
      </c>
      <c r="AK77" s="265"/>
      <c r="AL77" s="265"/>
      <c r="AM77" s="265"/>
      <c r="AN77" s="266"/>
      <c r="AO77" s="266"/>
      <c r="AP77" s="266"/>
      <c r="AQ77" s="266"/>
      <c r="AR77" s="266"/>
      <c r="AS77" s="265"/>
    </row>
    <row r="78" spans="1:45" ht="14.25" customHeight="1" x14ac:dyDescent="0.25">
      <c r="A78" s="265"/>
      <c r="B78" s="325"/>
      <c r="C78" s="325"/>
      <c r="D78" s="265"/>
      <c r="E78" s="265"/>
      <c r="F78" s="265"/>
      <c r="G78" s="265"/>
      <c r="H78" s="265"/>
      <c r="I78" s="265"/>
      <c r="J78" s="265"/>
      <c r="K78" s="265"/>
      <c r="L78" s="265"/>
      <c r="M78" s="265"/>
      <c r="N78" s="265"/>
      <c r="O78" s="265"/>
      <c r="P78" s="265"/>
      <c r="Q78" s="265"/>
      <c r="R78" s="265"/>
      <c r="S78" s="265"/>
      <c r="T78" s="265"/>
      <c r="U78" s="265"/>
      <c r="V78" s="265"/>
      <c r="W78" s="326"/>
      <c r="X78" s="265"/>
      <c r="Y78" s="265"/>
      <c r="Z78" s="265"/>
      <c r="AA78" s="265"/>
      <c r="AB78" s="265"/>
      <c r="AC78" s="265"/>
      <c r="AD78" s="265"/>
      <c r="AE78" s="265"/>
      <c r="AF78" s="265"/>
      <c r="AG78" s="344" t="s">
        <v>4087</v>
      </c>
      <c r="AH78" s="332">
        <f t="shared" ref="AH78:AI78" si="53">AH83</f>
        <v>57616.545248000002</v>
      </c>
      <c r="AI78" s="332">
        <f t="shared" si="53"/>
        <v>5295.6383500000002</v>
      </c>
      <c r="AJ78" s="332"/>
      <c r="AK78" s="265"/>
      <c r="AL78" s="265"/>
      <c r="AM78" s="265"/>
      <c r="AN78" s="266"/>
      <c r="AO78" s="266"/>
      <c r="AP78" s="266"/>
      <c r="AQ78" s="266"/>
      <c r="AR78" s="266"/>
      <c r="AS78" s="265"/>
    </row>
    <row r="79" spans="1:45" ht="14.25" customHeight="1" x14ac:dyDescent="0.25">
      <c r="A79" s="265"/>
      <c r="B79" s="325"/>
      <c r="C79" s="325"/>
      <c r="D79" s="265"/>
      <c r="E79" s="265"/>
      <c r="F79" s="265"/>
      <c r="G79" s="265"/>
      <c r="H79" s="265"/>
      <c r="I79" s="265"/>
      <c r="J79" s="265"/>
      <c r="K79" s="265"/>
      <c r="L79" s="265"/>
      <c r="M79" s="265"/>
      <c r="N79" s="265"/>
      <c r="O79" s="265"/>
      <c r="P79" s="265"/>
      <c r="Q79" s="265"/>
      <c r="R79" s="265"/>
      <c r="S79" s="265"/>
      <c r="T79" s="265"/>
      <c r="U79" s="265"/>
      <c r="V79" s="265"/>
      <c r="W79" s="326"/>
      <c r="X79" s="265"/>
      <c r="Y79" s="265"/>
      <c r="Z79" s="265"/>
      <c r="AA79" s="265"/>
      <c r="AB79" s="265"/>
      <c r="AC79" s="265"/>
      <c r="AD79" s="265"/>
      <c r="AE79" s="265"/>
      <c r="AF79" s="265"/>
      <c r="AG79" s="345" t="s">
        <v>4089</v>
      </c>
      <c r="AH79" s="332">
        <f>AH76*AI79/AI76</f>
        <v>20674.397495219928</v>
      </c>
      <c r="AI79" s="332">
        <f>AI77-AI78</f>
        <v>6360.036350600999</v>
      </c>
      <c r="AJ79" s="265"/>
      <c r="AK79" s="265"/>
      <c r="AL79" s="265"/>
      <c r="AM79" s="265"/>
      <c r="AN79" s="266"/>
      <c r="AO79" s="266"/>
      <c r="AP79" s="266"/>
      <c r="AQ79" s="266"/>
      <c r="AR79" s="266"/>
      <c r="AS79" s="265"/>
    </row>
    <row r="80" spans="1:45" ht="14.25" customHeight="1" x14ac:dyDescent="0.25">
      <c r="A80" s="265"/>
      <c r="B80" s="325"/>
      <c r="C80" s="325"/>
      <c r="D80" s="265"/>
      <c r="E80" s="265"/>
      <c r="F80" s="265"/>
      <c r="G80" s="265"/>
      <c r="H80" s="265"/>
      <c r="I80" s="265"/>
      <c r="J80" s="265"/>
      <c r="K80" s="265"/>
      <c r="L80" s="265"/>
      <c r="M80" s="265"/>
      <c r="N80" s="265"/>
      <c r="O80" s="265"/>
      <c r="P80" s="265"/>
      <c r="Q80" s="265"/>
      <c r="R80" s="265"/>
      <c r="S80" s="265"/>
      <c r="T80" s="265"/>
      <c r="U80" s="265"/>
      <c r="V80" s="265"/>
      <c r="W80" s="326"/>
      <c r="X80" s="265"/>
      <c r="Y80" s="265"/>
      <c r="Z80" s="265"/>
      <c r="AA80" s="265"/>
      <c r="AB80" s="265"/>
      <c r="AC80" s="265"/>
      <c r="AD80" s="265"/>
      <c r="AE80" s="265"/>
      <c r="AF80" s="265"/>
      <c r="AG80" s="265"/>
      <c r="AH80" s="265" t="s">
        <v>4009</v>
      </c>
      <c r="AI80" s="265" t="s">
        <v>4090</v>
      </c>
      <c r="AJ80" s="265"/>
      <c r="AK80" s="346">
        <f>AJ85/AI85</f>
        <v>10.741187250200413</v>
      </c>
      <c r="AL80" s="265"/>
      <c r="AM80" s="265"/>
      <c r="AN80" s="266"/>
      <c r="AO80" s="266"/>
      <c r="AP80" s="266"/>
      <c r="AQ80" s="266"/>
      <c r="AR80" s="266"/>
      <c r="AS80" s="265"/>
    </row>
    <row r="81" spans="1:45" ht="14.25" customHeight="1" x14ac:dyDescent="0.25">
      <c r="A81" s="265"/>
      <c r="B81" s="325"/>
      <c r="C81" s="325"/>
      <c r="D81" s="265"/>
      <c r="E81" s="265"/>
      <c r="F81" s="265"/>
      <c r="G81" s="265"/>
      <c r="H81" s="265"/>
      <c r="I81" s="265"/>
      <c r="J81" s="265"/>
      <c r="K81" s="265"/>
      <c r="L81" s="265"/>
      <c r="M81" s="265"/>
      <c r="N81" s="265"/>
      <c r="O81" s="265"/>
      <c r="P81" s="265"/>
      <c r="Q81" s="265"/>
      <c r="R81" s="265"/>
      <c r="S81" s="265"/>
      <c r="T81" s="265"/>
      <c r="U81" s="265"/>
      <c r="V81" s="265"/>
      <c r="W81" s="326"/>
      <c r="X81" s="265"/>
      <c r="Y81" s="265"/>
      <c r="Z81" s="265"/>
      <c r="AA81" s="265"/>
      <c r="AB81" s="265"/>
      <c r="AC81" s="265"/>
      <c r="AD81" s="265"/>
      <c r="AE81" s="265"/>
      <c r="AF81" s="265"/>
      <c r="AG81" s="265" t="s">
        <v>4091</v>
      </c>
      <c r="AH81" s="332">
        <f>'[15]31122020'!AQ15</f>
        <v>68224.545247999995</v>
      </c>
      <c r="AI81" s="332">
        <f>'[15]31122020'!H15/10^9</f>
        <v>6270.6383500000002</v>
      </c>
      <c r="AJ81" s="332">
        <f t="shared" ref="AJ81:AJ84" si="54">AH81-AI81</f>
        <v>61953.906897999994</v>
      </c>
      <c r="AK81" s="265"/>
      <c r="AL81" s="265"/>
      <c r="AM81" s="265"/>
      <c r="AN81" s="266"/>
      <c r="AO81" s="266"/>
      <c r="AP81" s="266"/>
      <c r="AQ81" s="266"/>
      <c r="AR81" s="266"/>
      <c r="AS81" s="265"/>
    </row>
    <row r="82" spans="1:45" ht="14.25" customHeight="1" x14ac:dyDescent="0.25">
      <c r="A82" s="265"/>
      <c r="B82" s="325"/>
      <c r="C82" s="325"/>
      <c r="D82" s="265"/>
      <c r="E82" s="265"/>
      <c r="F82" s="265"/>
      <c r="G82" s="265"/>
      <c r="H82" s="265"/>
      <c r="I82" s="265"/>
      <c r="J82" s="265"/>
      <c r="K82" s="265"/>
      <c r="L82" s="265"/>
      <c r="M82" s="265"/>
      <c r="N82" s="265"/>
      <c r="O82" s="265"/>
      <c r="P82" s="265"/>
      <c r="Q82" s="265"/>
      <c r="R82" s="265"/>
      <c r="S82" s="265"/>
      <c r="T82" s="265"/>
      <c r="U82" s="265"/>
      <c r="V82" s="265"/>
      <c r="W82" s="326"/>
      <c r="X82" s="265"/>
      <c r="Y82" s="265"/>
      <c r="Z82" s="265"/>
      <c r="AA82" s="265"/>
      <c r="AB82" s="265"/>
      <c r="AC82" s="265"/>
      <c r="AD82" s="265"/>
      <c r="AE82" s="265"/>
      <c r="AF82" s="265"/>
      <c r="AG82" s="345" t="s">
        <v>4092</v>
      </c>
      <c r="AH82" s="332">
        <f>AI82*AH85/AI85</f>
        <v>11447.657568945402</v>
      </c>
      <c r="AI82" s="332">
        <v>975</v>
      </c>
      <c r="AJ82" s="332">
        <f t="shared" si="54"/>
        <v>10472.657568945402</v>
      </c>
      <c r="AK82" s="265"/>
      <c r="AL82" s="265"/>
      <c r="AM82" s="265"/>
      <c r="AN82" s="266"/>
      <c r="AO82" s="266"/>
      <c r="AP82" s="266"/>
      <c r="AQ82" s="266"/>
      <c r="AR82" s="266"/>
      <c r="AS82" s="265"/>
    </row>
    <row r="83" spans="1:45" ht="14.25" customHeight="1" x14ac:dyDescent="0.25">
      <c r="A83" s="265"/>
      <c r="B83" s="325"/>
      <c r="C83" s="325"/>
      <c r="D83" s="265"/>
      <c r="E83" s="265"/>
      <c r="F83" s="265"/>
      <c r="G83" s="265"/>
      <c r="H83" s="265"/>
      <c r="I83" s="265"/>
      <c r="J83" s="265"/>
      <c r="K83" s="265"/>
      <c r="L83" s="265"/>
      <c r="M83" s="265"/>
      <c r="N83" s="265"/>
      <c r="O83" s="265"/>
      <c r="P83" s="265"/>
      <c r="Q83" s="265"/>
      <c r="R83" s="265"/>
      <c r="S83" s="265"/>
      <c r="T83" s="265"/>
      <c r="U83" s="265"/>
      <c r="V83" s="265"/>
      <c r="W83" s="326"/>
      <c r="X83" s="265"/>
      <c r="Y83" s="265"/>
      <c r="Z83" s="265"/>
      <c r="AA83" s="265"/>
      <c r="AB83" s="265"/>
      <c r="AC83" s="265"/>
      <c r="AD83" s="265"/>
      <c r="AE83" s="265"/>
      <c r="AF83" s="265"/>
      <c r="AG83" s="345" t="s">
        <v>4093</v>
      </c>
      <c r="AH83" s="332">
        <f>AI83*AH81/AI81</f>
        <v>57616.545248000002</v>
      </c>
      <c r="AI83" s="332">
        <f>AI81-AI82</f>
        <v>5295.6383500000002</v>
      </c>
      <c r="AJ83" s="339">
        <f t="shared" si="54"/>
        <v>52320.906898000001</v>
      </c>
      <c r="AK83" s="265"/>
      <c r="AL83" s="265"/>
      <c r="AM83" s="265"/>
      <c r="AN83" s="266"/>
      <c r="AO83" s="266"/>
      <c r="AP83" s="266"/>
      <c r="AQ83" s="266"/>
      <c r="AR83" s="266"/>
      <c r="AS83" s="265"/>
    </row>
    <row r="84" spans="1:45" ht="14.25" customHeight="1" x14ac:dyDescent="0.25">
      <c r="A84" s="265"/>
      <c r="B84" s="325"/>
      <c r="C84" s="325"/>
      <c r="D84" s="265"/>
      <c r="E84" s="265"/>
      <c r="F84" s="265"/>
      <c r="G84" s="265"/>
      <c r="H84" s="265"/>
      <c r="I84" s="265"/>
      <c r="J84" s="265"/>
      <c r="K84" s="265"/>
      <c r="L84" s="265"/>
      <c r="M84" s="265"/>
      <c r="N84" s="265"/>
      <c r="O84" s="265"/>
      <c r="P84" s="265"/>
      <c r="Q84" s="265"/>
      <c r="R84" s="265"/>
      <c r="S84" s="265"/>
      <c r="T84" s="265"/>
      <c r="U84" s="265"/>
      <c r="V84" s="265"/>
      <c r="W84" s="326"/>
      <c r="X84" s="265"/>
      <c r="Y84" s="265"/>
      <c r="Z84" s="265"/>
      <c r="AA84" s="265"/>
      <c r="AB84" s="265"/>
      <c r="AC84" s="265"/>
      <c r="AD84" s="265"/>
      <c r="AE84" s="265"/>
      <c r="AF84" s="265"/>
      <c r="AG84" s="265" t="s">
        <v>4094</v>
      </c>
      <c r="AH84" s="332">
        <v>20280</v>
      </c>
      <c r="AI84" s="332">
        <f>AI57</f>
        <v>1267.317</v>
      </c>
      <c r="AJ84" s="332">
        <f t="shared" si="54"/>
        <v>19012.683000000001</v>
      </c>
      <c r="AK84" s="265"/>
      <c r="AL84" s="265"/>
      <c r="AM84" s="265"/>
      <c r="AN84" s="266"/>
      <c r="AO84" s="266"/>
      <c r="AP84" s="266"/>
      <c r="AQ84" s="266"/>
      <c r="AR84" s="266"/>
      <c r="AS84" s="265"/>
    </row>
    <row r="85" spans="1:45" ht="14.25" customHeight="1" x14ac:dyDescent="0.25">
      <c r="A85" s="265"/>
      <c r="B85" s="325"/>
      <c r="C85" s="325"/>
      <c r="D85" s="265"/>
      <c r="E85" s="265"/>
      <c r="F85" s="265"/>
      <c r="G85" s="265"/>
      <c r="H85" s="265"/>
      <c r="I85" s="265"/>
      <c r="J85" s="265"/>
      <c r="K85" s="265"/>
      <c r="L85" s="265"/>
      <c r="M85" s="265"/>
      <c r="N85" s="265"/>
      <c r="O85" s="265"/>
      <c r="P85" s="265"/>
      <c r="Q85" s="265"/>
      <c r="R85" s="265"/>
      <c r="S85" s="265"/>
      <c r="T85" s="265"/>
      <c r="U85" s="265"/>
      <c r="V85" s="265"/>
      <c r="W85" s="326"/>
      <c r="X85" s="265"/>
      <c r="Y85" s="265"/>
      <c r="Z85" s="265"/>
      <c r="AA85" s="265"/>
      <c r="AB85" s="265"/>
      <c r="AC85" s="265"/>
      <c r="AD85" s="265"/>
      <c r="AE85" s="265"/>
      <c r="AF85" s="265"/>
      <c r="AG85" s="265" t="s">
        <v>4095</v>
      </c>
      <c r="AH85" s="332">
        <f t="shared" ref="AH85:AJ85" si="55">AH81+AH84</f>
        <v>88504.545247999995</v>
      </c>
      <c r="AI85" s="332">
        <f t="shared" si="55"/>
        <v>7537.9553500000002</v>
      </c>
      <c r="AJ85" s="332">
        <f t="shared" si="55"/>
        <v>80966.589897999991</v>
      </c>
      <c r="AK85" s="265"/>
      <c r="AL85" s="265"/>
      <c r="AM85" s="265"/>
      <c r="AN85" s="266"/>
      <c r="AO85" s="266"/>
      <c r="AP85" s="266"/>
      <c r="AQ85" s="266"/>
      <c r="AR85" s="266"/>
      <c r="AS85" s="265"/>
    </row>
    <row r="86" spans="1:45" ht="14.25" customHeight="1" x14ac:dyDescent="0.25">
      <c r="A86" s="265"/>
      <c r="B86" s="325"/>
      <c r="C86" s="325"/>
      <c r="D86" s="265"/>
      <c r="E86" s="265"/>
      <c r="F86" s="265"/>
      <c r="G86" s="265"/>
      <c r="H86" s="265"/>
      <c r="I86" s="265"/>
      <c r="J86" s="265"/>
      <c r="K86" s="265"/>
      <c r="L86" s="265"/>
      <c r="M86" s="265"/>
      <c r="N86" s="265"/>
      <c r="O86" s="265"/>
      <c r="P86" s="265"/>
      <c r="Q86" s="265"/>
      <c r="R86" s="265"/>
      <c r="S86" s="265"/>
      <c r="T86" s="265"/>
      <c r="U86" s="265"/>
      <c r="V86" s="265"/>
      <c r="W86" s="326"/>
      <c r="X86" s="265"/>
      <c r="Y86" s="265"/>
      <c r="Z86" s="265"/>
      <c r="AA86" s="265"/>
      <c r="AB86" s="265"/>
      <c r="AC86" s="265"/>
      <c r="AD86" s="265"/>
      <c r="AE86" s="265"/>
      <c r="AF86" s="265"/>
      <c r="AG86" s="265"/>
      <c r="AH86" s="265"/>
      <c r="AI86" s="265"/>
      <c r="AJ86" s="265"/>
      <c r="AK86" s="265"/>
      <c r="AL86" s="265"/>
      <c r="AM86" s="265"/>
      <c r="AN86" s="266"/>
      <c r="AO86" s="266"/>
      <c r="AP86" s="266"/>
      <c r="AQ86" s="266"/>
      <c r="AR86" s="266"/>
      <c r="AS86" s="265"/>
    </row>
    <row r="87" spans="1:45" ht="14.25" customHeight="1" x14ac:dyDescent="0.25">
      <c r="A87" s="265"/>
      <c r="B87" s="325"/>
      <c r="C87" s="325"/>
      <c r="D87" s="265"/>
      <c r="E87" s="265"/>
      <c r="F87" s="265"/>
      <c r="G87" s="265"/>
      <c r="H87" s="265"/>
      <c r="I87" s="265"/>
      <c r="J87" s="265"/>
      <c r="K87" s="265"/>
      <c r="L87" s="265"/>
      <c r="M87" s="265"/>
      <c r="N87" s="265"/>
      <c r="O87" s="265"/>
      <c r="P87" s="265"/>
      <c r="Q87" s="265"/>
      <c r="R87" s="265"/>
      <c r="S87" s="265"/>
      <c r="T87" s="265"/>
      <c r="U87" s="265"/>
      <c r="V87" s="265"/>
      <c r="W87" s="326"/>
      <c r="X87" s="265"/>
      <c r="Y87" s="265"/>
      <c r="Z87" s="265"/>
      <c r="AA87" s="265"/>
      <c r="AB87" s="265"/>
      <c r="AC87" s="265"/>
      <c r="AD87" s="265"/>
      <c r="AE87" s="265"/>
      <c r="AF87" s="265"/>
      <c r="AG87" s="329"/>
      <c r="AH87" s="329"/>
      <c r="AI87" s="329" t="s">
        <v>4057</v>
      </c>
      <c r="AJ87" s="329" t="s">
        <v>4075</v>
      </c>
      <c r="AK87" s="265"/>
      <c r="AL87" s="265"/>
      <c r="AM87" s="265"/>
      <c r="AN87" s="266"/>
      <c r="AO87" s="266"/>
      <c r="AP87" s="266"/>
      <c r="AQ87" s="266"/>
      <c r="AR87" s="266"/>
      <c r="AS87" s="265"/>
    </row>
    <row r="88" spans="1:45" ht="14.25" customHeight="1" x14ac:dyDescent="0.25">
      <c r="A88" s="265"/>
      <c r="B88" s="325"/>
      <c r="C88" s="325"/>
      <c r="D88" s="265"/>
      <c r="E88" s="265"/>
      <c r="F88" s="265"/>
      <c r="G88" s="265"/>
      <c r="H88" s="265"/>
      <c r="I88" s="265"/>
      <c r="J88" s="265"/>
      <c r="K88" s="265"/>
      <c r="L88" s="265"/>
      <c r="M88" s="265"/>
      <c r="N88" s="265"/>
      <c r="O88" s="265"/>
      <c r="P88" s="265"/>
      <c r="Q88" s="265"/>
      <c r="R88" s="265"/>
      <c r="S88" s="265"/>
      <c r="T88" s="265"/>
      <c r="U88" s="265"/>
      <c r="V88" s="265"/>
      <c r="W88" s="326"/>
      <c r="X88" s="265"/>
      <c r="Y88" s="265"/>
      <c r="Z88" s="265"/>
      <c r="AA88" s="265"/>
      <c r="AB88" s="265"/>
      <c r="AC88" s="265"/>
      <c r="AD88" s="265"/>
      <c r="AE88" s="265"/>
      <c r="AF88" s="265"/>
      <c r="AG88" s="329" t="s">
        <v>4095</v>
      </c>
      <c r="AH88" s="329"/>
      <c r="AI88" s="332">
        <f>'[15]31122020'!H15/10^9</f>
        <v>6270.6383500000002</v>
      </c>
      <c r="AJ88" s="332">
        <f>'[15]31122020'!AT15</f>
        <v>24039.013639000001</v>
      </c>
      <c r="AK88" s="265"/>
      <c r="AL88" s="265"/>
      <c r="AM88" s="265"/>
      <c r="AN88" s="266"/>
      <c r="AO88" s="266"/>
      <c r="AP88" s="266"/>
      <c r="AQ88" s="266"/>
      <c r="AR88" s="266"/>
      <c r="AS88" s="265"/>
    </row>
    <row r="89" spans="1:45" ht="14.25" customHeight="1" x14ac:dyDescent="0.25">
      <c r="A89" s="265"/>
      <c r="B89" s="325"/>
      <c r="C89" s="325"/>
      <c r="D89" s="265"/>
      <c r="E89" s="265"/>
      <c r="F89" s="265"/>
      <c r="G89" s="265"/>
      <c r="H89" s="265"/>
      <c r="I89" s="265"/>
      <c r="J89" s="265"/>
      <c r="K89" s="265"/>
      <c r="L89" s="265"/>
      <c r="M89" s="265"/>
      <c r="N89" s="265"/>
      <c r="O89" s="265"/>
      <c r="P89" s="265"/>
      <c r="Q89" s="265"/>
      <c r="R89" s="265"/>
      <c r="S89" s="265"/>
      <c r="T89" s="265"/>
      <c r="U89" s="265"/>
      <c r="V89" s="265"/>
      <c r="W89" s="326"/>
      <c r="X89" s="265"/>
      <c r="Y89" s="265"/>
      <c r="Z89" s="265"/>
      <c r="AA89" s="265"/>
      <c r="AB89" s="265"/>
      <c r="AC89" s="265"/>
      <c r="AD89" s="265"/>
      <c r="AE89" s="265"/>
      <c r="AF89" s="265"/>
      <c r="AG89" s="332" t="s">
        <v>4094</v>
      </c>
      <c r="AH89" s="332"/>
      <c r="AI89" s="332">
        <f>AI57</f>
        <v>1267.317</v>
      </c>
      <c r="AJ89" s="332">
        <f>AJ88*AI89/AI88</f>
        <v>4858.3651213016556</v>
      </c>
      <c r="AK89" s="265"/>
      <c r="AL89" s="265"/>
      <c r="AM89" s="265"/>
      <c r="AN89" s="266"/>
      <c r="AO89" s="266"/>
      <c r="AP89" s="266"/>
      <c r="AQ89" s="266"/>
      <c r="AR89" s="266"/>
      <c r="AS89" s="265"/>
    </row>
    <row r="90" spans="1:45" ht="14.25" customHeight="1" x14ac:dyDescent="0.25">
      <c r="A90" s="265"/>
      <c r="B90" s="325"/>
      <c r="C90" s="325"/>
      <c r="D90" s="265"/>
      <c r="E90" s="265"/>
      <c r="F90" s="265"/>
      <c r="G90" s="265"/>
      <c r="H90" s="265"/>
      <c r="I90" s="265"/>
      <c r="J90" s="265"/>
      <c r="K90" s="265"/>
      <c r="L90" s="265"/>
      <c r="M90" s="265"/>
      <c r="N90" s="265"/>
      <c r="O90" s="265"/>
      <c r="P90" s="265"/>
      <c r="Q90" s="265"/>
      <c r="R90" s="265"/>
      <c r="S90" s="265"/>
      <c r="T90" s="265"/>
      <c r="U90" s="265"/>
      <c r="V90" s="265"/>
      <c r="W90" s="326"/>
      <c r="X90" s="265"/>
      <c r="Y90" s="265"/>
      <c r="Z90" s="265"/>
      <c r="AA90" s="265"/>
      <c r="AB90" s="265"/>
      <c r="AC90" s="265"/>
      <c r="AD90" s="265"/>
      <c r="AE90" s="265"/>
      <c r="AF90" s="265"/>
      <c r="AG90" s="332" t="s">
        <v>4091</v>
      </c>
      <c r="AH90" s="265"/>
      <c r="AI90" s="332"/>
      <c r="AJ90" s="332">
        <f>AJ88-AJ89</f>
        <v>19180.648517698344</v>
      </c>
      <c r="AK90" s="265"/>
      <c r="AL90" s="265"/>
      <c r="AM90" s="265"/>
      <c r="AN90" s="266"/>
      <c r="AO90" s="266"/>
      <c r="AP90" s="266"/>
      <c r="AQ90" s="266"/>
      <c r="AR90" s="266"/>
      <c r="AS90" s="265"/>
    </row>
    <row r="91" spans="1:45" ht="14.25" customHeight="1" x14ac:dyDescent="0.25">
      <c r="A91" s="265"/>
      <c r="B91" s="325"/>
      <c r="C91" s="325"/>
      <c r="D91" s="265"/>
      <c r="E91" s="265"/>
      <c r="F91" s="265"/>
      <c r="G91" s="265"/>
      <c r="H91" s="265"/>
      <c r="I91" s="265"/>
      <c r="J91" s="265"/>
      <c r="K91" s="265"/>
      <c r="L91" s="265"/>
      <c r="M91" s="265"/>
      <c r="N91" s="265"/>
      <c r="O91" s="265"/>
      <c r="P91" s="265"/>
      <c r="Q91" s="265"/>
      <c r="R91" s="265"/>
      <c r="S91" s="265"/>
      <c r="T91" s="265"/>
      <c r="U91" s="265"/>
      <c r="V91" s="265"/>
      <c r="W91" s="326"/>
      <c r="X91" s="265"/>
      <c r="Y91" s="265"/>
      <c r="Z91" s="265"/>
      <c r="AA91" s="265"/>
      <c r="AB91" s="265"/>
      <c r="AC91" s="265"/>
      <c r="AD91" s="265"/>
      <c r="AE91" s="265"/>
      <c r="AF91" s="265"/>
      <c r="AG91" s="345" t="s">
        <v>4096</v>
      </c>
      <c r="AH91" s="265"/>
      <c r="AI91" s="332">
        <f>'[15]Giavon DTHH '!N26/10^9</f>
        <v>795.2</v>
      </c>
      <c r="AJ91" s="332">
        <f>AI91*AJ88/AI88</f>
        <v>3048.4653361858768</v>
      </c>
      <c r="AK91" s="265"/>
      <c r="AL91" s="265"/>
      <c r="AM91" s="265"/>
      <c r="AN91" s="266"/>
      <c r="AO91" s="266"/>
      <c r="AP91" s="266"/>
      <c r="AQ91" s="266"/>
      <c r="AR91" s="266"/>
      <c r="AS91" s="265"/>
    </row>
    <row r="92" spans="1:45" ht="14.25" customHeight="1" x14ac:dyDescent="0.25">
      <c r="A92" s="265"/>
      <c r="B92" s="325"/>
      <c r="C92" s="325"/>
      <c r="D92" s="265"/>
      <c r="E92" s="265"/>
      <c r="F92" s="265"/>
      <c r="G92" s="265"/>
      <c r="H92" s="265"/>
      <c r="I92" s="265"/>
      <c r="J92" s="265"/>
      <c r="K92" s="265"/>
      <c r="L92" s="265"/>
      <c r="M92" s="265"/>
      <c r="N92" s="265"/>
      <c r="O92" s="265"/>
      <c r="P92" s="265"/>
      <c r="Q92" s="265"/>
      <c r="R92" s="265"/>
      <c r="S92" s="265"/>
      <c r="T92" s="265"/>
      <c r="U92" s="265"/>
      <c r="V92" s="265"/>
      <c r="W92" s="326"/>
      <c r="X92" s="265"/>
      <c r="Y92" s="265"/>
      <c r="Z92" s="265"/>
      <c r="AA92" s="265"/>
      <c r="AB92" s="265"/>
      <c r="AC92" s="265"/>
      <c r="AD92" s="265"/>
      <c r="AE92" s="265"/>
      <c r="AF92" s="265"/>
      <c r="AG92" s="345" t="s">
        <v>4093</v>
      </c>
      <c r="AH92" s="265"/>
      <c r="AI92" s="332"/>
      <c r="AJ92" s="332">
        <f>AJ90-AJ91</f>
        <v>16132.183181512468</v>
      </c>
      <c r="AK92" s="265"/>
      <c r="AL92" s="265"/>
      <c r="AM92" s="265"/>
      <c r="AN92" s="266"/>
      <c r="AO92" s="266"/>
      <c r="AP92" s="266"/>
      <c r="AQ92" s="266"/>
      <c r="AR92" s="266"/>
      <c r="AS92" s="265"/>
    </row>
    <row r="93" spans="1:45" ht="14.25" customHeight="1" x14ac:dyDescent="0.25">
      <c r="A93" s="265"/>
      <c r="B93" s="325"/>
      <c r="C93" s="325"/>
      <c r="D93" s="265"/>
      <c r="E93" s="265"/>
      <c r="F93" s="265"/>
      <c r="G93" s="265"/>
      <c r="H93" s="265"/>
      <c r="I93" s="265"/>
      <c r="J93" s="265"/>
      <c r="K93" s="265"/>
      <c r="L93" s="265"/>
      <c r="M93" s="265"/>
      <c r="N93" s="265"/>
      <c r="O93" s="265"/>
      <c r="P93" s="265"/>
      <c r="Q93" s="265"/>
      <c r="R93" s="265"/>
      <c r="S93" s="265"/>
      <c r="T93" s="265"/>
      <c r="U93" s="265"/>
      <c r="V93" s="265"/>
      <c r="W93" s="326"/>
      <c r="X93" s="265"/>
      <c r="Y93" s="265"/>
      <c r="Z93" s="265"/>
      <c r="AA93" s="265"/>
      <c r="AB93" s="265"/>
      <c r="AC93" s="265"/>
      <c r="AD93" s="265"/>
      <c r="AE93" s="265"/>
      <c r="AF93" s="265"/>
      <c r="AG93" s="265"/>
      <c r="AH93" s="265"/>
      <c r="AI93" s="265"/>
      <c r="AJ93" s="265"/>
      <c r="AK93" s="265"/>
      <c r="AL93" s="265"/>
      <c r="AM93" s="265"/>
      <c r="AN93" s="266"/>
      <c r="AO93" s="266"/>
      <c r="AP93" s="266"/>
      <c r="AQ93" s="266"/>
      <c r="AR93" s="266"/>
      <c r="AS93" s="265"/>
    </row>
    <row r="94" spans="1:45" ht="14.25" customHeight="1" x14ac:dyDescent="0.25">
      <c r="A94" s="265"/>
      <c r="B94" s="325"/>
      <c r="C94" s="325"/>
      <c r="D94" s="265"/>
      <c r="E94" s="265"/>
      <c r="F94" s="265"/>
      <c r="G94" s="265"/>
      <c r="H94" s="265"/>
      <c r="I94" s="265"/>
      <c r="J94" s="265"/>
      <c r="K94" s="265"/>
      <c r="L94" s="265"/>
      <c r="M94" s="265"/>
      <c r="N94" s="265"/>
      <c r="O94" s="265"/>
      <c r="P94" s="265"/>
      <c r="Q94" s="265"/>
      <c r="R94" s="265"/>
      <c r="S94" s="265"/>
      <c r="T94" s="265"/>
      <c r="U94" s="265"/>
      <c r="V94" s="265"/>
      <c r="W94" s="326"/>
      <c r="X94" s="265"/>
      <c r="Y94" s="265"/>
      <c r="Z94" s="265"/>
      <c r="AA94" s="265"/>
      <c r="AB94" s="265"/>
      <c r="AC94" s="265"/>
      <c r="AD94" s="265"/>
      <c r="AE94" s="265"/>
      <c r="AF94" s="265"/>
      <c r="AG94" s="265"/>
      <c r="AH94" s="265"/>
      <c r="AI94" s="265"/>
      <c r="AJ94" s="265"/>
      <c r="AK94" s="265"/>
      <c r="AL94" s="265"/>
      <c r="AM94" s="265"/>
      <c r="AN94" s="266"/>
      <c r="AO94" s="266"/>
      <c r="AP94" s="266"/>
      <c r="AQ94" s="266"/>
      <c r="AR94" s="266"/>
      <c r="AS94" s="265"/>
    </row>
    <row r="95" spans="1:45" ht="14.25" customHeight="1" x14ac:dyDescent="0.25">
      <c r="A95" s="265"/>
      <c r="B95" s="325"/>
      <c r="C95" s="325"/>
      <c r="D95" s="265"/>
      <c r="E95" s="265"/>
      <c r="F95" s="265"/>
      <c r="G95" s="265"/>
      <c r="H95" s="265"/>
      <c r="I95" s="265"/>
      <c r="J95" s="265"/>
      <c r="K95" s="265"/>
      <c r="L95" s="265"/>
      <c r="M95" s="265"/>
      <c r="N95" s="265"/>
      <c r="O95" s="265"/>
      <c r="P95" s="265"/>
      <c r="Q95" s="265"/>
      <c r="R95" s="265"/>
      <c r="S95" s="265"/>
      <c r="T95" s="265"/>
      <c r="U95" s="265"/>
      <c r="V95" s="265"/>
      <c r="W95" s="326"/>
      <c r="X95" s="265"/>
      <c r="Y95" s="265"/>
      <c r="Z95" s="265"/>
      <c r="AA95" s="265"/>
      <c r="AB95" s="265"/>
      <c r="AC95" s="265"/>
      <c r="AD95" s="265"/>
      <c r="AE95" s="265"/>
      <c r="AF95" s="265"/>
      <c r="AG95" s="265" t="s">
        <v>4097</v>
      </c>
      <c r="AH95" s="265"/>
      <c r="AI95" s="265"/>
      <c r="AJ95" s="265"/>
      <c r="AK95" s="265"/>
      <c r="AL95" s="265"/>
      <c r="AM95" s="265"/>
      <c r="AN95" s="266"/>
      <c r="AO95" s="266"/>
      <c r="AP95" s="266"/>
      <c r="AQ95" s="266"/>
      <c r="AR95" s="266"/>
      <c r="AS95" s="265"/>
    </row>
    <row r="96" spans="1:45" ht="14.25" customHeight="1" x14ac:dyDescent="0.25">
      <c r="A96" s="265"/>
      <c r="B96" s="325"/>
      <c r="C96" s="325"/>
      <c r="D96" s="265"/>
      <c r="E96" s="265"/>
      <c r="F96" s="265"/>
      <c r="G96" s="265"/>
      <c r="H96" s="265"/>
      <c r="I96" s="265"/>
      <c r="J96" s="265"/>
      <c r="K96" s="265"/>
      <c r="L96" s="265"/>
      <c r="M96" s="265"/>
      <c r="N96" s="265"/>
      <c r="O96" s="265"/>
      <c r="P96" s="265"/>
      <c r="Q96" s="265"/>
      <c r="R96" s="265"/>
      <c r="S96" s="265"/>
      <c r="T96" s="265"/>
      <c r="U96" s="265"/>
      <c r="V96" s="265"/>
      <c r="W96" s="326"/>
      <c r="X96" s="265"/>
      <c r="Y96" s="265"/>
      <c r="Z96" s="265"/>
      <c r="AA96" s="265"/>
      <c r="AB96" s="265"/>
      <c r="AC96" s="265"/>
      <c r="AD96" s="265"/>
      <c r="AE96" s="265"/>
      <c r="AF96" s="265"/>
      <c r="AG96" s="265"/>
      <c r="AH96" s="265" t="s">
        <v>4098</v>
      </c>
      <c r="AI96" s="265" t="s">
        <v>4099</v>
      </c>
      <c r="AJ96" s="265" t="s">
        <v>837</v>
      </c>
      <c r="AK96" s="265"/>
      <c r="AL96" s="265"/>
      <c r="AM96" s="265"/>
      <c r="AN96" s="266"/>
      <c r="AO96" s="266"/>
      <c r="AP96" s="266"/>
      <c r="AQ96" s="266"/>
      <c r="AR96" s="266"/>
      <c r="AS96" s="265"/>
    </row>
    <row r="97" spans="1:45" ht="14.25" customHeight="1" x14ac:dyDescent="0.25">
      <c r="A97" s="265"/>
      <c r="B97" s="325"/>
      <c r="C97" s="325"/>
      <c r="D97" s="265"/>
      <c r="E97" s="265"/>
      <c r="F97" s="265"/>
      <c r="G97" s="265"/>
      <c r="H97" s="265"/>
      <c r="I97" s="265"/>
      <c r="J97" s="265"/>
      <c r="K97" s="265"/>
      <c r="L97" s="265"/>
      <c r="M97" s="265"/>
      <c r="N97" s="265"/>
      <c r="O97" s="265"/>
      <c r="P97" s="265"/>
      <c r="Q97" s="265"/>
      <c r="R97" s="265"/>
      <c r="S97" s="265"/>
      <c r="T97" s="265"/>
      <c r="U97" s="265"/>
      <c r="V97" s="265"/>
      <c r="W97" s="326"/>
      <c r="X97" s="265"/>
      <c r="Y97" s="265"/>
      <c r="Z97" s="265"/>
      <c r="AA97" s="265"/>
      <c r="AB97" s="265"/>
      <c r="AC97" s="265"/>
      <c r="AD97" s="265"/>
      <c r="AE97" s="265"/>
      <c r="AF97" s="265"/>
      <c r="AG97" s="265" t="s">
        <v>4100</v>
      </c>
      <c r="AH97" s="332">
        <v>20280</v>
      </c>
      <c r="AI97" s="332">
        <v>54354</v>
      </c>
      <c r="AJ97" s="332">
        <v>929</v>
      </c>
      <c r="AK97" s="265"/>
      <c r="AL97" s="265"/>
      <c r="AM97" s="265"/>
      <c r="AN97" s="266"/>
      <c r="AO97" s="266"/>
      <c r="AP97" s="266"/>
      <c r="AQ97" s="266"/>
      <c r="AR97" s="266"/>
      <c r="AS97" s="265"/>
    </row>
    <row r="98" spans="1:45" ht="14.25" customHeight="1" x14ac:dyDescent="0.25">
      <c r="A98" s="265"/>
      <c r="B98" s="325"/>
      <c r="C98" s="325"/>
      <c r="D98" s="265"/>
      <c r="E98" s="265"/>
      <c r="F98" s="265"/>
      <c r="G98" s="265"/>
      <c r="H98" s="265"/>
      <c r="I98" s="265"/>
      <c r="J98" s="265"/>
      <c r="K98" s="265"/>
      <c r="L98" s="265"/>
      <c r="M98" s="265"/>
      <c r="N98" s="265"/>
      <c r="O98" s="265"/>
      <c r="P98" s="265"/>
      <c r="Q98" s="265"/>
      <c r="R98" s="265"/>
      <c r="S98" s="265"/>
      <c r="T98" s="265"/>
      <c r="U98" s="265"/>
      <c r="V98" s="265"/>
      <c r="W98" s="326"/>
      <c r="X98" s="265"/>
      <c r="Y98" s="265"/>
      <c r="Z98" s="265"/>
      <c r="AA98" s="265"/>
      <c r="AB98" s="265"/>
      <c r="AC98" s="265"/>
      <c r="AD98" s="265"/>
      <c r="AE98" s="265"/>
      <c r="AF98" s="265"/>
      <c r="AG98" s="265" t="s">
        <v>4057</v>
      </c>
      <c r="AH98" s="332">
        <v>1267</v>
      </c>
      <c r="AI98" s="332">
        <v>5435</v>
      </c>
      <c r="AJ98" s="332">
        <v>96</v>
      </c>
      <c r="AK98" s="265"/>
      <c r="AL98" s="265"/>
      <c r="AM98" s="265"/>
      <c r="AN98" s="266"/>
      <c r="AO98" s="266"/>
      <c r="AP98" s="266"/>
      <c r="AQ98" s="266"/>
      <c r="AR98" s="266"/>
      <c r="AS98" s="265"/>
    </row>
    <row r="99" spans="1:45" ht="14.25" customHeight="1" x14ac:dyDescent="0.25">
      <c r="A99" s="265"/>
      <c r="B99" s="325"/>
      <c r="C99" s="325"/>
      <c r="D99" s="265"/>
      <c r="E99" s="265"/>
      <c r="F99" s="265"/>
      <c r="G99" s="265"/>
      <c r="H99" s="265"/>
      <c r="I99" s="265"/>
      <c r="J99" s="265"/>
      <c r="K99" s="265"/>
      <c r="L99" s="265"/>
      <c r="M99" s="265"/>
      <c r="N99" s="265"/>
      <c r="O99" s="265"/>
      <c r="P99" s="265"/>
      <c r="Q99" s="265"/>
      <c r="R99" s="265"/>
      <c r="S99" s="265"/>
      <c r="T99" s="265"/>
      <c r="U99" s="265"/>
      <c r="V99" s="265"/>
      <c r="W99" s="326"/>
      <c r="X99" s="265"/>
      <c r="Y99" s="265"/>
      <c r="Z99" s="265"/>
      <c r="AA99" s="265"/>
      <c r="AB99" s="265"/>
      <c r="AC99" s="265"/>
      <c r="AD99" s="265"/>
      <c r="AE99" s="265"/>
      <c r="AF99" s="265"/>
      <c r="AG99" s="265" t="s">
        <v>4101</v>
      </c>
      <c r="AH99" s="332">
        <f t="shared" ref="AH99:AJ99" si="56">AH97-AH98</f>
        <v>19013</v>
      </c>
      <c r="AI99" s="332">
        <f t="shared" si="56"/>
        <v>48919</v>
      </c>
      <c r="AJ99" s="332">
        <f t="shared" si="56"/>
        <v>833</v>
      </c>
      <c r="AK99" s="265"/>
      <c r="AL99" s="265"/>
      <c r="AM99" s="265"/>
      <c r="AN99" s="266"/>
      <c r="AO99" s="266"/>
      <c r="AP99" s="266"/>
      <c r="AQ99" s="266"/>
      <c r="AR99" s="266"/>
      <c r="AS99" s="265"/>
    </row>
    <row r="100" spans="1:45" ht="14.25" customHeight="1" x14ac:dyDescent="0.25">
      <c r="A100" s="265"/>
      <c r="B100" s="325"/>
      <c r="C100" s="325"/>
      <c r="D100" s="265"/>
      <c r="E100" s="265"/>
      <c r="F100" s="265"/>
      <c r="G100" s="265"/>
      <c r="H100" s="265"/>
      <c r="I100" s="265"/>
      <c r="J100" s="265"/>
      <c r="K100" s="265"/>
      <c r="L100" s="265"/>
      <c r="M100" s="265"/>
      <c r="N100" s="265"/>
      <c r="O100" s="265"/>
      <c r="P100" s="265"/>
      <c r="Q100" s="265"/>
      <c r="R100" s="265"/>
      <c r="S100" s="265"/>
      <c r="T100" s="265"/>
      <c r="U100" s="265"/>
      <c r="V100" s="265"/>
      <c r="W100" s="326"/>
      <c r="X100" s="265"/>
      <c r="Y100" s="265"/>
      <c r="Z100" s="265"/>
      <c r="AA100" s="265"/>
      <c r="AB100" s="265"/>
      <c r="AC100" s="265"/>
      <c r="AD100" s="265"/>
      <c r="AE100" s="265"/>
      <c r="AF100" s="265"/>
      <c r="AG100" s="265"/>
      <c r="AH100" s="454">
        <f>SUM(AH99:AJ99)</f>
        <v>68765</v>
      </c>
      <c r="AI100" s="452"/>
      <c r="AJ100" s="453"/>
      <c r="AK100" s="265"/>
      <c r="AL100" s="265"/>
      <c r="AM100" s="265"/>
      <c r="AN100" s="266"/>
      <c r="AO100" s="266"/>
      <c r="AP100" s="266"/>
      <c r="AQ100" s="266"/>
      <c r="AR100" s="266"/>
      <c r="AS100" s="265"/>
    </row>
    <row r="101" spans="1:45" ht="14.25" customHeight="1" x14ac:dyDescent="0.25">
      <c r="A101" s="265"/>
      <c r="B101" s="325"/>
      <c r="C101" s="325"/>
      <c r="D101" s="265"/>
      <c r="E101" s="265"/>
      <c r="F101" s="265"/>
      <c r="G101" s="265"/>
      <c r="H101" s="265"/>
      <c r="I101" s="265"/>
      <c r="J101" s="265"/>
      <c r="K101" s="265"/>
      <c r="L101" s="265"/>
      <c r="M101" s="265"/>
      <c r="N101" s="265"/>
      <c r="O101" s="265"/>
      <c r="P101" s="265"/>
      <c r="Q101" s="265"/>
      <c r="R101" s="265"/>
      <c r="S101" s="265"/>
      <c r="T101" s="265"/>
      <c r="U101" s="265"/>
      <c r="V101" s="265"/>
      <c r="W101" s="326"/>
      <c r="X101" s="265"/>
      <c r="Y101" s="265"/>
      <c r="Z101" s="265"/>
      <c r="AA101" s="265"/>
      <c r="AB101" s="265"/>
      <c r="AC101" s="265"/>
      <c r="AD101" s="265"/>
      <c r="AE101" s="265"/>
      <c r="AF101" s="265"/>
      <c r="AG101" s="265"/>
      <c r="AH101" s="265"/>
      <c r="AI101" s="265"/>
      <c r="AJ101" s="265"/>
      <c r="AK101" s="265"/>
      <c r="AL101" s="265"/>
      <c r="AM101" s="265"/>
      <c r="AN101" s="266"/>
      <c r="AO101" s="266"/>
      <c r="AP101" s="266"/>
      <c r="AQ101" s="266"/>
      <c r="AR101" s="266"/>
      <c r="AS101" s="265"/>
    </row>
    <row r="102" spans="1:45" ht="14.25" customHeight="1" x14ac:dyDescent="0.25">
      <c r="A102" s="265"/>
      <c r="B102" s="325"/>
      <c r="C102" s="325"/>
      <c r="D102" s="265"/>
      <c r="E102" s="265"/>
      <c r="F102" s="265"/>
      <c r="G102" s="265"/>
      <c r="H102" s="265"/>
      <c r="I102" s="265"/>
      <c r="J102" s="265"/>
      <c r="K102" s="265"/>
      <c r="L102" s="265"/>
      <c r="M102" s="265"/>
      <c r="N102" s="265"/>
      <c r="O102" s="265"/>
      <c r="P102" s="265"/>
      <c r="Q102" s="265"/>
      <c r="R102" s="265"/>
      <c r="S102" s="265"/>
      <c r="T102" s="265"/>
      <c r="U102" s="265"/>
      <c r="V102" s="265"/>
      <c r="W102" s="326"/>
      <c r="X102" s="265"/>
      <c r="Y102" s="265"/>
      <c r="Z102" s="265"/>
      <c r="AA102" s="265"/>
      <c r="AB102" s="265"/>
      <c r="AC102" s="265"/>
      <c r="AD102" s="265"/>
      <c r="AE102" s="265"/>
      <c r="AF102" s="265"/>
      <c r="AG102" s="265"/>
      <c r="AH102" s="265" t="s">
        <v>4102</v>
      </c>
      <c r="AI102" s="265" t="s">
        <v>4103</v>
      </c>
      <c r="AJ102" s="265" t="s">
        <v>80</v>
      </c>
      <c r="AK102" s="265"/>
      <c r="AL102" s="265"/>
      <c r="AM102" s="265"/>
      <c r="AN102" s="266"/>
      <c r="AO102" s="266"/>
      <c r="AP102" s="266"/>
      <c r="AQ102" s="266"/>
      <c r="AR102" s="266"/>
      <c r="AS102" s="265"/>
    </row>
    <row r="103" spans="1:45" ht="14.25" customHeight="1" x14ac:dyDescent="0.25">
      <c r="A103" s="265"/>
      <c r="B103" s="325"/>
      <c r="C103" s="325"/>
      <c r="D103" s="265"/>
      <c r="E103" s="265"/>
      <c r="F103" s="265"/>
      <c r="G103" s="265"/>
      <c r="H103" s="265"/>
      <c r="I103" s="265"/>
      <c r="J103" s="265"/>
      <c r="K103" s="265"/>
      <c r="L103" s="265"/>
      <c r="M103" s="265"/>
      <c r="N103" s="265"/>
      <c r="O103" s="265"/>
      <c r="P103" s="265"/>
      <c r="Q103" s="265"/>
      <c r="R103" s="265"/>
      <c r="S103" s="265"/>
      <c r="T103" s="265"/>
      <c r="U103" s="265"/>
      <c r="V103" s="265"/>
      <c r="W103" s="326"/>
      <c r="X103" s="265"/>
      <c r="Y103" s="265"/>
      <c r="Z103" s="265"/>
      <c r="AA103" s="265"/>
      <c r="AB103" s="265"/>
      <c r="AC103" s="265"/>
      <c r="AD103" s="265"/>
      <c r="AE103" s="265"/>
      <c r="AF103" s="265"/>
      <c r="AG103" s="265" t="s">
        <v>4067</v>
      </c>
      <c r="AH103" s="347">
        <f>AH104*AJ103/AJ104</f>
        <v>2742.3626373134293</v>
      </c>
      <c r="AI103" s="347">
        <f>AI104*AJ103/AJ104</f>
        <v>4623.6373626865707</v>
      </c>
      <c r="AJ103" s="348">
        <v>7366</v>
      </c>
      <c r="AK103" s="265"/>
      <c r="AL103" s="265"/>
      <c r="AM103" s="265"/>
      <c r="AN103" s="266"/>
      <c r="AO103" s="266"/>
      <c r="AP103" s="266"/>
      <c r="AQ103" s="266"/>
      <c r="AR103" s="266"/>
      <c r="AS103" s="265"/>
    </row>
    <row r="104" spans="1:45" ht="14.25" customHeight="1" x14ac:dyDescent="0.25">
      <c r="A104" s="265"/>
      <c r="B104" s="325"/>
      <c r="C104" s="325"/>
      <c r="D104" s="265"/>
      <c r="E104" s="265"/>
      <c r="F104" s="265"/>
      <c r="G104" s="265"/>
      <c r="H104" s="265"/>
      <c r="I104" s="265"/>
      <c r="J104" s="265"/>
      <c r="K104" s="265"/>
      <c r="L104" s="265"/>
      <c r="M104" s="265"/>
      <c r="N104" s="265"/>
      <c r="O104" s="265"/>
      <c r="P104" s="265"/>
      <c r="Q104" s="265"/>
      <c r="R104" s="265"/>
      <c r="S104" s="265"/>
      <c r="T104" s="265"/>
      <c r="U104" s="265"/>
      <c r="V104" s="265"/>
      <c r="W104" s="326"/>
      <c r="X104" s="265"/>
      <c r="Y104" s="265"/>
      <c r="Z104" s="265"/>
      <c r="AA104" s="265"/>
      <c r="AB104" s="265"/>
      <c r="AC104" s="265"/>
      <c r="AD104" s="265"/>
      <c r="AE104" s="265"/>
      <c r="AF104" s="265"/>
      <c r="AG104" s="265" t="s">
        <v>4057</v>
      </c>
      <c r="AH104" s="348">
        <v>950.30037000000004</v>
      </c>
      <c r="AI104" s="348">
        <v>1602.21126</v>
      </c>
      <c r="AJ104" s="348">
        <f>AH104+AI104</f>
        <v>2552.51163</v>
      </c>
      <c r="AK104" s="265"/>
      <c r="AL104" s="265"/>
      <c r="AM104" s="265"/>
      <c r="AN104" s="266"/>
      <c r="AO104" s="266"/>
      <c r="AP104" s="266"/>
      <c r="AQ104" s="266"/>
      <c r="AR104" s="266"/>
      <c r="AS104" s="265"/>
    </row>
    <row r="105" spans="1:45" ht="14.25" customHeight="1" x14ac:dyDescent="0.25">
      <c r="A105" s="265"/>
      <c r="B105" s="325"/>
      <c r="C105" s="325"/>
      <c r="D105" s="265"/>
      <c r="E105" s="265"/>
      <c r="F105" s="265"/>
      <c r="G105" s="265"/>
      <c r="H105" s="265"/>
      <c r="I105" s="265"/>
      <c r="J105" s="265"/>
      <c r="K105" s="265"/>
      <c r="L105" s="265"/>
      <c r="M105" s="265"/>
      <c r="N105" s="265"/>
      <c r="O105" s="265"/>
      <c r="P105" s="265"/>
      <c r="Q105" s="265"/>
      <c r="R105" s="265"/>
      <c r="S105" s="265"/>
      <c r="T105" s="265"/>
      <c r="U105" s="265"/>
      <c r="V105" s="265"/>
      <c r="W105" s="326"/>
      <c r="X105" s="265"/>
      <c r="Y105" s="265"/>
      <c r="Z105" s="265"/>
      <c r="AA105" s="265"/>
      <c r="AB105" s="265"/>
      <c r="AC105" s="265"/>
      <c r="AD105" s="265"/>
      <c r="AE105" s="265"/>
      <c r="AF105" s="265"/>
      <c r="AG105" s="265" t="s">
        <v>4101</v>
      </c>
      <c r="AH105" s="348">
        <f t="shared" ref="AH105:AJ105" si="57">AH103-AH104</f>
        <v>1792.0622673134294</v>
      </c>
      <c r="AI105" s="348">
        <f t="shared" si="57"/>
        <v>3021.4261026865706</v>
      </c>
      <c r="AJ105" s="348">
        <f t="shared" si="57"/>
        <v>4813.48837</v>
      </c>
      <c r="AK105" s="265"/>
      <c r="AL105" s="265"/>
      <c r="AM105" s="265"/>
      <c r="AN105" s="266"/>
      <c r="AO105" s="266"/>
      <c r="AP105" s="266"/>
      <c r="AQ105" s="266"/>
      <c r="AR105" s="266"/>
      <c r="AS105" s="265"/>
    </row>
    <row r="106" spans="1:45" ht="14.25" customHeight="1" x14ac:dyDescent="0.25">
      <c r="A106" s="265"/>
      <c r="B106" s="325"/>
      <c r="C106" s="325"/>
      <c r="D106" s="265"/>
      <c r="E106" s="265"/>
      <c r="F106" s="265"/>
      <c r="G106" s="265"/>
      <c r="H106" s="265"/>
      <c r="I106" s="265"/>
      <c r="J106" s="265"/>
      <c r="K106" s="265"/>
      <c r="L106" s="265"/>
      <c r="M106" s="265"/>
      <c r="N106" s="265"/>
      <c r="O106" s="265"/>
      <c r="P106" s="265"/>
      <c r="Q106" s="265"/>
      <c r="R106" s="265"/>
      <c r="S106" s="265"/>
      <c r="T106" s="265"/>
      <c r="U106" s="265"/>
      <c r="V106" s="265"/>
      <c r="W106" s="326"/>
      <c r="X106" s="265"/>
      <c r="Y106" s="265"/>
      <c r="Z106" s="265"/>
      <c r="AA106" s="265"/>
      <c r="AB106" s="265"/>
      <c r="AC106" s="265"/>
      <c r="AD106" s="265"/>
      <c r="AE106" s="265"/>
      <c r="AF106" s="265"/>
      <c r="AG106" s="265"/>
      <c r="AH106" s="265"/>
      <c r="AI106" s="265"/>
      <c r="AJ106" s="265"/>
      <c r="AK106" s="265"/>
      <c r="AL106" s="265"/>
      <c r="AM106" s="265"/>
      <c r="AN106" s="266"/>
      <c r="AO106" s="266"/>
      <c r="AP106" s="266"/>
      <c r="AQ106" s="266"/>
      <c r="AR106" s="266"/>
      <c r="AS106" s="265"/>
    </row>
    <row r="107" spans="1:45" ht="14.25" customHeight="1" x14ac:dyDescent="0.25">
      <c r="A107" s="265"/>
      <c r="B107" s="325"/>
      <c r="C107" s="325"/>
      <c r="D107" s="265"/>
      <c r="E107" s="265"/>
      <c r="F107" s="265"/>
      <c r="G107" s="265"/>
      <c r="H107" s="265"/>
      <c r="I107" s="265"/>
      <c r="J107" s="265"/>
      <c r="K107" s="265"/>
      <c r="L107" s="265"/>
      <c r="M107" s="265"/>
      <c r="N107" s="265"/>
      <c r="O107" s="265"/>
      <c r="P107" s="265"/>
      <c r="Q107" s="265"/>
      <c r="R107" s="265"/>
      <c r="S107" s="265"/>
      <c r="T107" s="265"/>
      <c r="U107" s="265"/>
      <c r="V107" s="265"/>
      <c r="W107" s="326"/>
      <c r="X107" s="265"/>
      <c r="Y107" s="265"/>
      <c r="Z107" s="265"/>
      <c r="AA107" s="265"/>
      <c r="AB107" s="265"/>
      <c r="AC107" s="265"/>
      <c r="AD107" s="265"/>
      <c r="AE107" s="265"/>
      <c r="AF107" s="265"/>
      <c r="AG107" s="265"/>
      <c r="AH107" s="265"/>
      <c r="AI107" s="265"/>
      <c r="AJ107" s="265"/>
      <c r="AK107" s="265"/>
      <c r="AL107" s="265"/>
      <c r="AM107" s="265"/>
      <c r="AN107" s="266"/>
      <c r="AO107" s="266"/>
      <c r="AP107" s="266"/>
      <c r="AQ107" s="266"/>
      <c r="AR107" s="266"/>
      <c r="AS107" s="265"/>
    </row>
    <row r="108" spans="1:45" ht="14.25" customHeight="1" x14ac:dyDescent="0.25">
      <c r="A108" s="265"/>
      <c r="B108" s="325"/>
      <c r="C108" s="325"/>
      <c r="D108" s="265"/>
      <c r="E108" s="265"/>
      <c r="F108" s="265"/>
      <c r="G108" s="265"/>
      <c r="H108" s="265"/>
      <c r="I108" s="265"/>
      <c r="J108" s="265"/>
      <c r="K108" s="265"/>
      <c r="L108" s="265"/>
      <c r="M108" s="265"/>
      <c r="N108" s="265"/>
      <c r="O108" s="265"/>
      <c r="P108" s="265"/>
      <c r="Q108" s="265"/>
      <c r="R108" s="265"/>
      <c r="S108" s="265"/>
      <c r="T108" s="265"/>
      <c r="U108" s="265"/>
      <c r="V108" s="265"/>
      <c r="W108" s="326"/>
      <c r="X108" s="265"/>
      <c r="Y108" s="265"/>
      <c r="Z108" s="265"/>
      <c r="AA108" s="265"/>
      <c r="AB108" s="265"/>
      <c r="AC108" s="265"/>
      <c r="AD108" s="265"/>
      <c r="AE108" s="265"/>
      <c r="AF108" s="265"/>
      <c r="AG108" s="265"/>
      <c r="AH108" s="265"/>
      <c r="AI108" s="265"/>
      <c r="AJ108" s="265"/>
      <c r="AK108" s="265"/>
      <c r="AL108" s="265"/>
      <c r="AM108" s="265"/>
      <c r="AN108" s="266"/>
      <c r="AO108" s="266"/>
      <c r="AP108" s="266"/>
      <c r="AQ108" s="266"/>
      <c r="AR108" s="266"/>
      <c r="AS108" s="265"/>
    </row>
    <row r="109" spans="1:45" ht="14.25" customHeight="1" x14ac:dyDescent="0.25">
      <c r="A109" s="265"/>
      <c r="B109" s="325"/>
      <c r="C109" s="325"/>
      <c r="D109" s="265"/>
      <c r="E109" s="265"/>
      <c r="F109" s="265"/>
      <c r="G109" s="265"/>
      <c r="H109" s="265"/>
      <c r="I109" s="265"/>
      <c r="J109" s="265"/>
      <c r="K109" s="265"/>
      <c r="L109" s="265"/>
      <c r="M109" s="265"/>
      <c r="N109" s="265"/>
      <c r="O109" s="265"/>
      <c r="P109" s="265"/>
      <c r="Q109" s="265"/>
      <c r="R109" s="265"/>
      <c r="S109" s="265"/>
      <c r="T109" s="265"/>
      <c r="U109" s="265"/>
      <c r="V109" s="265"/>
      <c r="W109" s="326"/>
      <c r="X109" s="265"/>
      <c r="Y109" s="265"/>
      <c r="Z109" s="265"/>
      <c r="AA109" s="265"/>
      <c r="AB109" s="265"/>
      <c r="AC109" s="265"/>
      <c r="AD109" s="265"/>
      <c r="AE109" s="265"/>
      <c r="AF109" s="265"/>
      <c r="AG109" s="265"/>
      <c r="AH109" s="265"/>
      <c r="AI109" s="265"/>
      <c r="AJ109" s="265"/>
      <c r="AK109" s="265"/>
      <c r="AL109" s="265"/>
      <c r="AM109" s="265"/>
      <c r="AN109" s="266"/>
      <c r="AO109" s="266"/>
      <c r="AP109" s="266"/>
      <c r="AQ109" s="266"/>
      <c r="AR109" s="266"/>
      <c r="AS109" s="265"/>
    </row>
    <row r="110" spans="1:45" ht="14.25" customHeight="1" x14ac:dyDescent="0.25">
      <c r="A110" s="265"/>
      <c r="B110" s="325"/>
      <c r="C110" s="325"/>
      <c r="D110" s="265"/>
      <c r="E110" s="265"/>
      <c r="F110" s="265"/>
      <c r="G110" s="265"/>
      <c r="H110" s="265"/>
      <c r="I110" s="265"/>
      <c r="J110" s="265"/>
      <c r="K110" s="265"/>
      <c r="L110" s="265"/>
      <c r="M110" s="265"/>
      <c r="N110" s="265"/>
      <c r="O110" s="265"/>
      <c r="P110" s="265"/>
      <c r="Q110" s="265"/>
      <c r="R110" s="265"/>
      <c r="S110" s="265"/>
      <c r="T110" s="265"/>
      <c r="U110" s="265"/>
      <c r="V110" s="265"/>
      <c r="W110" s="326"/>
      <c r="X110" s="265"/>
      <c r="Y110" s="265"/>
      <c r="Z110" s="265"/>
      <c r="AA110" s="265"/>
      <c r="AB110" s="265"/>
      <c r="AC110" s="265"/>
      <c r="AD110" s="265"/>
      <c r="AE110" s="265"/>
      <c r="AF110" s="265"/>
      <c r="AG110" s="265"/>
      <c r="AH110" s="265"/>
      <c r="AI110" s="265"/>
      <c r="AJ110" s="265"/>
      <c r="AK110" s="265"/>
      <c r="AL110" s="265"/>
      <c r="AM110" s="265"/>
      <c r="AN110" s="266"/>
      <c r="AO110" s="266"/>
      <c r="AP110" s="266"/>
      <c r="AQ110" s="266"/>
      <c r="AR110" s="266"/>
      <c r="AS110" s="265"/>
    </row>
    <row r="111" spans="1:45" ht="14.25" customHeight="1" x14ac:dyDescent="0.25">
      <c r="A111" s="265"/>
      <c r="B111" s="325"/>
      <c r="C111" s="325"/>
      <c r="D111" s="265"/>
      <c r="E111" s="265"/>
      <c r="F111" s="265"/>
      <c r="G111" s="265"/>
      <c r="H111" s="265"/>
      <c r="I111" s="265"/>
      <c r="J111" s="265"/>
      <c r="K111" s="265"/>
      <c r="L111" s="265"/>
      <c r="M111" s="265"/>
      <c r="N111" s="265"/>
      <c r="O111" s="265"/>
      <c r="P111" s="265"/>
      <c r="Q111" s="265"/>
      <c r="R111" s="265"/>
      <c r="S111" s="265"/>
      <c r="T111" s="265"/>
      <c r="U111" s="265"/>
      <c r="V111" s="265"/>
      <c r="W111" s="326"/>
      <c r="X111" s="265"/>
      <c r="Y111" s="265"/>
      <c r="Z111" s="265"/>
      <c r="AA111" s="265"/>
      <c r="AB111" s="265"/>
      <c r="AC111" s="265"/>
      <c r="AD111" s="265"/>
      <c r="AE111" s="265"/>
      <c r="AF111" s="265"/>
      <c r="AG111" s="265"/>
      <c r="AH111" s="265"/>
      <c r="AI111" s="265"/>
      <c r="AJ111" s="265"/>
      <c r="AK111" s="265"/>
      <c r="AL111" s="265"/>
      <c r="AM111" s="265"/>
      <c r="AN111" s="266"/>
      <c r="AO111" s="266"/>
      <c r="AP111" s="266"/>
      <c r="AQ111" s="266"/>
      <c r="AR111" s="266"/>
      <c r="AS111" s="265"/>
    </row>
    <row r="112" spans="1:45" ht="14.25" customHeight="1" x14ac:dyDescent="0.25">
      <c r="A112" s="265"/>
      <c r="B112" s="325"/>
      <c r="C112" s="325"/>
      <c r="D112" s="265"/>
      <c r="E112" s="265"/>
      <c r="F112" s="265"/>
      <c r="G112" s="265"/>
      <c r="H112" s="265"/>
      <c r="I112" s="265"/>
      <c r="J112" s="265"/>
      <c r="K112" s="265"/>
      <c r="L112" s="265"/>
      <c r="M112" s="265"/>
      <c r="N112" s="265"/>
      <c r="O112" s="265"/>
      <c r="P112" s="265"/>
      <c r="Q112" s="265"/>
      <c r="R112" s="265"/>
      <c r="S112" s="265"/>
      <c r="T112" s="265"/>
      <c r="U112" s="265"/>
      <c r="V112" s="265"/>
      <c r="W112" s="326"/>
      <c r="X112" s="265"/>
      <c r="Y112" s="265"/>
      <c r="Z112" s="265"/>
      <c r="AA112" s="265"/>
      <c r="AB112" s="265"/>
      <c r="AC112" s="265"/>
      <c r="AD112" s="265"/>
      <c r="AE112" s="265"/>
      <c r="AF112" s="265"/>
      <c r="AG112" s="265"/>
      <c r="AH112" s="265"/>
      <c r="AI112" s="265"/>
      <c r="AJ112" s="265"/>
      <c r="AK112" s="265"/>
      <c r="AL112" s="265"/>
      <c r="AM112" s="265"/>
      <c r="AN112" s="266"/>
      <c r="AO112" s="266"/>
      <c r="AP112" s="266"/>
      <c r="AQ112" s="266"/>
      <c r="AR112" s="266"/>
      <c r="AS112" s="265"/>
    </row>
    <row r="113" spans="1:45" ht="14.25" customHeight="1" x14ac:dyDescent="0.25">
      <c r="A113" s="265"/>
      <c r="B113" s="325"/>
      <c r="C113" s="325"/>
      <c r="D113" s="265"/>
      <c r="E113" s="265"/>
      <c r="F113" s="265"/>
      <c r="G113" s="265"/>
      <c r="H113" s="265"/>
      <c r="I113" s="265"/>
      <c r="J113" s="265"/>
      <c r="K113" s="265"/>
      <c r="L113" s="265"/>
      <c r="M113" s="265"/>
      <c r="N113" s="265"/>
      <c r="O113" s="265"/>
      <c r="P113" s="265"/>
      <c r="Q113" s="265"/>
      <c r="R113" s="265"/>
      <c r="S113" s="265"/>
      <c r="T113" s="265"/>
      <c r="U113" s="265"/>
      <c r="V113" s="265"/>
      <c r="W113" s="326"/>
      <c r="X113" s="265"/>
      <c r="Y113" s="265"/>
      <c r="Z113" s="265"/>
      <c r="AA113" s="265"/>
      <c r="AB113" s="265"/>
      <c r="AC113" s="265"/>
      <c r="AD113" s="265"/>
      <c r="AE113" s="265"/>
      <c r="AF113" s="265"/>
      <c r="AG113" s="265"/>
      <c r="AH113" s="265"/>
      <c r="AI113" s="265"/>
      <c r="AJ113" s="265"/>
      <c r="AK113" s="265"/>
      <c r="AL113" s="265"/>
      <c r="AM113" s="265"/>
      <c r="AN113" s="266"/>
      <c r="AO113" s="266"/>
      <c r="AP113" s="266"/>
      <c r="AQ113" s="266"/>
      <c r="AR113" s="266"/>
      <c r="AS113" s="265"/>
    </row>
    <row r="114" spans="1:45" ht="14.25" customHeight="1" x14ac:dyDescent="0.25">
      <c r="A114" s="265"/>
      <c r="B114" s="325"/>
      <c r="C114" s="325"/>
      <c r="D114" s="265"/>
      <c r="E114" s="265"/>
      <c r="F114" s="265"/>
      <c r="G114" s="265"/>
      <c r="H114" s="265"/>
      <c r="I114" s="265"/>
      <c r="J114" s="265"/>
      <c r="K114" s="265"/>
      <c r="L114" s="265"/>
      <c r="M114" s="265"/>
      <c r="N114" s="265"/>
      <c r="O114" s="265"/>
      <c r="P114" s="265"/>
      <c r="Q114" s="265"/>
      <c r="R114" s="265"/>
      <c r="S114" s="265"/>
      <c r="T114" s="265"/>
      <c r="U114" s="265"/>
      <c r="V114" s="265"/>
      <c r="W114" s="326"/>
      <c r="X114" s="265"/>
      <c r="Y114" s="265"/>
      <c r="Z114" s="265"/>
      <c r="AA114" s="265"/>
      <c r="AB114" s="265"/>
      <c r="AC114" s="265"/>
      <c r="AD114" s="265"/>
      <c r="AE114" s="265"/>
      <c r="AF114" s="265"/>
      <c r="AG114" s="265"/>
      <c r="AH114" s="265"/>
      <c r="AI114" s="265"/>
      <c r="AJ114" s="265"/>
      <c r="AK114" s="265"/>
      <c r="AL114" s="265"/>
      <c r="AM114" s="265"/>
      <c r="AN114" s="266"/>
      <c r="AO114" s="266"/>
      <c r="AP114" s="266"/>
      <c r="AQ114" s="266"/>
      <c r="AR114" s="266"/>
      <c r="AS114" s="265"/>
    </row>
    <row r="115" spans="1:45" ht="14.25" customHeight="1" x14ac:dyDescent="0.25">
      <c r="A115" s="265"/>
      <c r="B115" s="325"/>
      <c r="C115" s="325"/>
      <c r="D115" s="265"/>
      <c r="E115" s="265"/>
      <c r="F115" s="265"/>
      <c r="G115" s="265"/>
      <c r="H115" s="265"/>
      <c r="I115" s="265"/>
      <c r="J115" s="265"/>
      <c r="K115" s="265"/>
      <c r="L115" s="265"/>
      <c r="M115" s="265"/>
      <c r="N115" s="265"/>
      <c r="O115" s="265"/>
      <c r="P115" s="265"/>
      <c r="Q115" s="265"/>
      <c r="R115" s="265"/>
      <c r="S115" s="265"/>
      <c r="T115" s="265"/>
      <c r="U115" s="265"/>
      <c r="V115" s="265"/>
      <c r="W115" s="326"/>
      <c r="X115" s="265"/>
      <c r="Y115" s="265"/>
      <c r="Z115" s="265"/>
      <c r="AA115" s="265"/>
      <c r="AB115" s="265"/>
      <c r="AC115" s="265"/>
      <c r="AD115" s="265"/>
      <c r="AE115" s="265"/>
      <c r="AF115" s="265"/>
      <c r="AG115" s="265"/>
      <c r="AH115" s="265"/>
      <c r="AI115" s="265"/>
      <c r="AJ115" s="265"/>
      <c r="AK115" s="265"/>
      <c r="AL115" s="265"/>
      <c r="AM115" s="265"/>
      <c r="AN115" s="266"/>
      <c r="AO115" s="266"/>
      <c r="AP115" s="266"/>
      <c r="AQ115" s="266"/>
      <c r="AR115" s="266"/>
      <c r="AS115" s="265"/>
    </row>
    <row r="116" spans="1:45" ht="14.25" customHeight="1" x14ac:dyDescent="0.25">
      <c r="A116" s="265"/>
      <c r="B116" s="325"/>
      <c r="C116" s="325"/>
      <c r="D116" s="265"/>
      <c r="E116" s="265"/>
      <c r="F116" s="265"/>
      <c r="G116" s="265"/>
      <c r="H116" s="265"/>
      <c r="I116" s="265"/>
      <c r="J116" s="265"/>
      <c r="K116" s="265"/>
      <c r="L116" s="265"/>
      <c r="M116" s="265"/>
      <c r="N116" s="265"/>
      <c r="O116" s="265"/>
      <c r="P116" s="265"/>
      <c r="Q116" s="265"/>
      <c r="R116" s="265"/>
      <c r="S116" s="265"/>
      <c r="T116" s="265"/>
      <c r="U116" s="265"/>
      <c r="V116" s="265"/>
      <c r="W116" s="326"/>
      <c r="X116" s="265"/>
      <c r="Y116" s="265"/>
      <c r="Z116" s="265"/>
      <c r="AA116" s="265"/>
      <c r="AB116" s="265"/>
      <c r="AC116" s="265"/>
      <c r="AD116" s="265"/>
      <c r="AE116" s="265"/>
      <c r="AF116" s="265"/>
      <c r="AG116" s="265"/>
      <c r="AH116" s="265"/>
      <c r="AI116" s="265"/>
      <c r="AJ116" s="265"/>
      <c r="AK116" s="265"/>
      <c r="AL116" s="265"/>
      <c r="AM116" s="265"/>
      <c r="AN116" s="266"/>
      <c r="AO116" s="266"/>
      <c r="AP116" s="266"/>
      <c r="AQ116" s="266"/>
      <c r="AR116" s="266"/>
      <c r="AS116" s="265"/>
    </row>
    <row r="117" spans="1:45" ht="14.25" customHeight="1" x14ac:dyDescent="0.25">
      <c r="A117" s="265"/>
      <c r="B117" s="325"/>
      <c r="C117" s="325"/>
      <c r="D117" s="265"/>
      <c r="E117" s="265"/>
      <c r="F117" s="265"/>
      <c r="G117" s="265"/>
      <c r="H117" s="265"/>
      <c r="I117" s="265"/>
      <c r="J117" s="265"/>
      <c r="K117" s="265"/>
      <c r="L117" s="265"/>
      <c r="M117" s="265"/>
      <c r="N117" s="265"/>
      <c r="O117" s="265"/>
      <c r="P117" s="265"/>
      <c r="Q117" s="265"/>
      <c r="R117" s="265"/>
      <c r="S117" s="265"/>
      <c r="T117" s="265"/>
      <c r="U117" s="265"/>
      <c r="V117" s="265"/>
      <c r="W117" s="326"/>
      <c r="X117" s="265"/>
      <c r="Y117" s="265"/>
      <c r="Z117" s="265"/>
      <c r="AA117" s="265"/>
      <c r="AB117" s="265"/>
      <c r="AC117" s="265"/>
      <c r="AD117" s="265"/>
      <c r="AE117" s="265"/>
      <c r="AF117" s="265"/>
      <c r="AG117" s="265"/>
      <c r="AH117" s="265"/>
      <c r="AI117" s="265"/>
      <c r="AJ117" s="265"/>
      <c r="AK117" s="265"/>
      <c r="AL117" s="265"/>
      <c r="AM117" s="265"/>
      <c r="AN117" s="266"/>
      <c r="AO117" s="266"/>
      <c r="AP117" s="266"/>
      <c r="AQ117" s="266"/>
      <c r="AR117" s="266"/>
      <c r="AS117" s="265"/>
    </row>
    <row r="118" spans="1:45" ht="14.25" customHeight="1" x14ac:dyDescent="0.25">
      <c r="A118" s="265"/>
      <c r="B118" s="325"/>
      <c r="C118" s="325"/>
      <c r="D118" s="265"/>
      <c r="E118" s="265"/>
      <c r="F118" s="265"/>
      <c r="G118" s="265"/>
      <c r="H118" s="265"/>
      <c r="I118" s="265"/>
      <c r="J118" s="265"/>
      <c r="K118" s="265"/>
      <c r="L118" s="265"/>
      <c r="M118" s="265"/>
      <c r="N118" s="265"/>
      <c r="O118" s="265"/>
      <c r="P118" s="265"/>
      <c r="Q118" s="265"/>
      <c r="R118" s="265"/>
      <c r="S118" s="265"/>
      <c r="T118" s="265"/>
      <c r="U118" s="265"/>
      <c r="V118" s="265"/>
      <c r="W118" s="326"/>
      <c r="X118" s="265"/>
      <c r="Y118" s="265"/>
      <c r="Z118" s="265"/>
      <c r="AA118" s="265"/>
      <c r="AB118" s="265"/>
      <c r="AC118" s="265"/>
      <c r="AD118" s="265"/>
      <c r="AE118" s="265"/>
      <c r="AF118" s="265"/>
      <c r="AG118" s="265"/>
      <c r="AH118" s="265"/>
      <c r="AI118" s="265"/>
      <c r="AJ118" s="265"/>
      <c r="AK118" s="265"/>
      <c r="AL118" s="265"/>
      <c r="AM118" s="265"/>
      <c r="AN118" s="266"/>
      <c r="AO118" s="266"/>
      <c r="AP118" s="266"/>
      <c r="AQ118" s="266"/>
      <c r="AR118" s="266"/>
      <c r="AS118" s="265"/>
    </row>
    <row r="119" spans="1:45" ht="14.25" customHeight="1" x14ac:dyDescent="0.25">
      <c r="A119" s="265"/>
      <c r="B119" s="325"/>
      <c r="C119" s="325"/>
      <c r="D119" s="265"/>
      <c r="E119" s="265"/>
      <c r="F119" s="265"/>
      <c r="G119" s="265"/>
      <c r="H119" s="265"/>
      <c r="I119" s="265"/>
      <c r="J119" s="265"/>
      <c r="K119" s="265"/>
      <c r="L119" s="265"/>
      <c r="M119" s="265"/>
      <c r="N119" s="265"/>
      <c r="O119" s="265"/>
      <c r="P119" s="265"/>
      <c r="Q119" s="265"/>
      <c r="R119" s="265"/>
      <c r="S119" s="265"/>
      <c r="T119" s="265"/>
      <c r="U119" s="265"/>
      <c r="V119" s="265"/>
      <c r="W119" s="326"/>
      <c r="X119" s="265"/>
      <c r="Y119" s="265"/>
      <c r="Z119" s="265"/>
      <c r="AA119" s="265"/>
      <c r="AB119" s="265"/>
      <c r="AC119" s="265"/>
      <c r="AD119" s="265"/>
      <c r="AE119" s="265"/>
      <c r="AF119" s="265"/>
      <c r="AG119" s="265"/>
      <c r="AH119" s="265"/>
      <c r="AI119" s="265"/>
      <c r="AJ119" s="265"/>
      <c r="AK119" s="265"/>
      <c r="AL119" s="265"/>
      <c r="AM119" s="265"/>
      <c r="AN119" s="266"/>
      <c r="AO119" s="266"/>
      <c r="AP119" s="266"/>
      <c r="AQ119" s="266"/>
      <c r="AR119" s="266"/>
      <c r="AS119" s="265"/>
    </row>
    <row r="120" spans="1:45" ht="14.25" customHeight="1" x14ac:dyDescent="0.25">
      <c r="A120" s="265"/>
      <c r="B120" s="325"/>
      <c r="C120" s="325"/>
      <c r="D120" s="265"/>
      <c r="E120" s="265"/>
      <c r="F120" s="265"/>
      <c r="G120" s="265"/>
      <c r="H120" s="265"/>
      <c r="I120" s="265"/>
      <c r="J120" s="265"/>
      <c r="K120" s="265"/>
      <c r="L120" s="265"/>
      <c r="M120" s="265"/>
      <c r="N120" s="265"/>
      <c r="O120" s="265"/>
      <c r="P120" s="265"/>
      <c r="Q120" s="265"/>
      <c r="R120" s="265"/>
      <c r="S120" s="265"/>
      <c r="T120" s="265"/>
      <c r="U120" s="265"/>
      <c r="V120" s="265"/>
      <c r="W120" s="326"/>
      <c r="X120" s="265"/>
      <c r="Y120" s="265"/>
      <c r="Z120" s="265"/>
      <c r="AA120" s="265"/>
      <c r="AB120" s="265"/>
      <c r="AC120" s="265"/>
      <c r="AD120" s="265"/>
      <c r="AE120" s="265"/>
      <c r="AF120" s="265"/>
      <c r="AG120" s="265"/>
      <c r="AH120" s="265"/>
      <c r="AI120" s="265"/>
      <c r="AJ120" s="265"/>
      <c r="AK120" s="265"/>
      <c r="AL120" s="265"/>
      <c r="AM120" s="265"/>
      <c r="AN120" s="266"/>
      <c r="AO120" s="266"/>
      <c r="AP120" s="266"/>
      <c r="AQ120" s="266"/>
      <c r="AR120" s="266"/>
      <c r="AS120" s="265"/>
    </row>
    <row r="121" spans="1:45" ht="14.25" customHeight="1" x14ac:dyDescent="0.25">
      <c r="A121" s="265"/>
      <c r="B121" s="325"/>
      <c r="C121" s="325"/>
      <c r="D121" s="265"/>
      <c r="E121" s="265"/>
      <c r="F121" s="265"/>
      <c r="G121" s="265"/>
      <c r="H121" s="265"/>
      <c r="I121" s="265"/>
      <c r="J121" s="265"/>
      <c r="K121" s="265"/>
      <c r="L121" s="265"/>
      <c r="M121" s="265"/>
      <c r="N121" s="265"/>
      <c r="O121" s="265"/>
      <c r="P121" s="265"/>
      <c r="Q121" s="265"/>
      <c r="R121" s="265"/>
      <c r="S121" s="265"/>
      <c r="T121" s="265"/>
      <c r="U121" s="265"/>
      <c r="V121" s="265"/>
      <c r="W121" s="326"/>
      <c r="X121" s="265"/>
      <c r="Y121" s="265"/>
      <c r="Z121" s="265"/>
      <c r="AA121" s="265"/>
      <c r="AB121" s="265"/>
      <c r="AC121" s="265"/>
      <c r="AD121" s="265"/>
      <c r="AE121" s="265"/>
      <c r="AF121" s="265"/>
      <c r="AG121" s="265"/>
      <c r="AH121" s="265"/>
      <c r="AI121" s="265"/>
      <c r="AJ121" s="265"/>
      <c r="AK121" s="265"/>
      <c r="AL121" s="265"/>
      <c r="AM121" s="265"/>
      <c r="AN121" s="266"/>
      <c r="AO121" s="266"/>
      <c r="AP121" s="266"/>
      <c r="AQ121" s="266"/>
      <c r="AR121" s="266"/>
      <c r="AS121" s="265"/>
    </row>
    <row r="122" spans="1:45" ht="14.25" customHeight="1" x14ac:dyDescent="0.25">
      <c r="A122" s="265"/>
      <c r="B122" s="325"/>
      <c r="C122" s="325"/>
      <c r="D122" s="265"/>
      <c r="E122" s="265"/>
      <c r="F122" s="265"/>
      <c r="G122" s="265"/>
      <c r="H122" s="265"/>
      <c r="I122" s="265"/>
      <c r="J122" s="265"/>
      <c r="K122" s="265"/>
      <c r="L122" s="265"/>
      <c r="M122" s="265"/>
      <c r="N122" s="265"/>
      <c r="O122" s="265"/>
      <c r="P122" s="265"/>
      <c r="Q122" s="265"/>
      <c r="R122" s="265"/>
      <c r="S122" s="265"/>
      <c r="T122" s="265"/>
      <c r="U122" s="265"/>
      <c r="V122" s="265"/>
      <c r="W122" s="326"/>
      <c r="X122" s="265"/>
      <c r="Y122" s="265"/>
      <c r="Z122" s="265"/>
      <c r="AA122" s="265"/>
      <c r="AB122" s="265"/>
      <c r="AC122" s="265"/>
      <c r="AD122" s="265"/>
      <c r="AE122" s="265"/>
      <c r="AF122" s="265"/>
      <c r="AG122" s="265"/>
      <c r="AH122" s="265"/>
      <c r="AI122" s="265"/>
      <c r="AJ122" s="265"/>
      <c r="AK122" s="265"/>
      <c r="AL122" s="265"/>
      <c r="AM122" s="265"/>
      <c r="AN122" s="266"/>
      <c r="AO122" s="266"/>
      <c r="AP122" s="266"/>
      <c r="AQ122" s="266"/>
      <c r="AR122" s="266"/>
      <c r="AS122" s="265"/>
    </row>
    <row r="123" spans="1:45" ht="14.25" customHeight="1" x14ac:dyDescent="0.25">
      <c r="A123" s="265"/>
      <c r="B123" s="325"/>
      <c r="C123" s="325"/>
      <c r="D123" s="265"/>
      <c r="E123" s="265"/>
      <c r="F123" s="265"/>
      <c r="G123" s="265"/>
      <c r="H123" s="265"/>
      <c r="I123" s="265"/>
      <c r="J123" s="265"/>
      <c r="K123" s="265"/>
      <c r="L123" s="265"/>
      <c r="M123" s="265"/>
      <c r="N123" s="265"/>
      <c r="O123" s="265"/>
      <c r="P123" s="265"/>
      <c r="Q123" s="265"/>
      <c r="R123" s="265"/>
      <c r="S123" s="265"/>
      <c r="T123" s="265"/>
      <c r="U123" s="265"/>
      <c r="V123" s="265"/>
      <c r="W123" s="326"/>
      <c r="X123" s="265"/>
      <c r="Y123" s="265"/>
      <c r="Z123" s="265"/>
      <c r="AA123" s="265"/>
      <c r="AB123" s="265"/>
      <c r="AC123" s="265"/>
      <c r="AD123" s="265"/>
      <c r="AE123" s="265"/>
      <c r="AF123" s="265"/>
      <c r="AG123" s="265"/>
      <c r="AH123" s="265"/>
      <c r="AI123" s="265"/>
      <c r="AJ123" s="265"/>
      <c r="AK123" s="265"/>
      <c r="AL123" s="265"/>
      <c r="AM123" s="265"/>
      <c r="AN123" s="266"/>
      <c r="AO123" s="266"/>
      <c r="AP123" s="266"/>
      <c r="AQ123" s="266"/>
      <c r="AR123" s="266"/>
      <c r="AS123" s="265"/>
    </row>
    <row r="124" spans="1:45" ht="14.25" customHeight="1" x14ac:dyDescent="0.25">
      <c r="A124" s="265"/>
      <c r="B124" s="325"/>
      <c r="C124" s="325"/>
      <c r="D124" s="265"/>
      <c r="E124" s="265"/>
      <c r="F124" s="265"/>
      <c r="G124" s="265"/>
      <c r="H124" s="265"/>
      <c r="I124" s="265"/>
      <c r="J124" s="265"/>
      <c r="K124" s="265"/>
      <c r="L124" s="265"/>
      <c r="M124" s="265"/>
      <c r="N124" s="265"/>
      <c r="O124" s="265"/>
      <c r="P124" s="265"/>
      <c r="Q124" s="265"/>
      <c r="R124" s="265"/>
      <c r="S124" s="265"/>
      <c r="T124" s="265"/>
      <c r="U124" s="265"/>
      <c r="V124" s="265"/>
      <c r="W124" s="326"/>
      <c r="X124" s="265"/>
      <c r="Y124" s="265"/>
      <c r="Z124" s="265"/>
      <c r="AA124" s="265"/>
      <c r="AB124" s="265"/>
      <c r="AC124" s="265"/>
      <c r="AD124" s="265"/>
      <c r="AE124" s="265"/>
      <c r="AF124" s="265"/>
      <c r="AG124" s="265"/>
      <c r="AH124" s="265"/>
      <c r="AI124" s="265"/>
      <c r="AJ124" s="265"/>
      <c r="AK124" s="265"/>
      <c r="AL124" s="265"/>
      <c r="AM124" s="265"/>
      <c r="AN124" s="266"/>
      <c r="AO124" s="266"/>
      <c r="AP124" s="266"/>
      <c r="AQ124" s="266"/>
      <c r="AR124" s="266"/>
      <c r="AS124" s="265"/>
    </row>
    <row r="125" spans="1:45" ht="14.25" customHeight="1" x14ac:dyDescent="0.25">
      <c r="A125" s="265"/>
      <c r="B125" s="325"/>
      <c r="C125" s="325"/>
      <c r="D125" s="265"/>
      <c r="E125" s="265"/>
      <c r="F125" s="265"/>
      <c r="G125" s="265"/>
      <c r="H125" s="265"/>
      <c r="I125" s="265"/>
      <c r="J125" s="265"/>
      <c r="K125" s="265"/>
      <c r="L125" s="265"/>
      <c r="M125" s="265"/>
      <c r="N125" s="265"/>
      <c r="O125" s="265"/>
      <c r="P125" s="265"/>
      <c r="Q125" s="265"/>
      <c r="R125" s="265"/>
      <c r="S125" s="265"/>
      <c r="T125" s="265"/>
      <c r="U125" s="265"/>
      <c r="V125" s="265"/>
      <c r="W125" s="326"/>
      <c r="X125" s="265"/>
      <c r="Y125" s="265"/>
      <c r="Z125" s="265"/>
      <c r="AA125" s="265"/>
      <c r="AB125" s="265"/>
      <c r="AC125" s="265"/>
      <c r="AD125" s="265"/>
      <c r="AE125" s="265"/>
      <c r="AF125" s="265"/>
      <c r="AG125" s="265"/>
      <c r="AH125" s="265"/>
      <c r="AI125" s="265"/>
      <c r="AJ125" s="265"/>
      <c r="AK125" s="265"/>
      <c r="AL125" s="265"/>
      <c r="AM125" s="265"/>
      <c r="AN125" s="266"/>
      <c r="AO125" s="266"/>
      <c r="AP125" s="266"/>
      <c r="AQ125" s="266"/>
      <c r="AR125" s="266"/>
      <c r="AS125" s="265"/>
    </row>
    <row r="126" spans="1:45" ht="14.25" customHeight="1" x14ac:dyDescent="0.25">
      <c r="A126" s="265"/>
      <c r="B126" s="325"/>
      <c r="C126" s="325"/>
      <c r="D126" s="265"/>
      <c r="E126" s="265"/>
      <c r="F126" s="265"/>
      <c r="G126" s="265"/>
      <c r="H126" s="265"/>
      <c r="I126" s="265"/>
      <c r="J126" s="265"/>
      <c r="K126" s="265"/>
      <c r="L126" s="265"/>
      <c r="M126" s="265"/>
      <c r="N126" s="265"/>
      <c r="O126" s="265"/>
      <c r="P126" s="265"/>
      <c r="Q126" s="265"/>
      <c r="R126" s="265"/>
      <c r="S126" s="265"/>
      <c r="T126" s="265"/>
      <c r="U126" s="265"/>
      <c r="V126" s="265"/>
      <c r="W126" s="326"/>
      <c r="X126" s="265"/>
      <c r="Y126" s="265"/>
      <c r="Z126" s="265"/>
      <c r="AA126" s="265"/>
      <c r="AB126" s="265"/>
      <c r="AC126" s="265"/>
      <c r="AD126" s="265"/>
      <c r="AE126" s="265"/>
      <c r="AF126" s="265"/>
      <c r="AG126" s="265"/>
      <c r="AH126" s="265"/>
      <c r="AI126" s="265"/>
      <c r="AJ126" s="265"/>
      <c r="AK126" s="265"/>
      <c r="AL126" s="265"/>
      <c r="AM126" s="265"/>
      <c r="AN126" s="266"/>
      <c r="AO126" s="266"/>
      <c r="AP126" s="266"/>
      <c r="AQ126" s="266"/>
      <c r="AR126" s="266"/>
      <c r="AS126" s="265"/>
    </row>
    <row r="127" spans="1:45" ht="14.25" customHeight="1" x14ac:dyDescent="0.25">
      <c r="A127" s="265"/>
      <c r="B127" s="325"/>
      <c r="C127" s="325"/>
      <c r="D127" s="265"/>
      <c r="E127" s="265"/>
      <c r="F127" s="265"/>
      <c r="G127" s="265"/>
      <c r="H127" s="265"/>
      <c r="I127" s="265"/>
      <c r="J127" s="265"/>
      <c r="K127" s="265"/>
      <c r="L127" s="265"/>
      <c r="M127" s="265"/>
      <c r="N127" s="265"/>
      <c r="O127" s="265"/>
      <c r="P127" s="265"/>
      <c r="Q127" s="265"/>
      <c r="R127" s="265"/>
      <c r="S127" s="265"/>
      <c r="T127" s="265"/>
      <c r="U127" s="265"/>
      <c r="V127" s="265"/>
      <c r="W127" s="326"/>
      <c r="X127" s="265"/>
      <c r="Y127" s="265"/>
      <c r="Z127" s="265"/>
      <c r="AA127" s="265"/>
      <c r="AB127" s="265"/>
      <c r="AC127" s="265"/>
      <c r="AD127" s="265"/>
      <c r="AE127" s="265"/>
      <c r="AF127" s="265"/>
      <c r="AG127" s="265"/>
      <c r="AH127" s="265"/>
      <c r="AI127" s="265"/>
      <c r="AJ127" s="265"/>
      <c r="AK127" s="265"/>
      <c r="AL127" s="265"/>
      <c r="AM127" s="265"/>
      <c r="AN127" s="266"/>
      <c r="AO127" s="266"/>
      <c r="AP127" s="266"/>
      <c r="AQ127" s="266"/>
      <c r="AR127" s="266"/>
      <c r="AS127" s="265"/>
    </row>
    <row r="128" spans="1:45" ht="14.25" customHeight="1" x14ac:dyDescent="0.25">
      <c r="A128" s="265"/>
      <c r="B128" s="325"/>
      <c r="C128" s="325"/>
      <c r="D128" s="265"/>
      <c r="E128" s="265"/>
      <c r="F128" s="265"/>
      <c r="G128" s="265"/>
      <c r="H128" s="265"/>
      <c r="I128" s="265"/>
      <c r="J128" s="265"/>
      <c r="K128" s="265"/>
      <c r="L128" s="265"/>
      <c r="M128" s="265"/>
      <c r="N128" s="265"/>
      <c r="O128" s="265"/>
      <c r="P128" s="265"/>
      <c r="Q128" s="265"/>
      <c r="R128" s="265"/>
      <c r="S128" s="265"/>
      <c r="T128" s="265"/>
      <c r="U128" s="265"/>
      <c r="V128" s="265"/>
      <c r="W128" s="326"/>
      <c r="X128" s="265"/>
      <c r="Y128" s="265"/>
      <c r="Z128" s="265"/>
      <c r="AA128" s="265"/>
      <c r="AB128" s="265"/>
      <c r="AC128" s="265"/>
      <c r="AD128" s="265"/>
      <c r="AE128" s="265"/>
      <c r="AF128" s="265"/>
      <c r="AG128" s="265"/>
      <c r="AH128" s="265"/>
      <c r="AI128" s="265"/>
      <c r="AJ128" s="265"/>
      <c r="AK128" s="265"/>
      <c r="AL128" s="265"/>
      <c r="AM128" s="265"/>
      <c r="AN128" s="266"/>
      <c r="AO128" s="266"/>
      <c r="AP128" s="266"/>
      <c r="AQ128" s="266"/>
      <c r="AR128" s="266"/>
      <c r="AS128" s="265"/>
    </row>
    <row r="129" spans="1:45" ht="14.25" customHeight="1" x14ac:dyDescent="0.25">
      <c r="A129" s="265"/>
      <c r="B129" s="325"/>
      <c r="C129" s="325"/>
      <c r="D129" s="265"/>
      <c r="E129" s="265"/>
      <c r="F129" s="265"/>
      <c r="G129" s="265"/>
      <c r="H129" s="265"/>
      <c r="I129" s="265"/>
      <c r="J129" s="265"/>
      <c r="K129" s="265"/>
      <c r="L129" s="265"/>
      <c r="M129" s="265"/>
      <c r="N129" s="265"/>
      <c r="O129" s="265"/>
      <c r="P129" s="265"/>
      <c r="Q129" s="265"/>
      <c r="R129" s="265"/>
      <c r="S129" s="265"/>
      <c r="T129" s="265"/>
      <c r="U129" s="265"/>
      <c r="V129" s="265"/>
      <c r="W129" s="326"/>
      <c r="X129" s="265"/>
      <c r="Y129" s="265"/>
      <c r="Z129" s="265"/>
      <c r="AA129" s="265"/>
      <c r="AB129" s="265"/>
      <c r="AC129" s="265"/>
      <c r="AD129" s="265"/>
      <c r="AE129" s="265"/>
      <c r="AF129" s="265"/>
      <c r="AG129" s="265"/>
      <c r="AH129" s="265"/>
      <c r="AI129" s="265"/>
      <c r="AJ129" s="265"/>
      <c r="AK129" s="265"/>
      <c r="AL129" s="265"/>
      <c r="AM129" s="265"/>
      <c r="AN129" s="266"/>
      <c r="AO129" s="266"/>
      <c r="AP129" s="266"/>
      <c r="AQ129" s="266"/>
      <c r="AR129" s="266"/>
      <c r="AS129" s="265"/>
    </row>
    <row r="130" spans="1:45" ht="14.25" customHeight="1" x14ac:dyDescent="0.25">
      <c r="A130" s="265"/>
      <c r="B130" s="325"/>
      <c r="C130" s="325"/>
      <c r="D130" s="265"/>
      <c r="E130" s="265"/>
      <c r="F130" s="265"/>
      <c r="G130" s="265"/>
      <c r="H130" s="265"/>
      <c r="I130" s="265"/>
      <c r="J130" s="265"/>
      <c r="K130" s="265"/>
      <c r="L130" s="265"/>
      <c r="M130" s="265"/>
      <c r="N130" s="265"/>
      <c r="O130" s="265"/>
      <c r="P130" s="265"/>
      <c r="Q130" s="265"/>
      <c r="R130" s="265"/>
      <c r="S130" s="265"/>
      <c r="T130" s="265"/>
      <c r="U130" s="265"/>
      <c r="V130" s="265"/>
      <c r="W130" s="326"/>
      <c r="X130" s="265"/>
      <c r="Y130" s="265"/>
      <c r="Z130" s="265"/>
      <c r="AA130" s="265"/>
      <c r="AB130" s="265"/>
      <c r="AC130" s="265"/>
      <c r="AD130" s="265"/>
      <c r="AE130" s="265"/>
      <c r="AF130" s="265"/>
      <c r="AG130" s="265"/>
      <c r="AH130" s="265"/>
      <c r="AI130" s="265"/>
      <c r="AJ130" s="265"/>
      <c r="AK130" s="265"/>
      <c r="AL130" s="265"/>
      <c r="AM130" s="265"/>
      <c r="AN130" s="266"/>
      <c r="AO130" s="266"/>
      <c r="AP130" s="266"/>
      <c r="AQ130" s="266"/>
      <c r="AR130" s="266"/>
      <c r="AS130" s="265"/>
    </row>
    <row r="131" spans="1:45" ht="14.25" customHeight="1" x14ac:dyDescent="0.25">
      <c r="A131" s="265"/>
      <c r="B131" s="325"/>
      <c r="C131" s="325"/>
      <c r="D131" s="265"/>
      <c r="E131" s="265"/>
      <c r="F131" s="265"/>
      <c r="G131" s="265"/>
      <c r="H131" s="265"/>
      <c r="I131" s="265"/>
      <c r="J131" s="265"/>
      <c r="K131" s="265"/>
      <c r="L131" s="265"/>
      <c r="M131" s="265"/>
      <c r="N131" s="265"/>
      <c r="O131" s="265"/>
      <c r="P131" s="265"/>
      <c r="Q131" s="265"/>
      <c r="R131" s="265"/>
      <c r="S131" s="265"/>
      <c r="T131" s="265"/>
      <c r="U131" s="265"/>
      <c r="V131" s="265"/>
      <c r="W131" s="326"/>
      <c r="X131" s="265"/>
      <c r="Y131" s="265"/>
      <c r="Z131" s="265"/>
      <c r="AA131" s="265"/>
      <c r="AB131" s="265"/>
      <c r="AC131" s="265"/>
      <c r="AD131" s="265"/>
      <c r="AE131" s="265"/>
      <c r="AF131" s="265"/>
      <c r="AG131" s="265"/>
      <c r="AH131" s="265"/>
      <c r="AI131" s="265"/>
      <c r="AJ131" s="265"/>
      <c r="AK131" s="265"/>
      <c r="AL131" s="265"/>
      <c r="AM131" s="265"/>
      <c r="AN131" s="266"/>
      <c r="AO131" s="266"/>
      <c r="AP131" s="266"/>
      <c r="AQ131" s="266"/>
      <c r="AR131" s="266"/>
      <c r="AS131" s="265"/>
    </row>
    <row r="132" spans="1:45" ht="14.25" customHeight="1" x14ac:dyDescent="0.25">
      <c r="A132" s="265"/>
      <c r="B132" s="325"/>
      <c r="C132" s="325"/>
      <c r="D132" s="265"/>
      <c r="E132" s="265"/>
      <c r="F132" s="265"/>
      <c r="G132" s="265"/>
      <c r="H132" s="265"/>
      <c r="I132" s="265"/>
      <c r="J132" s="265"/>
      <c r="K132" s="265"/>
      <c r="L132" s="265"/>
      <c r="M132" s="265"/>
      <c r="N132" s="265"/>
      <c r="O132" s="265"/>
      <c r="P132" s="265"/>
      <c r="Q132" s="265"/>
      <c r="R132" s="265"/>
      <c r="S132" s="265"/>
      <c r="T132" s="265"/>
      <c r="U132" s="265"/>
      <c r="V132" s="265"/>
      <c r="W132" s="326"/>
      <c r="X132" s="265"/>
      <c r="Y132" s="265"/>
      <c r="Z132" s="265"/>
      <c r="AA132" s="265"/>
      <c r="AB132" s="265"/>
      <c r="AC132" s="265"/>
      <c r="AD132" s="265"/>
      <c r="AE132" s="265"/>
      <c r="AF132" s="265"/>
      <c r="AG132" s="265"/>
      <c r="AH132" s="265"/>
      <c r="AI132" s="265"/>
      <c r="AJ132" s="265"/>
      <c r="AK132" s="265"/>
      <c r="AL132" s="265"/>
      <c r="AM132" s="265"/>
      <c r="AN132" s="266"/>
      <c r="AO132" s="266"/>
      <c r="AP132" s="266"/>
      <c r="AQ132" s="266"/>
      <c r="AR132" s="266"/>
      <c r="AS132" s="265"/>
    </row>
    <row r="133" spans="1:45" ht="14.25" customHeight="1" x14ac:dyDescent="0.25">
      <c r="A133" s="265"/>
      <c r="B133" s="325"/>
      <c r="C133" s="325"/>
      <c r="D133" s="265"/>
      <c r="E133" s="265"/>
      <c r="F133" s="265"/>
      <c r="G133" s="265"/>
      <c r="H133" s="265"/>
      <c r="I133" s="265"/>
      <c r="J133" s="265"/>
      <c r="K133" s="265"/>
      <c r="L133" s="265"/>
      <c r="M133" s="265"/>
      <c r="N133" s="265"/>
      <c r="O133" s="265"/>
      <c r="P133" s="265"/>
      <c r="Q133" s="265"/>
      <c r="R133" s="265"/>
      <c r="S133" s="265"/>
      <c r="T133" s="265"/>
      <c r="U133" s="265"/>
      <c r="V133" s="265"/>
      <c r="W133" s="326"/>
      <c r="X133" s="265"/>
      <c r="Y133" s="265"/>
      <c r="Z133" s="265"/>
      <c r="AA133" s="265"/>
      <c r="AB133" s="265"/>
      <c r="AC133" s="265"/>
      <c r="AD133" s="265"/>
      <c r="AE133" s="265"/>
      <c r="AF133" s="265"/>
      <c r="AG133" s="265"/>
      <c r="AH133" s="265"/>
      <c r="AI133" s="265"/>
      <c r="AJ133" s="265"/>
      <c r="AK133" s="265"/>
      <c r="AL133" s="265"/>
      <c r="AM133" s="265"/>
      <c r="AN133" s="266"/>
      <c r="AO133" s="266"/>
      <c r="AP133" s="266"/>
      <c r="AQ133" s="266"/>
      <c r="AR133" s="266"/>
      <c r="AS133" s="265"/>
    </row>
    <row r="134" spans="1:45" ht="14.25" customHeight="1" x14ac:dyDescent="0.25">
      <c r="A134" s="265"/>
      <c r="B134" s="325"/>
      <c r="C134" s="325"/>
      <c r="D134" s="265"/>
      <c r="E134" s="265"/>
      <c r="F134" s="265"/>
      <c r="G134" s="265"/>
      <c r="H134" s="265"/>
      <c r="I134" s="265"/>
      <c r="J134" s="265"/>
      <c r="K134" s="265"/>
      <c r="L134" s="265"/>
      <c r="M134" s="265"/>
      <c r="N134" s="265"/>
      <c r="O134" s="265"/>
      <c r="P134" s="265"/>
      <c r="Q134" s="265"/>
      <c r="R134" s="265"/>
      <c r="S134" s="265"/>
      <c r="T134" s="265"/>
      <c r="U134" s="265"/>
      <c r="V134" s="265"/>
      <c r="W134" s="326"/>
      <c r="X134" s="265"/>
      <c r="Y134" s="265"/>
      <c r="Z134" s="265"/>
      <c r="AA134" s="265"/>
      <c r="AB134" s="265"/>
      <c r="AC134" s="265"/>
      <c r="AD134" s="265"/>
      <c r="AE134" s="265"/>
      <c r="AF134" s="265"/>
      <c r="AG134" s="265"/>
      <c r="AH134" s="265"/>
      <c r="AI134" s="265"/>
      <c r="AJ134" s="265"/>
      <c r="AK134" s="265"/>
      <c r="AL134" s="265"/>
      <c r="AM134" s="265"/>
      <c r="AN134" s="266"/>
      <c r="AO134" s="266"/>
      <c r="AP134" s="266"/>
      <c r="AQ134" s="266"/>
      <c r="AR134" s="266"/>
      <c r="AS134" s="265"/>
    </row>
    <row r="135" spans="1:45" ht="14.25" customHeight="1" x14ac:dyDescent="0.25">
      <c r="A135" s="265"/>
      <c r="B135" s="325"/>
      <c r="C135" s="325"/>
      <c r="D135" s="265"/>
      <c r="E135" s="265"/>
      <c r="F135" s="265"/>
      <c r="G135" s="265"/>
      <c r="H135" s="265"/>
      <c r="I135" s="265"/>
      <c r="J135" s="265"/>
      <c r="K135" s="265"/>
      <c r="L135" s="265"/>
      <c r="M135" s="265"/>
      <c r="N135" s="265"/>
      <c r="O135" s="265"/>
      <c r="P135" s="265"/>
      <c r="Q135" s="265"/>
      <c r="R135" s="265"/>
      <c r="S135" s="265"/>
      <c r="T135" s="265"/>
      <c r="U135" s="265"/>
      <c r="V135" s="265"/>
      <c r="W135" s="326"/>
      <c r="X135" s="265"/>
      <c r="Y135" s="265"/>
      <c r="Z135" s="265"/>
      <c r="AA135" s="265"/>
      <c r="AB135" s="265"/>
      <c r="AC135" s="265"/>
      <c r="AD135" s="265"/>
      <c r="AE135" s="265"/>
      <c r="AF135" s="265"/>
      <c r="AG135" s="265"/>
      <c r="AH135" s="265"/>
      <c r="AI135" s="265"/>
      <c r="AJ135" s="265"/>
      <c r="AK135" s="265"/>
      <c r="AL135" s="265"/>
      <c r="AM135" s="265"/>
      <c r="AN135" s="266"/>
      <c r="AO135" s="266"/>
      <c r="AP135" s="266"/>
      <c r="AQ135" s="266"/>
      <c r="AR135" s="266"/>
      <c r="AS135" s="265"/>
    </row>
    <row r="136" spans="1:45" ht="14.25" customHeight="1" x14ac:dyDescent="0.25">
      <c r="A136" s="265"/>
      <c r="B136" s="325"/>
      <c r="C136" s="325"/>
      <c r="D136" s="265"/>
      <c r="E136" s="265"/>
      <c r="F136" s="265"/>
      <c r="G136" s="265"/>
      <c r="H136" s="265"/>
      <c r="I136" s="265"/>
      <c r="J136" s="265"/>
      <c r="K136" s="265"/>
      <c r="L136" s="265"/>
      <c r="M136" s="265"/>
      <c r="N136" s="265"/>
      <c r="O136" s="265"/>
      <c r="P136" s="265"/>
      <c r="Q136" s="265"/>
      <c r="R136" s="265"/>
      <c r="S136" s="265"/>
      <c r="T136" s="265"/>
      <c r="U136" s="265"/>
      <c r="V136" s="265"/>
      <c r="W136" s="326"/>
      <c r="X136" s="265"/>
      <c r="Y136" s="265"/>
      <c r="Z136" s="265"/>
      <c r="AA136" s="265"/>
      <c r="AB136" s="265"/>
      <c r="AC136" s="265"/>
      <c r="AD136" s="265"/>
      <c r="AE136" s="265"/>
      <c r="AF136" s="265"/>
      <c r="AG136" s="265"/>
      <c r="AH136" s="265"/>
      <c r="AI136" s="265"/>
      <c r="AJ136" s="265"/>
      <c r="AK136" s="265"/>
      <c r="AL136" s="265"/>
      <c r="AM136" s="265"/>
      <c r="AN136" s="266"/>
      <c r="AO136" s="266"/>
      <c r="AP136" s="266"/>
      <c r="AQ136" s="266"/>
      <c r="AR136" s="266"/>
      <c r="AS136" s="265"/>
    </row>
    <row r="137" spans="1:45" ht="14.25" customHeight="1" x14ac:dyDescent="0.25">
      <c r="A137" s="265"/>
      <c r="B137" s="325"/>
      <c r="C137" s="325"/>
      <c r="D137" s="265"/>
      <c r="E137" s="265"/>
      <c r="F137" s="265"/>
      <c r="G137" s="265"/>
      <c r="H137" s="265"/>
      <c r="I137" s="265"/>
      <c r="J137" s="265"/>
      <c r="K137" s="265"/>
      <c r="L137" s="265"/>
      <c r="M137" s="265"/>
      <c r="N137" s="265"/>
      <c r="O137" s="265"/>
      <c r="P137" s="265"/>
      <c r="Q137" s="265"/>
      <c r="R137" s="265"/>
      <c r="S137" s="265"/>
      <c r="T137" s="265"/>
      <c r="U137" s="265"/>
      <c r="V137" s="265"/>
      <c r="W137" s="326"/>
      <c r="X137" s="265"/>
      <c r="Y137" s="265"/>
      <c r="Z137" s="265"/>
      <c r="AA137" s="265"/>
      <c r="AB137" s="265"/>
      <c r="AC137" s="265"/>
      <c r="AD137" s="265"/>
      <c r="AE137" s="265"/>
      <c r="AF137" s="265"/>
      <c r="AG137" s="265"/>
      <c r="AH137" s="265"/>
      <c r="AI137" s="265"/>
      <c r="AJ137" s="265"/>
      <c r="AK137" s="265"/>
      <c r="AL137" s="265"/>
      <c r="AM137" s="265"/>
      <c r="AN137" s="266"/>
      <c r="AO137" s="266"/>
      <c r="AP137" s="266"/>
      <c r="AQ137" s="266"/>
      <c r="AR137" s="266"/>
      <c r="AS137" s="265"/>
    </row>
    <row r="138" spans="1:45" ht="14.25" customHeight="1" x14ac:dyDescent="0.25">
      <c r="A138" s="265"/>
      <c r="B138" s="325"/>
      <c r="C138" s="325"/>
      <c r="D138" s="265"/>
      <c r="E138" s="265"/>
      <c r="F138" s="265"/>
      <c r="G138" s="265"/>
      <c r="H138" s="265"/>
      <c r="I138" s="265"/>
      <c r="J138" s="265"/>
      <c r="K138" s="265"/>
      <c r="L138" s="265"/>
      <c r="M138" s="265"/>
      <c r="N138" s="265"/>
      <c r="O138" s="265"/>
      <c r="P138" s="265"/>
      <c r="Q138" s="265"/>
      <c r="R138" s="265"/>
      <c r="S138" s="265"/>
      <c r="T138" s="265"/>
      <c r="U138" s="265"/>
      <c r="V138" s="265"/>
      <c r="W138" s="326"/>
      <c r="X138" s="265"/>
      <c r="Y138" s="265"/>
      <c r="Z138" s="265"/>
      <c r="AA138" s="265"/>
      <c r="AB138" s="265"/>
      <c r="AC138" s="265"/>
      <c r="AD138" s="265"/>
      <c r="AE138" s="265"/>
      <c r="AF138" s="265"/>
      <c r="AG138" s="265"/>
      <c r="AH138" s="265"/>
      <c r="AI138" s="265"/>
      <c r="AJ138" s="265"/>
      <c r="AK138" s="265"/>
      <c r="AL138" s="265"/>
      <c r="AM138" s="265"/>
      <c r="AN138" s="266"/>
      <c r="AO138" s="266"/>
      <c r="AP138" s="266"/>
      <c r="AQ138" s="266"/>
      <c r="AR138" s="266"/>
      <c r="AS138" s="265"/>
    </row>
    <row r="139" spans="1:45" ht="14.25" customHeight="1" x14ac:dyDescent="0.25">
      <c r="A139" s="265"/>
      <c r="B139" s="325"/>
      <c r="C139" s="325"/>
      <c r="D139" s="265"/>
      <c r="E139" s="265"/>
      <c r="F139" s="265"/>
      <c r="G139" s="265"/>
      <c r="H139" s="265"/>
      <c r="I139" s="265"/>
      <c r="J139" s="265"/>
      <c r="K139" s="265"/>
      <c r="L139" s="265"/>
      <c r="M139" s="265"/>
      <c r="N139" s="265"/>
      <c r="O139" s="265"/>
      <c r="P139" s="265"/>
      <c r="Q139" s="265"/>
      <c r="R139" s="265"/>
      <c r="S139" s="265"/>
      <c r="T139" s="265"/>
      <c r="U139" s="265"/>
      <c r="V139" s="265"/>
      <c r="W139" s="326"/>
      <c r="X139" s="265"/>
      <c r="Y139" s="265"/>
      <c r="Z139" s="265"/>
      <c r="AA139" s="265"/>
      <c r="AB139" s="265"/>
      <c r="AC139" s="265"/>
      <c r="AD139" s="265"/>
      <c r="AE139" s="265"/>
      <c r="AF139" s="265"/>
      <c r="AG139" s="265"/>
      <c r="AH139" s="265"/>
      <c r="AI139" s="265"/>
      <c r="AJ139" s="265"/>
      <c r="AK139" s="265"/>
      <c r="AL139" s="265"/>
      <c r="AM139" s="265"/>
      <c r="AN139" s="266"/>
      <c r="AO139" s="266"/>
      <c r="AP139" s="266"/>
      <c r="AQ139" s="266"/>
      <c r="AR139" s="266"/>
      <c r="AS139" s="265"/>
    </row>
    <row r="140" spans="1:45" ht="14.25" customHeight="1" x14ac:dyDescent="0.25">
      <c r="A140" s="265"/>
      <c r="B140" s="325"/>
      <c r="C140" s="325"/>
      <c r="D140" s="265"/>
      <c r="E140" s="265"/>
      <c r="F140" s="265"/>
      <c r="G140" s="265"/>
      <c r="H140" s="265"/>
      <c r="I140" s="265"/>
      <c r="J140" s="265"/>
      <c r="K140" s="265"/>
      <c r="L140" s="265"/>
      <c r="M140" s="265"/>
      <c r="N140" s="265"/>
      <c r="O140" s="265"/>
      <c r="P140" s="265"/>
      <c r="Q140" s="265"/>
      <c r="R140" s="265"/>
      <c r="S140" s="265"/>
      <c r="T140" s="265"/>
      <c r="U140" s="265"/>
      <c r="V140" s="265"/>
      <c r="W140" s="326"/>
      <c r="X140" s="265"/>
      <c r="Y140" s="265"/>
      <c r="Z140" s="265"/>
      <c r="AA140" s="265"/>
      <c r="AB140" s="265"/>
      <c r="AC140" s="265"/>
      <c r="AD140" s="265"/>
      <c r="AE140" s="265"/>
      <c r="AF140" s="265"/>
      <c r="AG140" s="265"/>
      <c r="AH140" s="265"/>
      <c r="AI140" s="265"/>
      <c r="AJ140" s="265"/>
      <c r="AK140" s="265"/>
      <c r="AL140" s="265"/>
      <c r="AM140" s="265"/>
      <c r="AN140" s="266"/>
      <c r="AO140" s="266"/>
      <c r="AP140" s="266"/>
      <c r="AQ140" s="266"/>
      <c r="AR140" s="266"/>
      <c r="AS140" s="265"/>
    </row>
    <row r="141" spans="1:45" ht="14.25" customHeight="1" x14ac:dyDescent="0.25">
      <c r="A141" s="265"/>
      <c r="B141" s="325"/>
      <c r="C141" s="325"/>
      <c r="D141" s="265"/>
      <c r="E141" s="265"/>
      <c r="F141" s="265"/>
      <c r="G141" s="265"/>
      <c r="H141" s="265"/>
      <c r="I141" s="265"/>
      <c r="J141" s="265"/>
      <c r="K141" s="265"/>
      <c r="L141" s="265"/>
      <c r="M141" s="265"/>
      <c r="N141" s="265"/>
      <c r="O141" s="265"/>
      <c r="P141" s="265"/>
      <c r="Q141" s="265"/>
      <c r="R141" s="265"/>
      <c r="S141" s="265"/>
      <c r="T141" s="265"/>
      <c r="U141" s="265"/>
      <c r="V141" s="265"/>
      <c r="W141" s="326"/>
      <c r="X141" s="265"/>
      <c r="Y141" s="265"/>
      <c r="Z141" s="265"/>
      <c r="AA141" s="265"/>
      <c r="AB141" s="265"/>
      <c r="AC141" s="265"/>
      <c r="AD141" s="265"/>
      <c r="AE141" s="265"/>
      <c r="AF141" s="265"/>
      <c r="AG141" s="265"/>
      <c r="AH141" s="265"/>
      <c r="AI141" s="265"/>
      <c r="AJ141" s="265"/>
      <c r="AK141" s="265"/>
      <c r="AL141" s="265"/>
      <c r="AM141" s="265"/>
      <c r="AN141" s="266"/>
      <c r="AO141" s="266"/>
      <c r="AP141" s="266"/>
      <c r="AQ141" s="266"/>
      <c r="AR141" s="266"/>
      <c r="AS141" s="265"/>
    </row>
    <row r="142" spans="1:45" ht="14.25" customHeight="1" x14ac:dyDescent="0.25">
      <c r="A142" s="265"/>
      <c r="B142" s="325"/>
      <c r="C142" s="325"/>
      <c r="D142" s="265"/>
      <c r="E142" s="265"/>
      <c r="F142" s="265"/>
      <c r="G142" s="265"/>
      <c r="H142" s="265"/>
      <c r="I142" s="265"/>
      <c r="J142" s="265"/>
      <c r="K142" s="265"/>
      <c r="L142" s="265"/>
      <c r="M142" s="265"/>
      <c r="N142" s="265"/>
      <c r="O142" s="265"/>
      <c r="P142" s="265"/>
      <c r="Q142" s="265"/>
      <c r="R142" s="265"/>
      <c r="S142" s="265"/>
      <c r="T142" s="265"/>
      <c r="U142" s="265"/>
      <c r="V142" s="265"/>
      <c r="W142" s="326"/>
      <c r="X142" s="265"/>
      <c r="Y142" s="265"/>
      <c r="Z142" s="265"/>
      <c r="AA142" s="265"/>
      <c r="AB142" s="265"/>
      <c r="AC142" s="265"/>
      <c r="AD142" s="265"/>
      <c r="AE142" s="265"/>
      <c r="AF142" s="265"/>
      <c r="AG142" s="265"/>
      <c r="AH142" s="265"/>
      <c r="AI142" s="265"/>
      <c r="AJ142" s="265"/>
      <c r="AK142" s="265"/>
      <c r="AL142" s="265"/>
      <c r="AM142" s="265"/>
      <c r="AN142" s="266"/>
      <c r="AO142" s="266"/>
      <c r="AP142" s="266"/>
      <c r="AQ142" s="266"/>
      <c r="AR142" s="266"/>
      <c r="AS142" s="265"/>
    </row>
    <row r="143" spans="1:45" ht="14.25" customHeight="1" x14ac:dyDescent="0.25">
      <c r="A143" s="265"/>
      <c r="B143" s="325"/>
      <c r="C143" s="325"/>
      <c r="D143" s="265"/>
      <c r="E143" s="265"/>
      <c r="F143" s="265"/>
      <c r="G143" s="265"/>
      <c r="H143" s="265"/>
      <c r="I143" s="265"/>
      <c r="J143" s="265"/>
      <c r="K143" s="265"/>
      <c r="L143" s="265"/>
      <c r="M143" s="265"/>
      <c r="N143" s="265"/>
      <c r="O143" s="265"/>
      <c r="P143" s="265"/>
      <c r="Q143" s="265"/>
      <c r="R143" s="265"/>
      <c r="S143" s="265"/>
      <c r="T143" s="265"/>
      <c r="U143" s="265"/>
      <c r="V143" s="265"/>
      <c r="W143" s="326"/>
      <c r="X143" s="265"/>
      <c r="Y143" s="265"/>
      <c r="Z143" s="265"/>
      <c r="AA143" s="265"/>
      <c r="AB143" s="265"/>
      <c r="AC143" s="265"/>
      <c r="AD143" s="265"/>
      <c r="AE143" s="265"/>
      <c r="AF143" s="265"/>
      <c r="AG143" s="265"/>
      <c r="AH143" s="265"/>
      <c r="AI143" s="265"/>
      <c r="AJ143" s="265"/>
      <c r="AK143" s="265"/>
      <c r="AL143" s="265"/>
      <c r="AM143" s="265"/>
      <c r="AN143" s="266"/>
      <c r="AO143" s="266"/>
      <c r="AP143" s="266"/>
      <c r="AQ143" s="266"/>
      <c r="AR143" s="266"/>
      <c r="AS143" s="265"/>
    </row>
    <row r="144" spans="1:45" ht="14.25" customHeight="1" x14ac:dyDescent="0.25">
      <c r="A144" s="265"/>
      <c r="B144" s="325"/>
      <c r="C144" s="325"/>
      <c r="D144" s="265"/>
      <c r="E144" s="265"/>
      <c r="F144" s="265"/>
      <c r="G144" s="265"/>
      <c r="H144" s="265"/>
      <c r="I144" s="265"/>
      <c r="J144" s="265"/>
      <c r="K144" s="265"/>
      <c r="L144" s="265"/>
      <c r="M144" s="265"/>
      <c r="N144" s="265"/>
      <c r="O144" s="265"/>
      <c r="P144" s="265"/>
      <c r="Q144" s="265"/>
      <c r="R144" s="265"/>
      <c r="S144" s="265"/>
      <c r="T144" s="265"/>
      <c r="U144" s="265"/>
      <c r="V144" s="265"/>
      <c r="W144" s="326"/>
      <c r="X144" s="265"/>
      <c r="Y144" s="265"/>
      <c r="Z144" s="265"/>
      <c r="AA144" s="265"/>
      <c r="AB144" s="265"/>
      <c r="AC144" s="265"/>
      <c r="AD144" s="265"/>
      <c r="AE144" s="265"/>
      <c r="AF144" s="265"/>
      <c r="AG144" s="265"/>
      <c r="AH144" s="265"/>
      <c r="AI144" s="265"/>
      <c r="AJ144" s="265"/>
      <c r="AK144" s="265"/>
      <c r="AL144" s="265"/>
      <c r="AM144" s="265"/>
      <c r="AN144" s="266"/>
      <c r="AO144" s="266"/>
      <c r="AP144" s="266"/>
      <c r="AQ144" s="266"/>
      <c r="AR144" s="266"/>
      <c r="AS144" s="265"/>
    </row>
    <row r="145" spans="1:45" ht="14.25" customHeight="1" x14ac:dyDescent="0.25">
      <c r="A145" s="265"/>
      <c r="B145" s="325"/>
      <c r="C145" s="325"/>
      <c r="D145" s="265"/>
      <c r="E145" s="265"/>
      <c r="F145" s="265"/>
      <c r="G145" s="265"/>
      <c r="H145" s="265"/>
      <c r="I145" s="265"/>
      <c r="J145" s="265"/>
      <c r="K145" s="265"/>
      <c r="L145" s="265"/>
      <c r="M145" s="265"/>
      <c r="N145" s="265"/>
      <c r="O145" s="265"/>
      <c r="P145" s="265"/>
      <c r="Q145" s="265"/>
      <c r="R145" s="265"/>
      <c r="S145" s="265"/>
      <c r="T145" s="265"/>
      <c r="U145" s="265"/>
      <c r="V145" s="265"/>
      <c r="W145" s="326"/>
      <c r="X145" s="265"/>
      <c r="Y145" s="265"/>
      <c r="Z145" s="265"/>
      <c r="AA145" s="265"/>
      <c r="AB145" s="265"/>
      <c r="AC145" s="265"/>
      <c r="AD145" s="265"/>
      <c r="AE145" s="265"/>
      <c r="AF145" s="265"/>
      <c r="AG145" s="265"/>
      <c r="AH145" s="265"/>
      <c r="AI145" s="265"/>
      <c r="AJ145" s="265"/>
      <c r="AK145" s="265"/>
      <c r="AL145" s="265"/>
      <c r="AM145" s="265"/>
      <c r="AN145" s="266"/>
      <c r="AO145" s="266"/>
      <c r="AP145" s="266"/>
      <c r="AQ145" s="266"/>
      <c r="AR145" s="266"/>
      <c r="AS145" s="265"/>
    </row>
    <row r="146" spans="1:45" ht="14.25" customHeight="1" x14ac:dyDescent="0.25">
      <c r="A146" s="265"/>
      <c r="B146" s="325"/>
      <c r="C146" s="325"/>
      <c r="D146" s="265"/>
      <c r="E146" s="265"/>
      <c r="F146" s="265"/>
      <c r="G146" s="265"/>
      <c r="H146" s="265"/>
      <c r="I146" s="265"/>
      <c r="J146" s="265"/>
      <c r="K146" s="265"/>
      <c r="L146" s="265"/>
      <c r="M146" s="265"/>
      <c r="N146" s="265"/>
      <c r="O146" s="265"/>
      <c r="P146" s="265"/>
      <c r="Q146" s="265"/>
      <c r="R146" s="265"/>
      <c r="S146" s="265"/>
      <c r="T146" s="265"/>
      <c r="U146" s="265"/>
      <c r="V146" s="265"/>
      <c r="W146" s="326"/>
      <c r="X146" s="265"/>
      <c r="Y146" s="265"/>
      <c r="Z146" s="265"/>
      <c r="AA146" s="265"/>
      <c r="AB146" s="265"/>
      <c r="AC146" s="265"/>
      <c r="AD146" s="265"/>
      <c r="AE146" s="265"/>
      <c r="AF146" s="265"/>
      <c r="AG146" s="265"/>
      <c r="AH146" s="265"/>
      <c r="AI146" s="265"/>
      <c r="AJ146" s="265"/>
      <c r="AK146" s="265"/>
      <c r="AL146" s="265"/>
      <c r="AM146" s="265"/>
      <c r="AN146" s="266"/>
      <c r="AO146" s="266"/>
      <c r="AP146" s="266"/>
      <c r="AQ146" s="266"/>
      <c r="AR146" s="266"/>
      <c r="AS146" s="265"/>
    </row>
    <row r="147" spans="1:45" ht="14.25" customHeight="1" x14ac:dyDescent="0.25">
      <c r="A147" s="265"/>
      <c r="B147" s="325"/>
      <c r="C147" s="325"/>
      <c r="D147" s="265"/>
      <c r="E147" s="265"/>
      <c r="F147" s="265"/>
      <c r="G147" s="265"/>
      <c r="H147" s="265"/>
      <c r="I147" s="265"/>
      <c r="J147" s="265"/>
      <c r="K147" s="265"/>
      <c r="L147" s="265"/>
      <c r="M147" s="265"/>
      <c r="N147" s="265"/>
      <c r="O147" s="265"/>
      <c r="P147" s="265"/>
      <c r="Q147" s="265"/>
      <c r="R147" s="265"/>
      <c r="S147" s="265"/>
      <c r="T147" s="265"/>
      <c r="U147" s="265"/>
      <c r="V147" s="265"/>
      <c r="W147" s="326"/>
      <c r="X147" s="265"/>
      <c r="Y147" s="265"/>
      <c r="Z147" s="265"/>
      <c r="AA147" s="265"/>
      <c r="AB147" s="265"/>
      <c r="AC147" s="265"/>
      <c r="AD147" s="265"/>
      <c r="AE147" s="265"/>
      <c r="AF147" s="265"/>
      <c r="AG147" s="265"/>
      <c r="AH147" s="265"/>
      <c r="AI147" s="265"/>
      <c r="AJ147" s="265"/>
      <c r="AK147" s="265"/>
      <c r="AL147" s="265"/>
      <c r="AM147" s="265"/>
      <c r="AN147" s="266"/>
      <c r="AO147" s="266"/>
      <c r="AP147" s="266"/>
      <c r="AQ147" s="266"/>
      <c r="AR147" s="266"/>
      <c r="AS147" s="265"/>
    </row>
    <row r="148" spans="1:45" ht="14.25" customHeight="1" x14ac:dyDescent="0.25">
      <c r="A148" s="265"/>
      <c r="B148" s="325"/>
      <c r="C148" s="325"/>
      <c r="D148" s="265"/>
      <c r="E148" s="265"/>
      <c r="F148" s="265"/>
      <c r="G148" s="265"/>
      <c r="H148" s="265"/>
      <c r="I148" s="265"/>
      <c r="J148" s="265"/>
      <c r="K148" s="265"/>
      <c r="L148" s="265"/>
      <c r="M148" s="265"/>
      <c r="N148" s="265"/>
      <c r="O148" s="265"/>
      <c r="P148" s="265"/>
      <c r="Q148" s="265"/>
      <c r="R148" s="265"/>
      <c r="S148" s="265"/>
      <c r="T148" s="265"/>
      <c r="U148" s="265"/>
      <c r="V148" s="265"/>
      <c r="W148" s="326"/>
      <c r="X148" s="265"/>
      <c r="Y148" s="265"/>
      <c r="Z148" s="265"/>
      <c r="AA148" s="265"/>
      <c r="AB148" s="265"/>
      <c r="AC148" s="265"/>
      <c r="AD148" s="265"/>
      <c r="AE148" s="265"/>
      <c r="AF148" s="265"/>
      <c r="AG148" s="265"/>
      <c r="AH148" s="265"/>
      <c r="AI148" s="265"/>
      <c r="AJ148" s="265"/>
      <c r="AK148" s="265"/>
      <c r="AL148" s="265"/>
      <c r="AM148" s="265"/>
      <c r="AN148" s="266"/>
      <c r="AO148" s="266"/>
      <c r="AP148" s="266"/>
      <c r="AQ148" s="266"/>
      <c r="AR148" s="266"/>
      <c r="AS148" s="265"/>
    </row>
    <row r="149" spans="1:45" ht="14.25" customHeight="1" x14ac:dyDescent="0.25">
      <c r="A149" s="265"/>
      <c r="B149" s="325"/>
      <c r="C149" s="325"/>
      <c r="D149" s="265"/>
      <c r="E149" s="265"/>
      <c r="F149" s="265"/>
      <c r="G149" s="265"/>
      <c r="H149" s="265"/>
      <c r="I149" s="265"/>
      <c r="J149" s="265"/>
      <c r="K149" s="265"/>
      <c r="L149" s="265"/>
      <c r="M149" s="265"/>
      <c r="N149" s="265"/>
      <c r="O149" s="265"/>
      <c r="P149" s="265"/>
      <c r="Q149" s="265"/>
      <c r="R149" s="265"/>
      <c r="S149" s="265"/>
      <c r="T149" s="265"/>
      <c r="U149" s="265"/>
      <c r="V149" s="265"/>
      <c r="W149" s="326"/>
      <c r="X149" s="265"/>
      <c r="Y149" s="265"/>
      <c r="Z149" s="265"/>
      <c r="AA149" s="265"/>
      <c r="AB149" s="265"/>
      <c r="AC149" s="265"/>
      <c r="AD149" s="265"/>
      <c r="AE149" s="265"/>
      <c r="AF149" s="265"/>
      <c r="AG149" s="265"/>
      <c r="AH149" s="265"/>
      <c r="AI149" s="265"/>
      <c r="AJ149" s="265"/>
      <c r="AK149" s="265"/>
      <c r="AL149" s="265"/>
      <c r="AM149" s="265"/>
      <c r="AN149" s="266"/>
      <c r="AO149" s="266"/>
      <c r="AP149" s="266"/>
      <c r="AQ149" s="266"/>
      <c r="AR149" s="266"/>
      <c r="AS149" s="265"/>
    </row>
    <row r="150" spans="1:45" ht="14.25" customHeight="1" x14ac:dyDescent="0.25">
      <c r="A150" s="265"/>
      <c r="B150" s="325"/>
      <c r="C150" s="325"/>
      <c r="D150" s="265"/>
      <c r="E150" s="265"/>
      <c r="F150" s="265"/>
      <c r="G150" s="265"/>
      <c r="H150" s="265"/>
      <c r="I150" s="265"/>
      <c r="J150" s="265"/>
      <c r="K150" s="265"/>
      <c r="L150" s="265"/>
      <c r="M150" s="265"/>
      <c r="N150" s="265"/>
      <c r="O150" s="265"/>
      <c r="P150" s="265"/>
      <c r="Q150" s="265"/>
      <c r="R150" s="265"/>
      <c r="S150" s="265"/>
      <c r="T150" s="265"/>
      <c r="U150" s="265"/>
      <c r="V150" s="265"/>
      <c r="W150" s="326"/>
      <c r="X150" s="265"/>
      <c r="Y150" s="265"/>
      <c r="Z150" s="265"/>
      <c r="AA150" s="265"/>
      <c r="AB150" s="265"/>
      <c r="AC150" s="265"/>
      <c r="AD150" s="265"/>
      <c r="AE150" s="265"/>
      <c r="AF150" s="265"/>
      <c r="AG150" s="265"/>
      <c r="AH150" s="265"/>
      <c r="AI150" s="265"/>
      <c r="AJ150" s="265"/>
      <c r="AK150" s="265"/>
      <c r="AL150" s="265"/>
      <c r="AM150" s="265"/>
      <c r="AN150" s="266"/>
      <c r="AO150" s="266"/>
      <c r="AP150" s="266"/>
      <c r="AQ150" s="266"/>
      <c r="AR150" s="266"/>
      <c r="AS150" s="265"/>
    </row>
    <row r="151" spans="1:45" ht="14.25" customHeight="1" x14ac:dyDescent="0.25">
      <c r="A151" s="265"/>
      <c r="B151" s="325"/>
      <c r="C151" s="325"/>
      <c r="D151" s="265"/>
      <c r="E151" s="265"/>
      <c r="F151" s="265"/>
      <c r="G151" s="265"/>
      <c r="H151" s="265"/>
      <c r="I151" s="265"/>
      <c r="J151" s="265"/>
      <c r="K151" s="265"/>
      <c r="L151" s="265"/>
      <c r="M151" s="265"/>
      <c r="N151" s="265"/>
      <c r="O151" s="265"/>
      <c r="P151" s="265"/>
      <c r="Q151" s="265"/>
      <c r="R151" s="265"/>
      <c r="S151" s="265"/>
      <c r="T151" s="265"/>
      <c r="U151" s="265"/>
      <c r="V151" s="265"/>
      <c r="W151" s="326"/>
      <c r="X151" s="265"/>
      <c r="Y151" s="265"/>
      <c r="Z151" s="265"/>
      <c r="AA151" s="265"/>
      <c r="AB151" s="265"/>
      <c r="AC151" s="265"/>
      <c r="AD151" s="265"/>
      <c r="AE151" s="265"/>
      <c r="AF151" s="265"/>
      <c r="AG151" s="265"/>
      <c r="AH151" s="265"/>
      <c r="AI151" s="265"/>
      <c r="AJ151" s="265"/>
      <c r="AK151" s="265"/>
      <c r="AL151" s="265"/>
      <c r="AM151" s="265"/>
      <c r="AN151" s="266"/>
      <c r="AO151" s="266"/>
      <c r="AP151" s="266"/>
      <c r="AQ151" s="266"/>
      <c r="AR151" s="266"/>
      <c r="AS151" s="265"/>
    </row>
    <row r="152" spans="1:45" ht="14.25" customHeight="1" x14ac:dyDescent="0.25">
      <c r="A152" s="265"/>
      <c r="B152" s="325"/>
      <c r="C152" s="325"/>
      <c r="D152" s="265"/>
      <c r="E152" s="265"/>
      <c r="F152" s="265"/>
      <c r="G152" s="265"/>
      <c r="H152" s="265"/>
      <c r="I152" s="265"/>
      <c r="J152" s="265"/>
      <c r="K152" s="265"/>
      <c r="L152" s="265"/>
      <c r="M152" s="265"/>
      <c r="N152" s="265"/>
      <c r="O152" s="265"/>
      <c r="P152" s="265"/>
      <c r="Q152" s="265"/>
      <c r="R152" s="265"/>
      <c r="S152" s="265"/>
      <c r="T152" s="265"/>
      <c r="U152" s="265"/>
      <c r="V152" s="265"/>
      <c r="W152" s="326"/>
      <c r="X152" s="265"/>
      <c r="Y152" s="265"/>
      <c r="Z152" s="265"/>
      <c r="AA152" s="265"/>
      <c r="AB152" s="265"/>
      <c r="AC152" s="265"/>
      <c r="AD152" s="265"/>
      <c r="AE152" s="265"/>
      <c r="AF152" s="265"/>
      <c r="AG152" s="265"/>
      <c r="AH152" s="265"/>
      <c r="AI152" s="265"/>
      <c r="AJ152" s="265"/>
      <c r="AK152" s="265"/>
      <c r="AL152" s="265"/>
      <c r="AM152" s="265"/>
      <c r="AN152" s="266"/>
      <c r="AO152" s="266"/>
      <c r="AP152" s="266"/>
      <c r="AQ152" s="266"/>
      <c r="AR152" s="266"/>
      <c r="AS152" s="265"/>
    </row>
    <row r="153" spans="1:45" ht="14.25" customHeight="1" x14ac:dyDescent="0.25">
      <c r="A153" s="265"/>
      <c r="B153" s="325"/>
      <c r="C153" s="325"/>
      <c r="D153" s="265"/>
      <c r="E153" s="265"/>
      <c r="F153" s="265"/>
      <c r="G153" s="265"/>
      <c r="H153" s="265"/>
      <c r="I153" s="265"/>
      <c r="J153" s="265"/>
      <c r="K153" s="265"/>
      <c r="L153" s="265"/>
      <c r="M153" s="265"/>
      <c r="N153" s="265"/>
      <c r="O153" s="265"/>
      <c r="P153" s="265"/>
      <c r="Q153" s="265"/>
      <c r="R153" s="265"/>
      <c r="S153" s="265"/>
      <c r="T153" s="265"/>
      <c r="U153" s="265"/>
      <c r="V153" s="265"/>
      <c r="W153" s="326"/>
      <c r="X153" s="265"/>
      <c r="Y153" s="265"/>
      <c r="Z153" s="265"/>
      <c r="AA153" s="265"/>
      <c r="AB153" s="265"/>
      <c r="AC153" s="265"/>
      <c r="AD153" s="265"/>
      <c r="AE153" s="265"/>
      <c r="AF153" s="265"/>
      <c r="AG153" s="265"/>
      <c r="AH153" s="265"/>
      <c r="AI153" s="265"/>
      <c r="AJ153" s="265"/>
      <c r="AK153" s="265"/>
      <c r="AL153" s="265"/>
      <c r="AM153" s="265"/>
      <c r="AN153" s="266"/>
      <c r="AO153" s="266"/>
      <c r="AP153" s="266"/>
      <c r="AQ153" s="266"/>
      <c r="AR153" s="266"/>
      <c r="AS153" s="265"/>
    </row>
    <row r="154" spans="1:45" ht="14.25" customHeight="1" x14ac:dyDescent="0.25">
      <c r="A154" s="265"/>
      <c r="B154" s="325"/>
      <c r="C154" s="325"/>
      <c r="D154" s="265"/>
      <c r="E154" s="265"/>
      <c r="F154" s="265"/>
      <c r="G154" s="265"/>
      <c r="H154" s="265"/>
      <c r="I154" s="265"/>
      <c r="J154" s="265"/>
      <c r="K154" s="265"/>
      <c r="L154" s="265"/>
      <c r="M154" s="265"/>
      <c r="N154" s="265"/>
      <c r="O154" s="265"/>
      <c r="P154" s="265"/>
      <c r="Q154" s="265"/>
      <c r="R154" s="265"/>
      <c r="S154" s="265"/>
      <c r="T154" s="265"/>
      <c r="U154" s="265"/>
      <c r="V154" s="265"/>
      <c r="W154" s="326"/>
      <c r="X154" s="265"/>
      <c r="Y154" s="265"/>
      <c r="Z154" s="265"/>
      <c r="AA154" s="265"/>
      <c r="AB154" s="265"/>
      <c r="AC154" s="265"/>
      <c r="AD154" s="265"/>
      <c r="AE154" s="265"/>
      <c r="AF154" s="265"/>
      <c r="AG154" s="265"/>
      <c r="AH154" s="265"/>
      <c r="AI154" s="265"/>
      <c r="AJ154" s="265"/>
      <c r="AK154" s="265"/>
      <c r="AL154" s="265"/>
      <c r="AM154" s="265"/>
      <c r="AN154" s="266"/>
      <c r="AO154" s="266"/>
      <c r="AP154" s="266"/>
      <c r="AQ154" s="266"/>
      <c r="AR154" s="266"/>
      <c r="AS154" s="265"/>
    </row>
    <row r="155" spans="1:45" ht="14.25" customHeight="1" x14ac:dyDescent="0.25">
      <c r="A155" s="265"/>
      <c r="B155" s="325"/>
      <c r="C155" s="325"/>
      <c r="D155" s="265"/>
      <c r="E155" s="265"/>
      <c r="F155" s="265"/>
      <c r="G155" s="265"/>
      <c r="H155" s="265"/>
      <c r="I155" s="265"/>
      <c r="J155" s="265"/>
      <c r="K155" s="265"/>
      <c r="L155" s="265"/>
      <c r="M155" s="265"/>
      <c r="N155" s="265"/>
      <c r="O155" s="265"/>
      <c r="P155" s="265"/>
      <c r="Q155" s="265"/>
      <c r="R155" s="265"/>
      <c r="S155" s="265"/>
      <c r="T155" s="265"/>
      <c r="U155" s="265"/>
      <c r="V155" s="265"/>
      <c r="W155" s="326"/>
      <c r="X155" s="265"/>
      <c r="Y155" s="265"/>
      <c r="Z155" s="265"/>
      <c r="AA155" s="265"/>
      <c r="AB155" s="265"/>
      <c r="AC155" s="265"/>
      <c r="AD155" s="265"/>
      <c r="AE155" s="265"/>
      <c r="AF155" s="265"/>
      <c r="AG155" s="265"/>
      <c r="AH155" s="265"/>
      <c r="AI155" s="265"/>
      <c r="AJ155" s="265"/>
      <c r="AK155" s="265"/>
      <c r="AL155" s="265"/>
      <c r="AM155" s="265"/>
      <c r="AN155" s="266"/>
      <c r="AO155" s="266"/>
      <c r="AP155" s="266"/>
      <c r="AQ155" s="266"/>
      <c r="AR155" s="266"/>
      <c r="AS155" s="265"/>
    </row>
    <row r="156" spans="1:45" ht="14.25" customHeight="1" x14ac:dyDescent="0.25">
      <c r="A156" s="265"/>
      <c r="B156" s="325"/>
      <c r="C156" s="325"/>
      <c r="D156" s="265"/>
      <c r="E156" s="265"/>
      <c r="F156" s="265"/>
      <c r="G156" s="265"/>
      <c r="H156" s="265"/>
      <c r="I156" s="265"/>
      <c r="J156" s="265"/>
      <c r="K156" s="265"/>
      <c r="L156" s="265"/>
      <c r="M156" s="265"/>
      <c r="N156" s="265"/>
      <c r="O156" s="265"/>
      <c r="P156" s="265"/>
      <c r="Q156" s="265"/>
      <c r="R156" s="265"/>
      <c r="S156" s="265"/>
      <c r="T156" s="265"/>
      <c r="U156" s="265"/>
      <c r="V156" s="265"/>
      <c r="W156" s="326"/>
      <c r="X156" s="265"/>
      <c r="Y156" s="265"/>
      <c r="Z156" s="265"/>
      <c r="AA156" s="265"/>
      <c r="AB156" s="265"/>
      <c r="AC156" s="265"/>
      <c r="AD156" s="265"/>
      <c r="AE156" s="265"/>
      <c r="AF156" s="265"/>
      <c r="AG156" s="265"/>
      <c r="AH156" s="265"/>
      <c r="AI156" s="265"/>
      <c r="AJ156" s="265"/>
      <c r="AK156" s="265"/>
      <c r="AL156" s="265"/>
      <c r="AM156" s="265"/>
      <c r="AN156" s="266"/>
      <c r="AO156" s="266"/>
      <c r="AP156" s="266"/>
      <c r="AQ156" s="266"/>
      <c r="AR156" s="266"/>
      <c r="AS156" s="265"/>
    </row>
    <row r="157" spans="1:45" ht="14.25" customHeight="1" x14ac:dyDescent="0.25">
      <c r="A157" s="265"/>
      <c r="B157" s="325"/>
      <c r="C157" s="325"/>
      <c r="D157" s="265"/>
      <c r="E157" s="265"/>
      <c r="F157" s="265"/>
      <c r="G157" s="265"/>
      <c r="H157" s="265"/>
      <c r="I157" s="265"/>
      <c r="J157" s="265"/>
      <c r="K157" s="265"/>
      <c r="L157" s="265"/>
      <c r="M157" s="265"/>
      <c r="N157" s="265"/>
      <c r="O157" s="265"/>
      <c r="P157" s="265"/>
      <c r="Q157" s="265"/>
      <c r="R157" s="265"/>
      <c r="S157" s="265"/>
      <c r="T157" s="265"/>
      <c r="U157" s="265"/>
      <c r="V157" s="265"/>
      <c r="W157" s="326"/>
      <c r="X157" s="265"/>
      <c r="Y157" s="265"/>
      <c r="Z157" s="265"/>
      <c r="AA157" s="265"/>
      <c r="AB157" s="265"/>
      <c r="AC157" s="265"/>
      <c r="AD157" s="265"/>
      <c r="AE157" s="265"/>
      <c r="AF157" s="265"/>
      <c r="AG157" s="265"/>
      <c r="AH157" s="265"/>
      <c r="AI157" s="265"/>
      <c r="AJ157" s="265"/>
      <c r="AK157" s="265"/>
      <c r="AL157" s="265"/>
      <c r="AM157" s="265"/>
      <c r="AN157" s="266"/>
      <c r="AO157" s="266"/>
      <c r="AP157" s="266"/>
      <c r="AQ157" s="266"/>
      <c r="AR157" s="266"/>
      <c r="AS157" s="265"/>
    </row>
    <row r="158" spans="1:45" ht="14.25" customHeight="1" x14ac:dyDescent="0.25">
      <c r="A158" s="265"/>
      <c r="B158" s="325"/>
      <c r="C158" s="325"/>
      <c r="D158" s="265"/>
      <c r="E158" s="265"/>
      <c r="F158" s="265"/>
      <c r="G158" s="265"/>
      <c r="H158" s="265"/>
      <c r="I158" s="265"/>
      <c r="J158" s="265"/>
      <c r="K158" s="265"/>
      <c r="L158" s="265"/>
      <c r="M158" s="265"/>
      <c r="N158" s="265"/>
      <c r="O158" s="265"/>
      <c r="P158" s="265"/>
      <c r="Q158" s="265"/>
      <c r="R158" s="265"/>
      <c r="S158" s="265"/>
      <c r="T158" s="265"/>
      <c r="U158" s="265"/>
      <c r="V158" s="265"/>
      <c r="W158" s="326"/>
      <c r="X158" s="265"/>
      <c r="Y158" s="265"/>
      <c r="Z158" s="265"/>
      <c r="AA158" s="265"/>
      <c r="AB158" s="265"/>
      <c r="AC158" s="265"/>
      <c r="AD158" s="265"/>
      <c r="AE158" s="265"/>
      <c r="AF158" s="265"/>
      <c r="AG158" s="265"/>
      <c r="AH158" s="265"/>
      <c r="AI158" s="265"/>
      <c r="AJ158" s="265"/>
      <c r="AK158" s="265"/>
      <c r="AL158" s="265"/>
      <c r="AM158" s="265"/>
      <c r="AN158" s="266"/>
      <c r="AO158" s="266"/>
      <c r="AP158" s="266"/>
      <c r="AQ158" s="266"/>
      <c r="AR158" s="266"/>
      <c r="AS158" s="265"/>
    </row>
    <row r="159" spans="1:45" ht="14.25" customHeight="1" x14ac:dyDescent="0.25">
      <c r="A159" s="265"/>
      <c r="B159" s="325"/>
      <c r="C159" s="325"/>
      <c r="D159" s="265"/>
      <c r="E159" s="265"/>
      <c r="F159" s="265"/>
      <c r="G159" s="265"/>
      <c r="H159" s="265"/>
      <c r="I159" s="265"/>
      <c r="J159" s="265"/>
      <c r="K159" s="265"/>
      <c r="L159" s="265"/>
      <c r="M159" s="265"/>
      <c r="N159" s="265"/>
      <c r="O159" s="265"/>
      <c r="P159" s="265"/>
      <c r="Q159" s="265"/>
      <c r="R159" s="265"/>
      <c r="S159" s="265"/>
      <c r="T159" s="265"/>
      <c r="U159" s="265"/>
      <c r="V159" s="265"/>
      <c r="W159" s="326"/>
      <c r="X159" s="265"/>
      <c r="Y159" s="265"/>
      <c r="Z159" s="265"/>
      <c r="AA159" s="265"/>
      <c r="AB159" s="265"/>
      <c r="AC159" s="265"/>
      <c r="AD159" s="265"/>
      <c r="AE159" s="265"/>
      <c r="AF159" s="265"/>
      <c r="AG159" s="265"/>
      <c r="AH159" s="265"/>
      <c r="AI159" s="265"/>
      <c r="AJ159" s="265"/>
      <c r="AK159" s="265"/>
      <c r="AL159" s="265"/>
      <c r="AM159" s="265"/>
      <c r="AN159" s="266"/>
      <c r="AO159" s="266"/>
      <c r="AP159" s="266"/>
      <c r="AQ159" s="266"/>
      <c r="AR159" s="266"/>
      <c r="AS159" s="265"/>
    </row>
    <row r="160" spans="1:45" ht="14.25" customHeight="1" x14ac:dyDescent="0.25">
      <c r="A160" s="265"/>
      <c r="B160" s="325"/>
      <c r="C160" s="325"/>
      <c r="D160" s="265"/>
      <c r="E160" s="265"/>
      <c r="F160" s="265"/>
      <c r="G160" s="265"/>
      <c r="H160" s="265"/>
      <c r="I160" s="265"/>
      <c r="J160" s="265"/>
      <c r="K160" s="265"/>
      <c r="L160" s="265"/>
      <c r="M160" s="265"/>
      <c r="N160" s="265"/>
      <c r="O160" s="265"/>
      <c r="P160" s="265"/>
      <c r="Q160" s="265"/>
      <c r="R160" s="265"/>
      <c r="S160" s="265"/>
      <c r="T160" s="265"/>
      <c r="U160" s="265"/>
      <c r="V160" s="265"/>
      <c r="W160" s="326"/>
      <c r="X160" s="265"/>
      <c r="Y160" s="265"/>
      <c r="Z160" s="265"/>
      <c r="AA160" s="265"/>
      <c r="AB160" s="265"/>
      <c r="AC160" s="265"/>
      <c r="AD160" s="265"/>
      <c r="AE160" s="265"/>
      <c r="AF160" s="265"/>
      <c r="AG160" s="265"/>
      <c r="AH160" s="265"/>
      <c r="AI160" s="265"/>
      <c r="AJ160" s="265"/>
      <c r="AK160" s="265"/>
      <c r="AL160" s="265"/>
      <c r="AM160" s="265"/>
      <c r="AN160" s="266"/>
      <c r="AO160" s="266"/>
      <c r="AP160" s="266"/>
      <c r="AQ160" s="266"/>
      <c r="AR160" s="266"/>
      <c r="AS160" s="265"/>
    </row>
    <row r="161" spans="1:45" ht="14.25" customHeight="1" x14ac:dyDescent="0.25">
      <c r="A161" s="265"/>
      <c r="B161" s="325"/>
      <c r="C161" s="325"/>
      <c r="D161" s="265"/>
      <c r="E161" s="265"/>
      <c r="F161" s="265"/>
      <c r="G161" s="265"/>
      <c r="H161" s="265"/>
      <c r="I161" s="265"/>
      <c r="J161" s="265"/>
      <c r="K161" s="265"/>
      <c r="L161" s="265"/>
      <c r="M161" s="265"/>
      <c r="N161" s="265"/>
      <c r="O161" s="265"/>
      <c r="P161" s="265"/>
      <c r="Q161" s="265"/>
      <c r="R161" s="265"/>
      <c r="S161" s="265"/>
      <c r="T161" s="265"/>
      <c r="U161" s="265"/>
      <c r="V161" s="265"/>
      <c r="W161" s="326"/>
      <c r="X161" s="265"/>
      <c r="Y161" s="265"/>
      <c r="Z161" s="265"/>
      <c r="AA161" s="265"/>
      <c r="AB161" s="265"/>
      <c r="AC161" s="265"/>
      <c r="AD161" s="265"/>
      <c r="AE161" s="265"/>
      <c r="AF161" s="265"/>
      <c r="AG161" s="265"/>
      <c r="AH161" s="265"/>
      <c r="AI161" s="265"/>
      <c r="AJ161" s="265"/>
      <c r="AK161" s="265"/>
      <c r="AL161" s="265"/>
      <c r="AM161" s="265"/>
      <c r="AN161" s="266"/>
      <c r="AO161" s="266"/>
      <c r="AP161" s="266"/>
      <c r="AQ161" s="266"/>
      <c r="AR161" s="266"/>
      <c r="AS161" s="265"/>
    </row>
    <row r="162" spans="1:45" ht="14.25" customHeight="1" x14ac:dyDescent="0.25">
      <c r="A162" s="265"/>
      <c r="B162" s="325"/>
      <c r="C162" s="325"/>
      <c r="D162" s="265"/>
      <c r="E162" s="265"/>
      <c r="F162" s="265"/>
      <c r="G162" s="265"/>
      <c r="H162" s="265"/>
      <c r="I162" s="265"/>
      <c r="J162" s="265"/>
      <c r="K162" s="265"/>
      <c r="L162" s="265"/>
      <c r="M162" s="265"/>
      <c r="N162" s="265"/>
      <c r="O162" s="265"/>
      <c r="P162" s="265"/>
      <c r="Q162" s="265"/>
      <c r="R162" s="265"/>
      <c r="S162" s="265"/>
      <c r="T162" s="265"/>
      <c r="U162" s="265"/>
      <c r="V162" s="265"/>
      <c r="W162" s="326"/>
      <c r="X162" s="265"/>
      <c r="Y162" s="265"/>
      <c r="Z162" s="265"/>
      <c r="AA162" s="265"/>
      <c r="AB162" s="265"/>
      <c r="AC162" s="265"/>
      <c r="AD162" s="265"/>
      <c r="AE162" s="265"/>
      <c r="AF162" s="265"/>
      <c r="AG162" s="265"/>
      <c r="AH162" s="265"/>
      <c r="AI162" s="265"/>
      <c r="AJ162" s="265"/>
      <c r="AK162" s="265"/>
      <c r="AL162" s="265"/>
      <c r="AM162" s="265"/>
      <c r="AN162" s="266"/>
      <c r="AO162" s="266"/>
      <c r="AP162" s="266"/>
      <c r="AQ162" s="266"/>
      <c r="AR162" s="266"/>
      <c r="AS162" s="265"/>
    </row>
    <row r="163" spans="1:45" ht="14.25" customHeight="1" x14ac:dyDescent="0.25">
      <c r="A163" s="265"/>
      <c r="B163" s="325"/>
      <c r="C163" s="325"/>
      <c r="D163" s="265"/>
      <c r="E163" s="265"/>
      <c r="F163" s="265"/>
      <c r="G163" s="265"/>
      <c r="H163" s="265"/>
      <c r="I163" s="265"/>
      <c r="J163" s="265"/>
      <c r="K163" s="265"/>
      <c r="L163" s="265"/>
      <c r="M163" s="265"/>
      <c r="N163" s="265"/>
      <c r="O163" s="265"/>
      <c r="P163" s="265"/>
      <c r="Q163" s="265"/>
      <c r="R163" s="265"/>
      <c r="S163" s="265"/>
      <c r="T163" s="265"/>
      <c r="U163" s="265"/>
      <c r="V163" s="265"/>
      <c r="W163" s="326"/>
      <c r="X163" s="265"/>
      <c r="Y163" s="265"/>
      <c r="Z163" s="265"/>
      <c r="AA163" s="265"/>
      <c r="AB163" s="265"/>
      <c r="AC163" s="265"/>
      <c r="AD163" s="265"/>
      <c r="AE163" s="265"/>
      <c r="AF163" s="265"/>
      <c r="AG163" s="265"/>
      <c r="AH163" s="265"/>
      <c r="AI163" s="265"/>
      <c r="AJ163" s="265"/>
      <c r="AK163" s="265"/>
      <c r="AL163" s="265"/>
      <c r="AM163" s="265"/>
      <c r="AN163" s="266"/>
      <c r="AO163" s="266"/>
      <c r="AP163" s="266"/>
      <c r="AQ163" s="266"/>
      <c r="AR163" s="266"/>
      <c r="AS163" s="265"/>
    </row>
    <row r="164" spans="1:45" ht="14.25" customHeight="1" x14ac:dyDescent="0.25">
      <c r="A164" s="265"/>
      <c r="B164" s="325"/>
      <c r="C164" s="325"/>
      <c r="D164" s="265"/>
      <c r="E164" s="265"/>
      <c r="F164" s="265"/>
      <c r="G164" s="265"/>
      <c r="H164" s="265"/>
      <c r="I164" s="265"/>
      <c r="J164" s="265"/>
      <c r="K164" s="265"/>
      <c r="L164" s="265"/>
      <c r="M164" s="265"/>
      <c r="N164" s="265"/>
      <c r="O164" s="265"/>
      <c r="P164" s="265"/>
      <c r="Q164" s="265"/>
      <c r="R164" s="265"/>
      <c r="S164" s="265"/>
      <c r="T164" s="265"/>
      <c r="U164" s="265"/>
      <c r="V164" s="265"/>
      <c r="W164" s="326"/>
      <c r="X164" s="265"/>
      <c r="Y164" s="265"/>
      <c r="Z164" s="265"/>
      <c r="AA164" s="265"/>
      <c r="AB164" s="265"/>
      <c r="AC164" s="265"/>
      <c r="AD164" s="265"/>
      <c r="AE164" s="265"/>
      <c r="AF164" s="265"/>
      <c r="AG164" s="265"/>
      <c r="AH164" s="265"/>
      <c r="AI164" s="265"/>
      <c r="AJ164" s="265"/>
      <c r="AK164" s="265"/>
      <c r="AL164" s="265"/>
      <c r="AM164" s="265"/>
      <c r="AN164" s="266"/>
      <c r="AO164" s="266"/>
      <c r="AP164" s="266"/>
      <c r="AQ164" s="266"/>
      <c r="AR164" s="266"/>
      <c r="AS164" s="265"/>
    </row>
    <row r="165" spans="1:45" ht="14.25" customHeight="1" x14ac:dyDescent="0.25">
      <c r="A165" s="265"/>
      <c r="B165" s="325"/>
      <c r="C165" s="325"/>
      <c r="D165" s="265"/>
      <c r="E165" s="265"/>
      <c r="F165" s="265"/>
      <c r="G165" s="265"/>
      <c r="H165" s="265"/>
      <c r="I165" s="265"/>
      <c r="J165" s="265"/>
      <c r="K165" s="265"/>
      <c r="L165" s="265"/>
      <c r="M165" s="265"/>
      <c r="N165" s="265"/>
      <c r="O165" s="265"/>
      <c r="P165" s="265"/>
      <c r="Q165" s="265"/>
      <c r="R165" s="265"/>
      <c r="S165" s="265"/>
      <c r="T165" s="265"/>
      <c r="U165" s="265"/>
      <c r="V165" s="265"/>
      <c r="W165" s="326"/>
      <c r="X165" s="265"/>
      <c r="Y165" s="265"/>
      <c r="Z165" s="265"/>
      <c r="AA165" s="265"/>
      <c r="AB165" s="265"/>
      <c r="AC165" s="265"/>
      <c r="AD165" s="265"/>
      <c r="AE165" s="265"/>
      <c r="AF165" s="265"/>
      <c r="AG165" s="265"/>
      <c r="AH165" s="265"/>
      <c r="AI165" s="265"/>
      <c r="AJ165" s="265"/>
      <c r="AK165" s="265"/>
      <c r="AL165" s="265"/>
      <c r="AM165" s="265"/>
      <c r="AN165" s="266"/>
      <c r="AO165" s="266"/>
      <c r="AP165" s="266"/>
      <c r="AQ165" s="266"/>
      <c r="AR165" s="266"/>
      <c r="AS165" s="265"/>
    </row>
    <row r="166" spans="1:45" ht="14.25" customHeight="1" x14ac:dyDescent="0.25">
      <c r="A166" s="265"/>
      <c r="B166" s="325"/>
      <c r="C166" s="325"/>
      <c r="D166" s="265"/>
      <c r="E166" s="265"/>
      <c r="F166" s="265"/>
      <c r="G166" s="265"/>
      <c r="H166" s="265"/>
      <c r="I166" s="265"/>
      <c r="J166" s="265"/>
      <c r="K166" s="265"/>
      <c r="L166" s="265"/>
      <c r="M166" s="265"/>
      <c r="N166" s="265"/>
      <c r="O166" s="265"/>
      <c r="P166" s="265"/>
      <c r="Q166" s="265"/>
      <c r="R166" s="265"/>
      <c r="S166" s="265"/>
      <c r="T166" s="265"/>
      <c r="U166" s="265"/>
      <c r="V166" s="265"/>
      <c r="W166" s="326"/>
      <c r="X166" s="265"/>
      <c r="Y166" s="265"/>
      <c r="Z166" s="265"/>
      <c r="AA166" s="265"/>
      <c r="AB166" s="265"/>
      <c r="AC166" s="265"/>
      <c r="AD166" s="265"/>
      <c r="AE166" s="265"/>
      <c r="AF166" s="265"/>
      <c r="AG166" s="265"/>
      <c r="AH166" s="265"/>
      <c r="AI166" s="265"/>
      <c r="AJ166" s="265"/>
      <c r="AK166" s="265"/>
      <c r="AL166" s="265"/>
      <c r="AM166" s="265"/>
      <c r="AN166" s="266"/>
      <c r="AO166" s="266"/>
      <c r="AP166" s="266"/>
      <c r="AQ166" s="266"/>
      <c r="AR166" s="266"/>
      <c r="AS166" s="265"/>
    </row>
    <row r="167" spans="1:45" ht="14.25" customHeight="1" x14ac:dyDescent="0.25">
      <c r="A167" s="265"/>
      <c r="B167" s="325"/>
      <c r="C167" s="325"/>
      <c r="D167" s="265"/>
      <c r="E167" s="265"/>
      <c r="F167" s="265"/>
      <c r="G167" s="265"/>
      <c r="H167" s="265"/>
      <c r="I167" s="265"/>
      <c r="J167" s="265"/>
      <c r="K167" s="265"/>
      <c r="L167" s="265"/>
      <c r="M167" s="265"/>
      <c r="N167" s="265"/>
      <c r="O167" s="265"/>
      <c r="P167" s="265"/>
      <c r="Q167" s="265"/>
      <c r="R167" s="265"/>
      <c r="S167" s="265"/>
      <c r="T167" s="265"/>
      <c r="U167" s="265"/>
      <c r="V167" s="265"/>
      <c r="W167" s="326"/>
      <c r="X167" s="265"/>
      <c r="Y167" s="265"/>
      <c r="Z167" s="265"/>
      <c r="AA167" s="265"/>
      <c r="AB167" s="265"/>
      <c r="AC167" s="265"/>
      <c r="AD167" s="265"/>
      <c r="AE167" s="265"/>
      <c r="AF167" s="265"/>
      <c r="AG167" s="265"/>
      <c r="AH167" s="265"/>
      <c r="AI167" s="265"/>
      <c r="AJ167" s="265"/>
      <c r="AK167" s="265"/>
      <c r="AL167" s="265"/>
      <c r="AM167" s="265"/>
      <c r="AN167" s="266"/>
      <c r="AO167" s="266"/>
      <c r="AP167" s="266"/>
      <c r="AQ167" s="266"/>
      <c r="AR167" s="266"/>
      <c r="AS167" s="265"/>
    </row>
    <row r="168" spans="1:45" ht="14.25" customHeight="1" x14ac:dyDescent="0.25">
      <c r="A168" s="265"/>
      <c r="B168" s="325"/>
      <c r="C168" s="325"/>
      <c r="D168" s="265"/>
      <c r="E168" s="265"/>
      <c r="F168" s="265"/>
      <c r="G168" s="265"/>
      <c r="H168" s="265"/>
      <c r="I168" s="265"/>
      <c r="J168" s="265"/>
      <c r="K168" s="265"/>
      <c r="L168" s="265"/>
      <c r="M168" s="265"/>
      <c r="N168" s="265"/>
      <c r="O168" s="265"/>
      <c r="P168" s="265"/>
      <c r="Q168" s="265"/>
      <c r="R168" s="265"/>
      <c r="S168" s="265"/>
      <c r="T168" s="265"/>
      <c r="U168" s="265"/>
      <c r="V168" s="265"/>
      <c r="W168" s="326"/>
      <c r="X168" s="265"/>
      <c r="Y168" s="265"/>
      <c r="Z168" s="265"/>
      <c r="AA168" s="265"/>
      <c r="AB168" s="265"/>
      <c r="AC168" s="265"/>
      <c r="AD168" s="265"/>
      <c r="AE168" s="265"/>
      <c r="AF168" s="265"/>
      <c r="AG168" s="265"/>
      <c r="AH168" s="265"/>
      <c r="AI168" s="265"/>
      <c r="AJ168" s="265"/>
      <c r="AK168" s="265"/>
      <c r="AL168" s="265"/>
      <c r="AM168" s="265"/>
      <c r="AN168" s="266"/>
      <c r="AO168" s="266"/>
      <c r="AP168" s="266"/>
      <c r="AQ168" s="266"/>
      <c r="AR168" s="266"/>
      <c r="AS168" s="265"/>
    </row>
    <row r="169" spans="1:45" ht="14.25" customHeight="1" x14ac:dyDescent="0.25">
      <c r="A169" s="265"/>
      <c r="B169" s="325"/>
      <c r="C169" s="325"/>
      <c r="D169" s="265"/>
      <c r="E169" s="265"/>
      <c r="F169" s="265"/>
      <c r="G169" s="265"/>
      <c r="H169" s="265"/>
      <c r="I169" s="265"/>
      <c r="J169" s="265"/>
      <c r="K169" s="265"/>
      <c r="L169" s="265"/>
      <c r="M169" s="265"/>
      <c r="N169" s="265"/>
      <c r="O169" s="265"/>
      <c r="P169" s="265"/>
      <c r="Q169" s="265"/>
      <c r="R169" s="265"/>
      <c r="S169" s="265"/>
      <c r="T169" s="265"/>
      <c r="U169" s="265"/>
      <c r="V169" s="265"/>
      <c r="W169" s="326"/>
      <c r="X169" s="265"/>
      <c r="Y169" s="265"/>
      <c r="Z169" s="265"/>
      <c r="AA169" s="265"/>
      <c r="AB169" s="265"/>
      <c r="AC169" s="265"/>
      <c r="AD169" s="265"/>
      <c r="AE169" s="265"/>
      <c r="AF169" s="265"/>
      <c r="AG169" s="265"/>
      <c r="AH169" s="265"/>
      <c r="AI169" s="265"/>
      <c r="AJ169" s="265"/>
      <c r="AK169" s="265"/>
      <c r="AL169" s="265"/>
      <c r="AM169" s="265"/>
      <c r="AN169" s="266"/>
      <c r="AO169" s="266"/>
      <c r="AP169" s="266"/>
      <c r="AQ169" s="266"/>
      <c r="AR169" s="266"/>
      <c r="AS169" s="265"/>
    </row>
    <row r="170" spans="1:45" ht="14.25" customHeight="1" x14ac:dyDescent="0.25">
      <c r="A170" s="265"/>
      <c r="B170" s="325"/>
      <c r="C170" s="325"/>
      <c r="D170" s="265"/>
      <c r="E170" s="265"/>
      <c r="F170" s="265"/>
      <c r="G170" s="265"/>
      <c r="H170" s="265"/>
      <c r="I170" s="265"/>
      <c r="J170" s="265"/>
      <c r="K170" s="265"/>
      <c r="L170" s="265"/>
      <c r="M170" s="265"/>
      <c r="N170" s="265"/>
      <c r="O170" s="265"/>
      <c r="P170" s="265"/>
      <c r="Q170" s="265"/>
      <c r="R170" s="265"/>
      <c r="S170" s="265"/>
      <c r="T170" s="265"/>
      <c r="U170" s="265"/>
      <c r="V170" s="265"/>
      <c r="W170" s="326"/>
      <c r="X170" s="265"/>
      <c r="Y170" s="265"/>
      <c r="Z170" s="265"/>
      <c r="AA170" s="265"/>
      <c r="AB170" s="265"/>
      <c r="AC170" s="265"/>
      <c r="AD170" s="265"/>
      <c r="AE170" s="265"/>
      <c r="AF170" s="265"/>
      <c r="AG170" s="265"/>
      <c r="AH170" s="265"/>
      <c r="AI170" s="265"/>
      <c r="AJ170" s="265"/>
      <c r="AK170" s="265"/>
      <c r="AL170" s="265"/>
      <c r="AM170" s="265"/>
      <c r="AN170" s="266"/>
      <c r="AO170" s="266"/>
      <c r="AP170" s="266"/>
      <c r="AQ170" s="266"/>
      <c r="AR170" s="266"/>
      <c r="AS170" s="265"/>
    </row>
    <row r="171" spans="1:45" ht="14.25" customHeight="1" x14ac:dyDescent="0.25">
      <c r="A171" s="265"/>
      <c r="B171" s="325"/>
      <c r="C171" s="325"/>
      <c r="D171" s="265"/>
      <c r="E171" s="265"/>
      <c r="F171" s="265"/>
      <c r="G171" s="265"/>
      <c r="H171" s="265"/>
      <c r="I171" s="265"/>
      <c r="J171" s="265"/>
      <c r="K171" s="265"/>
      <c r="L171" s="265"/>
      <c r="M171" s="265"/>
      <c r="N171" s="265"/>
      <c r="O171" s="265"/>
      <c r="P171" s="265"/>
      <c r="Q171" s="265"/>
      <c r="R171" s="265"/>
      <c r="S171" s="265"/>
      <c r="T171" s="265"/>
      <c r="U171" s="265"/>
      <c r="V171" s="265"/>
      <c r="W171" s="326"/>
      <c r="X171" s="265"/>
      <c r="Y171" s="265"/>
      <c r="Z171" s="265"/>
      <c r="AA171" s="265"/>
      <c r="AB171" s="265"/>
      <c r="AC171" s="265"/>
      <c r="AD171" s="265"/>
      <c r="AE171" s="265"/>
      <c r="AF171" s="265"/>
      <c r="AG171" s="265"/>
      <c r="AH171" s="265"/>
      <c r="AI171" s="265"/>
      <c r="AJ171" s="265"/>
      <c r="AK171" s="265"/>
      <c r="AL171" s="265"/>
      <c r="AM171" s="265"/>
      <c r="AN171" s="266"/>
      <c r="AO171" s="266"/>
      <c r="AP171" s="266"/>
      <c r="AQ171" s="266"/>
      <c r="AR171" s="266"/>
      <c r="AS171" s="265"/>
    </row>
    <row r="172" spans="1:45" ht="14.25" customHeight="1" x14ac:dyDescent="0.25">
      <c r="A172" s="265"/>
      <c r="B172" s="325"/>
      <c r="C172" s="325"/>
      <c r="D172" s="265"/>
      <c r="E172" s="265"/>
      <c r="F172" s="265"/>
      <c r="G172" s="265"/>
      <c r="H172" s="265"/>
      <c r="I172" s="265"/>
      <c r="J172" s="265"/>
      <c r="K172" s="265"/>
      <c r="L172" s="265"/>
      <c r="M172" s="265"/>
      <c r="N172" s="265"/>
      <c r="O172" s="265"/>
      <c r="P172" s="265"/>
      <c r="Q172" s="265"/>
      <c r="R172" s="265"/>
      <c r="S172" s="265"/>
      <c r="T172" s="265"/>
      <c r="U172" s="265"/>
      <c r="V172" s="265"/>
      <c r="W172" s="326"/>
      <c r="X172" s="265"/>
      <c r="Y172" s="265"/>
      <c r="Z172" s="265"/>
      <c r="AA172" s="265"/>
      <c r="AB172" s="265"/>
      <c r="AC172" s="265"/>
      <c r="AD172" s="265"/>
      <c r="AE172" s="265"/>
      <c r="AF172" s="265"/>
      <c r="AG172" s="265"/>
      <c r="AH172" s="265"/>
      <c r="AI172" s="265"/>
      <c r="AJ172" s="265"/>
      <c r="AK172" s="265"/>
      <c r="AL172" s="265"/>
      <c r="AM172" s="265"/>
      <c r="AN172" s="266"/>
      <c r="AO172" s="266"/>
      <c r="AP172" s="266"/>
      <c r="AQ172" s="266"/>
      <c r="AR172" s="266"/>
      <c r="AS172" s="265"/>
    </row>
    <row r="173" spans="1:45" ht="14.25" customHeight="1" x14ac:dyDescent="0.25">
      <c r="A173" s="265"/>
      <c r="B173" s="325"/>
      <c r="C173" s="325"/>
      <c r="D173" s="265"/>
      <c r="E173" s="265"/>
      <c r="F173" s="265"/>
      <c r="G173" s="265"/>
      <c r="H173" s="265"/>
      <c r="I173" s="265"/>
      <c r="J173" s="265"/>
      <c r="K173" s="265"/>
      <c r="L173" s="265"/>
      <c r="M173" s="265"/>
      <c r="N173" s="265"/>
      <c r="O173" s="265"/>
      <c r="P173" s="265"/>
      <c r="Q173" s="265"/>
      <c r="R173" s="265"/>
      <c r="S173" s="265"/>
      <c r="T173" s="265"/>
      <c r="U173" s="265"/>
      <c r="V173" s="265"/>
      <c r="W173" s="326"/>
      <c r="X173" s="265"/>
      <c r="Y173" s="265"/>
      <c r="Z173" s="265"/>
      <c r="AA173" s="265"/>
      <c r="AB173" s="265"/>
      <c r="AC173" s="265"/>
      <c r="AD173" s="265"/>
      <c r="AE173" s="265"/>
      <c r="AF173" s="265"/>
      <c r="AG173" s="265"/>
      <c r="AH173" s="265"/>
      <c r="AI173" s="265"/>
      <c r="AJ173" s="265"/>
      <c r="AK173" s="265"/>
      <c r="AL173" s="265"/>
      <c r="AM173" s="265"/>
      <c r="AN173" s="266"/>
      <c r="AO173" s="266"/>
      <c r="AP173" s="266"/>
      <c r="AQ173" s="266"/>
      <c r="AR173" s="266"/>
      <c r="AS173" s="265"/>
    </row>
    <row r="174" spans="1:45" ht="14.25" customHeight="1" x14ac:dyDescent="0.25">
      <c r="A174" s="265"/>
      <c r="B174" s="325"/>
      <c r="C174" s="325"/>
      <c r="D174" s="265"/>
      <c r="E174" s="265"/>
      <c r="F174" s="265"/>
      <c r="G174" s="265"/>
      <c r="H174" s="265"/>
      <c r="I174" s="265"/>
      <c r="J174" s="265"/>
      <c r="K174" s="265"/>
      <c r="L174" s="265"/>
      <c r="M174" s="265"/>
      <c r="N174" s="265"/>
      <c r="O174" s="265"/>
      <c r="P174" s="265"/>
      <c r="Q174" s="265"/>
      <c r="R174" s="265"/>
      <c r="S174" s="265"/>
      <c r="T174" s="265"/>
      <c r="U174" s="265"/>
      <c r="V174" s="265"/>
      <c r="W174" s="326"/>
      <c r="X174" s="265"/>
      <c r="Y174" s="265"/>
      <c r="Z174" s="265"/>
      <c r="AA174" s="265"/>
      <c r="AB174" s="265"/>
      <c r="AC174" s="265"/>
      <c r="AD174" s="265"/>
      <c r="AE174" s="265"/>
      <c r="AF174" s="265"/>
      <c r="AG174" s="265"/>
      <c r="AH174" s="265"/>
      <c r="AI174" s="265"/>
      <c r="AJ174" s="265"/>
      <c r="AK174" s="265"/>
      <c r="AL174" s="265"/>
      <c r="AM174" s="265"/>
      <c r="AN174" s="266"/>
      <c r="AO174" s="266"/>
      <c r="AP174" s="266"/>
      <c r="AQ174" s="266"/>
      <c r="AR174" s="266"/>
      <c r="AS174" s="265"/>
    </row>
    <row r="175" spans="1:45" ht="14.25" customHeight="1" x14ac:dyDescent="0.25">
      <c r="A175" s="265"/>
      <c r="B175" s="325"/>
      <c r="C175" s="325"/>
      <c r="D175" s="265"/>
      <c r="E175" s="265"/>
      <c r="F175" s="265"/>
      <c r="G175" s="265"/>
      <c r="H175" s="265"/>
      <c r="I175" s="265"/>
      <c r="J175" s="265"/>
      <c r="K175" s="265"/>
      <c r="L175" s="265"/>
      <c r="M175" s="265"/>
      <c r="N175" s="265"/>
      <c r="O175" s="265"/>
      <c r="P175" s="265"/>
      <c r="Q175" s="265"/>
      <c r="R175" s="265"/>
      <c r="S175" s="265"/>
      <c r="T175" s="265"/>
      <c r="U175" s="265"/>
      <c r="V175" s="265"/>
      <c r="W175" s="326"/>
      <c r="X175" s="265"/>
      <c r="Y175" s="265"/>
      <c r="Z175" s="265"/>
      <c r="AA175" s="265"/>
      <c r="AB175" s="265"/>
      <c r="AC175" s="265"/>
      <c r="AD175" s="265"/>
      <c r="AE175" s="265"/>
      <c r="AF175" s="265"/>
      <c r="AG175" s="265"/>
      <c r="AH175" s="265"/>
      <c r="AI175" s="265"/>
      <c r="AJ175" s="265"/>
      <c r="AK175" s="265"/>
      <c r="AL175" s="265"/>
      <c r="AM175" s="265"/>
      <c r="AN175" s="266"/>
      <c r="AO175" s="266"/>
      <c r="AP175" s="266"/>
      <c r="AQ175" s="266"/>
      <c r="AR175" s="266"/>
      <c r="AS175" s="265"/>
    </row>
    <row r="176" spans="1:45" ht="14.25" customHeight="1" x14ac:dyDescent="0.25">
      <c r="A176" s="265"/>
      <c r="B176" s="325"/>
      <c r="C176" s="325"/>
      <c r="D176" s="265"/>
      <c r="E176" s="265"/>
      <c r="F176" s="265"/>
      <c r="G176" s="265"/>
      <c r="H176" s="265"/>
      <c r="I176" s="265"/>
      <c r="J176" s="265"/>
      <c r="K176" s="265"/>
      <c r="L176" s="265"/>
      <c r="M176" s="265"/>
      <c r="N176" s="265"/>
      <c r="O176" s="265"/>
      <c r="P176" s="265"/>
      <c r="Q176" s="265"/>
      <c r="R176" s="265"/>
      <c r="S176" s="265"/>
      <c r="T176" s="265"/>
      <c r="U176" s="265"/>
      <c r="V176" s="265"/>
      <c r="W176" s="326"/>
      <c r="X176" s="265"/>
      <c r="Y176" s="265"/>
      <c r="Z176" s="265"/>
      <c r="AA176" s="265"/>
      <c r="AB176" s="265"/>
      <c r="AC176" s="265"/>
      <c r="AD176" s="265"/>
      <c r="AE176" s="265"/>
      <c r="AF176" s="265"/>
      <c r="AG176" s="265"/>
      <c r="AH176" s="265"/>
      <c r="AI176" s="265"/>
      <c r="AJ176" s="265"/>
      <c r="AK176" s="265"/>
      <c r="AL176" s="265"/>
      <c r="AM176" s="265"/>
      <c r="AN176" s="266"/>
      <c r="AO176" s="266"/>
      <c r="AP176" s="266"/>
      <c r="AQ176" s="266"/>
      <c r="AR176" s="266"/>
      <c r="AS176" s="265"/>
    </row>
    <row r="177" spans="1:45" ht="14.25" customHeight="1" x14ac:dyDescent="0.25">
      <c r="A177" s="265"/>
      <c r="B177" s="325"/>
      <c r="C177" s="325"/>
      <c r="D177" s="265"/>
      <c r="E177" s="265"/>
      <c r="F177" s="265"/>
      <c r="G177" s="265"/>
      <c r="H177" s="265"/>
      <c r="I177" s="265"/>
      <c r="J177" s="265"/>
      <c r="K177" s="265"/>
      <c r="L177" s="265"/>
      <c r="M177" s="265"/>
      <c r="N177" s="265"/>
      <c r="O177" s="265"/>
      <c r="P177" s="265"/>
      <c r="Q177" s="265"/>
      <c r="R177" s="265"/>
      <c r="S177" s="265"/>
      <c r="T177" s="265"/>
      <c r="U177" s="265"/>
      <c r="V177" s="265"/>
      <c r="W177" s="326"/>
      <c r="X177" s="265"/>
      <c r="Y177" s="265"/>
      <c r="Z177" s="265"/>
      <c r="AA177" s="265"/>
      <c r="AB177" s="265"/>
      <c r="AC177" s="265"/>
      <c r="AD177" s="265"/>
      <c r="AE177" s="265"/>
      <c r="AF177" s="265"/>
      <c r="AG177" s="265"/>
      <c r="AH177" s="265"/>
      <c r="AI177" s="265"/>
      <c r="AJ177" s="265"/>
      <c r="AK177" s="265"/>
      <c r="AL177" s="265"/>
      <c r="AM177" s="265"/>
      <c r="AN177" s="266"/>
      <c r="AO177" s="266"/>
      <c r="AP177" s="266"/>
      <c r="AQ177" s="266"/>
      <c r="AR177" s="266"/>
      <c r="AS177" s="265"/>
    </row>
    <row r="178" spans="1:45" ht="14.25" customHeight="1" x14ac:dyDescent="0.25">
      <c r="A178" s="265"/>
      <c r="B178" s="325"/>
      <c r="C178" s="325"/>
      <c r="D178" s="265"/>
      <c r="E178" s="265"/>
      <c r="F178" s="265"/>
      <c r="G178" s="265"/>
      <c r="H178" s="265"/>
      <c r="I178" s="265"/>
      <c r="J178" s="265"/>
      <c r="K178" s="265"/>
      <c r="L178" s="265"/>
      <c r="M178" s="265"/>
      <c r="N178" s="265"/>
      <c r="O178" s="265"/>
      <c r="P178" s="265"/>
      <c r="Q178" s="265"/>
      <c r="R178" s="265"/>
      <c r="S178" s="265"/>
      <c r="T178" s="265"/>
      <c r="U178" s="265"/>
      <c r="V178" s="265"/>
      <c r="W178" s="326"/>
      <c r="X178" s="265"/>
      <c r="Y178" s="265"/>
      <c r="Z178" s="265"/>
      <c r="AA178" s="265"/>
      <c r="AB178" s="265"/>
      <c r="AC178" s="265"/>
      <c r="AD178" s="265"/>
      <c r="AE178" s="265"/>
      <c r="AF178" s="265"/>
      <c r="AG178" s="265"/>
      <c r="AH178" s="265"/>
      <c r="AI178" s="265"/>
      <c r="AJ178" s="265"/>
      <c r="AK178" s="265"/>
      <c r="AL178" s="265"/>
      <c r="AM178" s="265"/>
      <c r="AN178" s="266"/>
      <c r="AO178" s="266"/>
      <c r="AP178" s="266"/>
      <c r="AQ178" s="266"/>
      <c r="AR178" s="266"/>
      <c r="AS178" s="265"/>
    </row>
    <row r="179" spans="1:45" ht="14.25" customHeight="1" x14ac:dyDescent="0.25">
      <c r="A179" s="265"/>
      <c r="B179" s="325"/>
      <c r="C179" s="325"/>
      <c r="D179" s="265"/>
      <c r="E179" s="265"/>
      <c r="F179" s="265"/>
      <c r="G179" s="265"/>
      <c r="H179" s="265"/>
      <c r="I179" s="265"/>
      <c r="J179" s="265"/>
      <c r="K179" s="265"/>
      <c r="L179" s="265"/>
      <c r="M179" s="265"/>
      <c r="N179" s="265"/>
      <c r="O179" s="265"/>
      <c r="P179" s="265"/>
      <c r="Q179" s="265"/>
      <c r="R179" s="265"/>
      <c r="S179" s="265"/>
      <c r="T179" s="265"/>
      <c r="U179" s="265"/>
      <c r="V179" s="265"/>
      <c r="W179" s="326"/>
      <c r="X179" s="265"/>
      <c r="Y179" s="265"/>
      <c r="Z179" s="265"/>
      <c r="AA179" s="265"/>
      <c r="AB179" s="265"/>
      <c r="AC179" s="265"/>
      <c r="AD179" s="265"/>
      <c r="AE179" s="265"/>
      <c r="AF179" s="265"/>
      <c r="AG179" s="265"/>
      <c r="AH179" s="265"/>
      <c r="AI179" s="265"/>
      <c r="AJ179" s="265"/>
      <c r="AK179" s="265"/>
      <c r="AL179" s="265"/>
      <c r="AM179" s="265"/>
      <c r="AN179" s="266"/>
      <c r="AO179" s="266"/>
      <c r="AP179" s="266"/>
      <c r="AQ179" s="266"/>
      <c r="AR179" s="266"/>
      <c r="AS179" s="265"/>
    </row>
    <row r="180" spans="1:45" ht="14.25" customHeight="1" x14ac:dyDescent="0.25">
      <c r="A180" s="265"/>
      <c r="B180" s="325"/>
      <c r="C180" s="325"/>
      <c r="D180" s="265"/>
      <c r="E180" s="265"/>
      <c r="F180" s="265"/>
      <c r="G180" s="265"/>
      <c r="H180" s="265"/>
      <c r="I180" s="265"/>
      <c r="J180" s="265"/>
      <c r="K180" s="265"/>
      <c r="L180" s="265"/>
      <c r="M180" s="265"/>
      <c r="N180" s="265"/>
      <c r="O180" s="265"/>
      <c r="P180" s="265"/>
      <c r="Q180" s="265"/>
      <c r="R180" s="265"/>
      <c r="S180" s="265"/>
      <c r="T180" s="265"/>
      <c r="U180" s="265"/>
      <c r="V180" s="265"/>
      <c r="W180" s="326"/>
      <c r="X180" s="265"/>
      <c r="Y180" s="265"/>
      <c r="Z180" s="265"/>
      <c r="AA180" s="265"/>
      <c r="AB180" s="265"/>
      <c r="AC180" s="265"/>
      <c r="AD180" s="265"/>
      <c r="AE180" s="265"/>
      <c r="AF180" s="265"/>
      <c r="AG180" s="265"/>
      <c r="AH180" s="265"/>
      <c r="AI180" s="265"/>
      <c r="AJ180" s="265"/>
      <c r="AK180" s="265"/>
      <c r="AL180" s="265"/>
      <c r="AM180" s="265"/>
      <c r="AN180" s="266"/>
      <c r="AO180" s="266"/>
      <c r="AP180" s="266"/>
      <c r="AQ180" s="266"/>
      <c r="AR180" s="266"/>
      <c r="AS180" s="265"/>
    </row>
    <row r="181" spans="1:45" ht="14.25" customHeight="1" x14ac:dyDescent="0.25">
      <c r="A181" s="265"/>
      <c r="B181" s="325"/>
      <c r="C181" s="325"/>
      <c r="D181" s="265"/>
      <c r="E181" s="265"/>
      <c r="F181" s="265"/>
      <c r="G181" s="265"/>
      <c r="H181" s="265"/>
      <c r="I181" s="265"/>
      <c r="J181" s="265"/>
      <c r="K181" s="265"/>
      <c r="L181" s="265"/>
      <c r="M181" s="265"/>
      <c r="N181" s="265"/>
      <c r="O181" s="265"/>
      <c r="P181" s="265"/>
      <c r="Q181" s="265"/>
      <c r="R181" s="265"/>
      <c r="S181" s="265"/>
      <c r="T181" s="265"/>
      <c r="U181" s="265"/>
      <c r="V181" s="265"/>
      <c r="W181" s="326"/>
      <c r="X181" s="265"/>
      <c r="Y181" s="265"/>
      <c r="Z181" s="265"/>
      <c r="AA181" s="265"/>
      <c r="AB181" s="265"/>
      <c r="AC181" s="265"/>
      <c r="AD181" s="265"/>
      <c r="AE181" s="265"/>
      <c r="AF181" s="265"/>
      <c r="AG181" s="265"/>
      <c r="AH181" s="265"/>
      <c r="AI181" s="265"/>
      <c r="AJ181" s="265"/>
      <c r="AK181" s="265"/>
      <c r="AL181" s="265"/>
      <c r="AM181" s="265"/>
      <c r="AN181" s="266"/>
      <c r="AO181" s="266"/>
      <c r="AP181" s="266"/>
      <c r="AQ181" s="266"/>
      <c r="AR181" s="266"/>
      <c r="AS181" s="265"/>
    </row>
    <row r="182" spans="1:45" ht="14.25" customHeight="1" x14ac:dyDescent="0.25">
      <c r="A182" s="265"/>
      <c r="B182" s="325"/>
      <c r="C182" s="325"/>
      <c r="D182" s="265"/>
      <c r="E182" s="265"/>
      <c r="F182" s="265"/>
      <c r="G182" s="265"/>
      <c r="H182" s="265"/>
      <c r="I182" s="265"/>
      <c r="J182" s="265"/>
      <c r="K182" s="265"/>
      <c r="L182" s="265"/>
      <c r="M182" s="265"/>
      <c r="N182" s="265"/>
      <c r="O182" s="265"/>
      <c r="P182" s="265"/>
      <c r="Q182" s="265"/>
      <c r="R182" s="265"/>
      <c r="S182" s="265"/>
      <c r="T182" s="265"/>
      <c r="U182" s="265"/>
      <c r="V182" s="265"/>
      <c r="W182" s="326"/>
      <c r="X182" s="265"/>
      <c r="Y182" s="265"/>
      <c r="Z182" s="265"/>
      <c r="AA182" s="265"/>
      <c r="AB182" s="265"/>
      <c r="AC182" s="265"/>
      <c r="AD182" s="265"/>
      <c r="AE182" s="265"/>
      <c r="AF182" s="265"/>
      <c r="AG182" s="265"/>
      <c r="AH182" s="265"/>
      <c r="AI182" s="265"/>
      <c r="AJ182" s="265"/>
      <c r="AK182" s="265"/>
      <c r="AL182" s="265"/>
      <c r="AM182" s="265"/>
      <c r="AN182" s="266"/>
      <c r="AO182" s="266"/>
      <c r="AP182" s="266"/>
      <c r="AQ182" s="266"/>
      <c r="AR182" s="266"/>
      <c r="AS182" s="265"/>
    </row>
    <row r="183" spans="1:45" ht="14.25" customHeight="1" x14ac:dyDescent="0.25">
      <c r="A183" s="265"/>
      <c r="B183" s="325"/>
      <c r="C183" s="325"/>
      <c r="D183" s="265"/>
      <c r="E183" s="265"/>
      <c r="F183" s="265"/>
      <c r="G183" s="265"/>
      <c r="H183" s="265"/>
      <c r="I183" s="265"/>
      <c r="J183" s="265"/>
      <c r="K183" s="265"/>
      <c r="L183" s="265"/>
      <c r="M183" s="265"/>
      <c r="N183" s="265"/>
      <c r="O183" s="265"/>
      <c r="P183" s="265"/>
      <c r="Q183" s="265"/>
      <c r="R183" s="265"/>
      <c r="S183" s="265"/>
      <c r="T183" s="265"/>
      <c r="U183" s="265"/>
      <c r="V183" s="265"/>
      <c r="W183" s="326"/>
      <c r="X183" s="265"/>
      <c r="Y183" s="265"/>
      <c r="Z183" s="265"/>
      <c r="AA183" s="265"/>
      <c r="AB183" s="265"/>
      <c r="AC183" s="265"/>
      <c r="AD183" s="265"/>
      <c r="AE183" s="265"/>
      <c r="AF183" s="265"/>
      <c r="AG183" s="265"/>
      <c r="AH183" s="265"/>
      <c r="AI183" s="265"/>
      <c r="AJ183" s="265"/>
      <c r="AK183" s="265"/>
      <c r="AL183" s="265"/>
      <c r="AM183" s="265"/>
      <c r="AN183" s="266"/>
      <c r="AO183" s="266"/>
      <c r="AP183" s="266"/>
      <c r="AQ183" s="266"/>
      <c r="AR183" s="266"/>
      <c r="AS183" s="265"/>
    </row>
    <row r="184" spans="1:45" ht="14.25" customHeight="1" x14ac:dyDescent="0.25">
      <c r="A184" s="265"/>
      <c r="B184" s="325"/>
      <c r="C184" s="325"/>
      <c r="D184" s="265"/>
      <c r="E184" s="265"/>
      <c r="F184" s="265"/>
      <c r="G184" s="265"/>
      <c r="H184" s="265"/>
      <c r="I184" s="265"/>
      <c r="J184" s="265"/>
      <c r="K184" s="265"/>
      <c r="L184" s="265"/>
      <c r="M184" s="265"/>
      <c r="N184" s="265"/>
      <c r="O184" s="265"/>
      <c r="P184" s="265"/>
      <c r="Q184" s="265"/>
      <c r="R184" s="265"/>
      <c r="S184" s="265"/>
      <c r="T184" s="265"/>
      <c r="U184" s="265"/>
      <c r="V184" s="265"/>
      <c r="W184" s="326"/>
      <c r="X184" s="265"/>
      <c r="Y184" s="265"/>
      <c r="Z184" s="265"/>
      <c r="AA184" s="265"/>
      <c r="AB184" s="265"/>
      <c r="AC184" s="265"/>
      <c r="AD184" s="265"/>
      <c r="AE184" s="265"/>
      <c r="AF184" s="265"/>
      <c r="AG184" s="265"/>
      <c r="AH184" s="265"/>
      <c r="AI184" s="265"/>
      <c r="AJ184" s="265"/>
      <c r="AK184" s="265"/>
      <c r="AL184" s="265"/>
      <c r="AM184" s="265"/>
      <c r="AN184" s="266"/>
      <c r="AO184" s="266"/>
      <c r="AP184" s="266"/>
      <c r="AQ184" s="266"/>
      <c r="AR184" s="266"/>
      <c r="AS184" s="265"/>
    </row>
    <row r="185" spans="1:45" ht="14.25" customHeight="1" x14ac:dyDescent="0.25">
      <c r="A185" s="265"/>
      <c r="B185" s="325"/>
      <c r="C185" s="325"/>
      <c r="D185" s="265"/>
      <c r="E185" s="265"/>
      <c r="F185" s="265"/>
      <c r="G185" s="265"/>
      <c r="H185" s="265"/>
      <c r="I185" s="265"/>
      <c r="J185" s="265"/>
      <c r="K185" s="265"/>
      <c r="L185" s="265"/>
      <c r="M185" s="265"/>
      <c r="N185" s="265"/>
      <c r="O185" s="265"/>
      <c r="P185" s="265"/>
      <c r="Q185" s="265"/>
      <c r="R185" s="265"/>
      <c r="S185" s="265"/>
      <c r="T185" s="265"/>
      <c r="U185" s="265"/>
      <c r="V185" s="265"/>
      <c r="W185" s="326"/>
      <c r="X185" s="265"/>
      <c r="Y185" s="265"/>
      <c r="Z185" s="265"/>
      <c r="AA185" s="265"/>
      <c r="AB185" s="265"/>
      <c r="AC185" s="265"/>
      <c r="AD185" s="265"/>
      <c r="AE185" s="265"/>
      <c r="AF185" s="265"/>
      <c r="AG185" s="265"/>
      <c r="AH185" s="265"/>
      <c r="AI185" s="265"/>
      <c r="AJ185" s="265"/>
      <c r="AK185" s="265"/>
      <c r="AL185" s="265"/>
      <c r="AM185" s="265"/>
      <c r="AN185" s="266"/>
      <c r="AO185" s="266"/>
      <c r="AP185" s="266"/>
      <c r="AQ185" s="266"/>
      <c r="AR185" s="266"/>
      <c r="AS185" s="265"/>
    </row>
    <row r="186" spans="1:45" ht="14.25" customHeight="1" x14ac:dyDescent="0.25">
      <c r="A186" s="265"/>
      <c r="B186" s="325"/>
      <c r="C186" s="325"/>
      <c r="D186" s="265"/>
      <c r="E186" s="265"/>
      <c r="F186" s="265"/>
      <c r="G186" s="265"/>
      <c r="H186" s="265"/>
      <c r="I186" s="265"/>
      <c r="J186" s="265"/>
      <c r="K186" s="265"/>
      <c r="L186" s="265"/>
      <c r="M186" s="265"/>
      <c r="N186" s="265"/>
      <c r="O186" s="265"/>
      <c r="P186" s="265"/>
      <c r="Q186" s="265"/>
      <c r="R186" s="265"/>
      <c r="S186" s="265"/>
      <c r="T186" s="265"/>
      <c r="U186" s="265"/>
      <c r="V186" s="265"/>
      <c r="W186" s="326"/>
      <c r="X186" s="265"/>
      <c r="Y186" s="265"/>
      <c r="Z186" s="265"/>
      <c r="AA186" s="265"/>
      <c r="AB186" s="265"/>
      <c r="AC186" s="265"/>
      <c r="AD186" s="265"/>
      <c r="AE186" s="265"/>
      <c r="AF186" s="265"/>
      <c r="AG186" s="265"/>
      <c r="AH186" s="265"/>
      <c r="AI186" s="265"/>
      <c r="AJ186" s="265"/>
      <c r="AK186" s="265"/>
      <c r="AL186" s="265"/>
      <c r="AM186" s="265"/>
      <c r="AN186" s="266"/>
      <c r="AO186" s="266"/>
      <c r="AP186" s="266"/>
      <c r="AQ186" s="266"/>
      <c r="AR186" s="266"/>
      <c r="AS186" s="265"/>
    </row>
    <row r="187" spans="1:45" ht="14.25" customHeight="1" x14ac:dyDescent="0.25">
      <c r="A187" s="265"/>
      <c r="B187" s="325"/>
      <c r="C187" s="325"/>
      <c r="D187" s="265"/>
      <c r="E187" s="265"/>
      <c r="F187" s="265"/>
      <c r="G187" s="265"/>
      <c r="H187" s="265"/>
      <c r="I187" s="265"/>
      <c r="J187" s="265"/>
      <c r="K187" s="265"/>
      <c r="L187" s="265"/>
      <c r="M187" s="265"/>
      <c r="N187" s="265"/>
      <c r="O187" s="265"/>
      <c r="P187" s="265"/>
      <c r="Q187" s="265"/>
      <c r="R187" s="265"/>
      <c r="S187" s="265"/>
      <c r="T187" s="265"/>
      <c r="U187" s="265"/>
      <c r="V187" s="265"/>
      <c r="W187" s="326"/>
      <c r="X187" s="265"/>
      <c r="Y187" s="265"/>
      <c r="Z187" s="265"/>
      <c r="AA187" s="265"/>
      <c r="AB187" s="265"/>
      <c r="AC187" s="265"/>
      <c r="AD187" s="265"/>
      <c r="AE187" s="265"/>
      <c r="AF187" s="265"/>
      <c r="AG187" s="265"/>
      <c r="AH187" s="265"/>
      <c r="AI187" s="265"/>
      <c r="AJ187" s="265"/>
      <c r="AK187" s="265"/>
      <c r="AL187" s="265"/>
      <c r="AM187" s="265"/>
      <c r="AN187" s="266"/>
      <c r="AO187" s="266"/>
      <c r="AP187" s="266"/>
      <c r="AQ187" s="266"/>
      <c r="AR187" s="266"/>
      <c r="AS187" s="265"/>
    </row>
    <row r="188" spans="1:45" ht="14.25" customHeight="1" x14ac:dyDescent="0.25">
      <c r="A188" s="265"/>
      <c r="B188" s="325"/>
      <c r="C188" s="325"/>
      <c r="D188" s="265"/>
      <c r="E188" s="265"/>
      <c r="F188" s="265"/>
      <c r="G188" s="265"/>
      <c r="H188" s="265"/>
      <c r="I188" s="265"/>
      <c r="J188" s="265"/>
      <c r="K188" s="265"/>
      <c r="L188" s="265"/>
      <c r="M188" s="265"/>
      <c r="N188" s="265"/>
      <c r="O188" s="265"/>
      <c r="P188" s="265"/>
      <c r="Q188" s="265"/>
      <c r="R188" s="265"/>
      <c r="S188" s="265"/>
      <c r="T188" s="265"/>
      <c r="U188" s="265"/>
      <c r="V188" s="265"/>
      <c r="W188" s="326"/>
      <c r="X188" s="265"/>
      <c r="Y188" s="265"/>
      <c r="Z188" s="265"/>
      <c r="AA188" s="265"/>
      <c r="AB188" s="265"/>
      <c r="AC188" s="265"/>
      <c r="AD188" s="265"/>
      <c r="AE188" s="265"/>
      <c r="AF188" s="265"/>
      <c r="AG188" s="265"/>
      <c r="AH188" s="265"/>
      <c r="AI188" s="265"/>
      <c r="AJ188" s="265"/>
      <c r="AK188" s="265"/>
      <c r="AL188" s="265"/>
      <c r="AM188" s="265"/>
      <c r="AN188" s="266"/>
      <c r="AO188" s="266"/>
      <c r="AP188" s="266"/>
      <c r="AQ188" s="266"/>
      <c r="AR188" s="266"/>
      <c r="AS188" s="265"/>
    </row>
    <row r="189" spans="1:45" ht="14.25" customHeight="1" x14ac:dyDescent="0.25">
      <c r="A189" s="265"/>
      <c r="B189" s="325"/>
      <c r="C189" s="325"/>
      <c r="D189" s="265"/>
      <c r="E189" s="265"/>
      <c r="F189" s="265"/>
      <c r="G189" s="265"/>
      <c r="H189" s="265"/>
      <c r="I189" s="265"/>
      <c r="J189" s="265"/>
      <c r="K189" s="265"/>
      <c r="L189" s="265"/>
      <c r="M189" s="265"/>
      <c r="N189" s="265"/>
      <c r="O189" s="265"/>
      <c r="P189" s="265"/>
      <c r="Q189" s="265"/>
      <c r="R189" s="265"/>
      <c r="S189" s="265"/>
      <c r="T189" s="265"/>
      <c r="U189" s="265"/>
      <c r="V189" s="265"/>
      <c r="W189" s="326"/>
      <c r="X189" s="265"/>
      <c r="Y189" s="265"/>
      <c r="Z189" s="265"/>
      <c r="AA189" s="265"/>
      <c r="AB189" s="265"/>
      <c r="AC189" s="265"/>
      <c r="AD189" s="265"/>
      <c r="AE189" s="265"/>
      <c r="AF189" s="265"/>
      <c r="AG189" s="265"/>
      <c r="AH189" s="265"/>
      <c r="AI189" s="265"/>
      <c r="AJ189" s="265"/>
      <c r="AK189" s="265"/>
      <c r="AL189" s="265"/>
      <c r="AM189" s="265"/>
      <c r="AN189" s="266"/>
      <c r="AO189" s="266"/>
      <c r="AP189" s="266"/>
      <c r="AQ189" s="266"/>
      <c r="AR189" s="266"/>
      <c r="AS189" s="265"/>
    </row>
    <row r="190" spans="1:45" ht="14.25" customHeight="1" x14ac:dyDescent="0.25">
      <c r="A190" s="265"/>
      <c r="B190" s="325"/>
      <c r="C190" s="325"/>
      <c r="D190" s="265"/>
      <c r="E190" s="265"/>
      <c r="F190" s="265"/>
      <c r="G190" s="265"/>
      <c r="H190" s="265"/>
      <c r="I190" s="265"/>
      <c r="J190" s="265"/>
      <c r="K190" s="265"/>
      <c r="L190" s="265"/>
      <c r="M190" s="265"/>
      <c r="N190" s="265"/>
      <c r="O190" s="265"/>
      <c r="P190" s="265"/>
      <c r="Q190" s="265"/>
      <c r="R190" s="265"/>
      <c r="S190" s="265"/>
      <c r="T190" s="265"/>
      <c r="U190" s="265"/>
      <c r="V190" s="265"/>
      <c r="W190" s="326"/>
      <c r="X190" s="265"/>
      <c r="Y190" s="265"/>
      <c r="Z190" s="265"/>
      <c r="AA190" s="265"/>
      <c r="AB190" s="265"/>
      <c r="AC190" s="265"/>
      <c r="AD190" s="265"/>
      <c r="AE190" s="265"/>
      <c r="AF190" s="265"/>
      <c r="AG190" s="265"/>
      <c r="AH190" s="265"/>
      <c r="AI190" s="265"/>
      <c r="AJ190" s="265"/>
      <c r="AK190" s="265"/>
      <c r="AL190" s="265"/>
      <c r="AM190" s="265"/>
      <c r="AN190" s="266"/>
      <c r="AO190" s="266"/>
      <c r="AP190" s="266"/>
      <c r="AQ190" s="266"/>
      <c r="AR190" s="266"/>
      <c r="AS190" s="265"/>
    </row>
    <row r="191" spans="1:45" ht="14.25" customHeight="1" x14ac:dyDescent="0.25">
      <c r="A191" s="265"/>
      <c r="B191" s="325"/>
      <c r="C191" s="325"/>
      <c r="D191" s="265"/>
      <c r="E191" s="265"/>
      <c r="F191" s="265"/>
      <c r="G191" s="265"/>
      <c r="H191" s="265"/>
      <c r="I191" s="265"/>
      <c r="J191" s="265"/>
      <c r="K191" s="265"/>
      <c r="L191" s="265"/>
      <c r="M191" s="265"/>
      <c r="N191" s="265"/>
      <c r="O191" s="265"/>
      <c r="P191" s="265"/>
      <c r="Q191" s="265"/>
      <c r="R191" s="265"/>
      <c r="S191" s="265"/>
      <c r="T191" s="265"/>
      <c r="U191" s="265"/>
      <c r="V191" s="265"/>
      <c r="W191" s="326"/>
      <c r="X191" s="265"/>
      <c r="Y191" s="265"/>
      <c r="Z191" s="265"/>
      <c r="AA191" s="265"/>
      <c r="AB191" s="265"/>
      <c r="AC191" s="265"/>
      <c r="AD191" s="265"/>
      <c r="AE191" s="265"/>
      <c r="AF191" s="265"/>
      <c r="AG191" s="265"/>
      <c r="AH191" s="265"/>
      <c r="AI191" s="265"/>
      <c r="AJ191" s="265"/>
      <c r="AK191" s="265"/>
      <c r="AL191" s="265"/>
      <c r="AM191" s="265"/>
      <c r="AN191" s="266"/>
      <c r="AO191" s="266"/>
      <c r="AP191" s="266"/>
      <c r="AQ191" s="266"/>
      <c r="AR191" s="266"/>
      <c r="AS191" s="265"/>
    </row>
    <row r="192" spans="1:45" ht="14.25" customHeight="1" x14ac:dyDescent="0.25">
      <c r="A192" s="265"/>
      <c r="B192" s="325"/>
      <c r="C192" s="325"/>
      <c r="D192" s="265"/>
      <c r="E192" s="265"/>
      <c r="F192" s="265"/>
      <c r="G192" s="265"/>
      <c r="H192" s="265"/>
      <c r="I192" s="265"/>
      <c r="J192" s="265"/>
      <c r="K192" s="265"/>
      <c r="L192" s="265"/>
      <c r="M192" s="265"/>
      <c r="N192" s="265"/>
      <c r="O192" s="265"/>
      <c r="P192" s="265"/>
      <c r="Q192" s="265"/>
      <c r="R192" s="265"/>
      <c r="S192" s="265"/>
      <c r="T192" s="265"/>
      <c r="U192" s="265"/>
      <c r="V192" s="265"/>
      <c r="W192" s="326"/>
      <c r="X192" s="265"/>
      <c r="Y192" s="265"/>
      <c r="Z192" s="265"/>
      <c r="AA192" s="265"/>
      <c r="AB192" s="265"/>
      <c r="AC192" s="265"/>
      <c r="AD192" s="265"/>
      <c r="AE192" s="265"/>
      <c r="AF192" s="265"/>
      <c r="AG192" s="265"/>
      <c r="AH192" s="265"/>
      <c r="AI192" s="265"/>
      <c r="AJ192" s="265"/>
      <c r="AK192" s="265"/>
      <c r="AL192" s="265"/>
      <c r="AM192" s="265"/>
      <c r="AN192" s="266"/>
      <c r="AO192" s="266"/>
      <c r="AP192" s="266"/>
      <c r="AQ192" s="266"/>
      <c r="AR192" s="266"/>
      <c r="AS192" s="265"/>
    </row>
    <row r="193" spans="1:45" ht="14.25" customHeight="1" x14ac:dyDescent="0.25">
      <c r="A193" s="265"/>
      <c r="B193" s="325"/>
      <c r="C193" s="325"/>
      <c r="D193" s="265"/>
      <c r="E193" s="265"/>
      <c r="F193" s="265"/>
      <c r="G193" s="265"/>
      <c r="H193" s="265"/>
      <c r="I193" s="265"/>
      <c r="J193" s="265"/>
      <c r="K193" s="265"/>
      <c r="L193" s="265"/>
      <c r="M193" s="265"/>
      <c r="N193" s="265"/>
      <c r="O193" s="265"/>
      <c r="P193" s="265"/>
      <c r="Q193" s="265"/>
      <c r="R193" s="265"/>
      <c r="S193" s="265"/>
      <c r="T193" s="265"/>
      <c r="U193" s="265"/>
      <c r="V193" s="265"/>
      <c r="W193" s="326"/>
      <c r="X193" s="265"/>
      <c r="Y193" s="265"/>
      <c r="Z193" s="265"/>
      <c r="AA193" s="265"/>
      <c r="AB193" s="265"/>
      <c r="AC193" s="265"/>
      <c r="AD193" s="265"/>
      <c r="AE193" s="265"/>
      <c r="AF193" s="265"/>
      <c r="AG193" s="265"/>
      <c r="AH193" s="265"/>
      <c r="AI193" s="265"/>
      <c r="AJ193" s="265"/>
      <c r="AK193" s="265"/>
      <c r="AL193" s="265"/>
      <c r="AM193" s="265"/>
      <c r="AN193" s="266"/>
      <c r="AO193" s="266"/>
      <c r="AP193" s="266"/>
      <c r="AQ193" s="266"/>
      <c r="AR193" s="266"/>
      <c r="AS193" s="265"/>
    </row>
    <row r="194" spans="1:45" ht="14.25" customHeight="1" x14ac:dyDescent="0.25">
      <c r="A194" s="265"/>
      <c r="B194" s="325"/>
      <c r="C194" s="325"/>
      <c r="D194" s="265"/>
      <c r="E194" s="265"/>
      <c r="F194" s="265"/>
      <c r="G194" s="265"/>
      <c r="H194" s="265"/>
      <c r="I194" s="265"/>
      <c r="J194" s="265"/>
      <c r="K194" s="265"/>
      <c r="L194" s="265"/>
      <c r="M194" s="265"/>
      <c r="N194" s="265"/>
      <c r="O194" s="265"/>
      <c r="P194" s="265"/>
      <c r="Q194" s="265"/>
      <c r="R194" s="265"/>
      <c r="S194" s="265"/>
      <c r="T194" s="265"/>
      <c r="U194" s="265"/>
      <c r="V194" s="265"/>
      <c r="W194" s="326"/>
      <c r="X194" s="265"/>
      <c r="Y194" s="265"/>
      <c r="Z194" s="265"/>
      <c r="AA194" s="265"/>
      <c r="AB194" s="265"/>
      <c r="AC194" s="265"/>
      <c r="AD194" s="265"/>
      <c r="AE194" s="265"/>
      <c r="AF194" s="265"/>
      <c r="AG194" s="265"/>
      <c r="AH194" s="265"/>
      <c r="AI194" s="265"/>
      <c r="AJ194" s="265"/>
      <c r="AK194" s="265"/>
      <c r="AL194" s="265"/>
      <c r="AM194" s="265"/>
      <c r="AN194" s="266"/>
      <c r="AO194" s="266"/>
      <c r="AP194" s="266"/>
      <c r="AQ194" s="266"/>
      <c r="AR194" s="266"/>
      <c r="AS194" s="265"/>
    </row>
    <row r="195" spans="1:45" ht="14.25" customHeight="1" x14ac:dyDescent="0.25">
      <c r="A195" s="265"/>
      <c r="B195" s="325"/>
      <c r="C195" s="325"/>
      <c r="D195" s="265"/>
      <c r="E195" s="265"/>
      <c r="F195" s="265"/>
      <c r="G195" s="265"/>
      <c r="H195" s="265"/>
      <c r="I195" s="265"/>
      <c r="J195" s="265"/>
      <c r="K195" s="265"/>
      <c r="L195" s="265"/>
      <c r="M195" s="265"/>
      <c r="N195" s="265"/>
      <c r="O195" s="265"/>
      <c r="P195" s="265"/>
      <c r="Q195" s="265"/>
      <c r="R195" s="265"/>
      <c r="S195" s="265"/>
      <c r="T195" s="265"/>
      <c r="U195" s="265"/>
      <c r="V195" s="265"/>
      <c r="W195" s="326"/>
      <c r="X195" s="265"/>
      <c r="Y195" s="265"/>
      <c r="Z195" s="265"/>
      <c r="AA195" s="265"/>
      <c r="AB195" s="265"/>
      <c r="AC195" s="265"/>
      <c r="AD195" s="265"/>
      <c r="AE195" s="265"/>
      <c r="AF195" s="265"/>
      <c r="AG195" s="265"/>
      <c r="AH195" s="265"/>
      <c r="AI195" s="265"/>
      <c r="AJ195" s="265"/>
      <c r="AK195" s="265"/>
      <c r="AL195" s="265"/>
      <c r="AM195" s="265"/>
      <c r="AN195" s="266"/>
      <c r="AO195" s="266"/>
      <c r="AP195" s="266"/>
      <c r="AQ195" s="266"/>
      <c r="AR195" s="266"/>
      <c r="AS195" s="265"/>
    </row>
    <row r="196" spans="1:45" ht="14.25" customHeight="1" x14ac:dyDescent="0.25">
      <c r="A196" s="265"/>
      <c r="B196" s="325"/>
      <c r="C196" s="325"/>
      <c r="D196" s="265"/>
      <c r="E196" s="265"/>
      <c r="F196" s="265"/>
      <c r="G196" s="265"/>
      <c r="H196" s="265"/>
      <c r="I196" s="265"/>
      <c r="J196" s="265"/>
      <c r="K196" s="265"/>
      <c r="L196" s="265"/>
      <c r="M196" s="265"/>
      <c r="N196" s="265"/>
      <c r="O196" s="265"/>
      <c r="P196" s="265"/>
      <c r="Q196" s="265"/>
      <c r="R196" s="265"/>
      <c r="S196" s="265"/>
      <c r="T196" s="265"/>
      <c r="U196" s="265"/>
      <c r="V196" s="265"/>
      <c r="W196" s="326"/>
      <c r="X196" s="265"/>
      <c r="Y196" s="265"/>
      <c r="Z196" s="265"/>
      <c r="AA196" s="265"/>
      <c r="AB196" s="265"/>
      <c r="AC196" s="265"/>
      <c r="AD196" s="265"/>
      <c r="AE196" s="265"/>
      <c r="AF196" s="265"/>
      <c r="AG196" s="265"/>
      <c r="AH196" s="265"/>
      <c r="AI196" s="265"/>
      <c r="AJ196" s="265"/>
      <c r="AK196" s="265"/>
      <c r="AL196" s="265"/>
      <c r="AM196" s="265"/>
      <c r="AN196" s="266"/>
      <c r="AO196" s="266"/>
      <c r="AP196" s="266"/>
      <c r="AQ196" s="266"/>
      <c r="AR196" s="266"/>
      <c r="AS196" s="265"/>
    </row>
    <row r="197" spans="1:45" ht="14.25" customHeight="1" x14ac:dyDescent="0.25">
      <c r="A197" s="265"/>
      <c r="B197" s="325"/>
      <c r="C197" s="325"/>
      <c r="D197" s="265"/>
      <c r="E197" s="265"/>
      <c r="F197" s="265"/>
      <c r="G197" s="265"/>
      <c r="H197" s="265"/>
      <c r="I197" s="265"/>
      <c r="J197" s="265"/>
      <c r="K197" s="265"/>
      <c r="L197" s="265"/>
      <c r="M197" s="265"/>
      <c r="N197" s="265"/>
      <c r="O197" s="265"/>
      <c r="P197" s="265"/>
      <c r="Q197" s="265"/>
      <c r="R197" s="265"/>
      <c r="S197" s="265"/>
      <c r="T197" s="265"/>
      <c r="U197" s="265"/>
      <c r="V197" s="265"/>
      <c r="W197" s="326"/>
      <c r="X197" s="265"/>
      <c r="Y197" s="265"/>
      <c r="Z197" s="265"/>
      <c r="AA197" s="265"/>
      <c r="AB197" s="265"/>
      <c r="AC197" s="265"/>
      <c r="AD197" s="265"/>
      <c r="AE197" s="265"/>
      <c r="AF197" s="265"/>
      <c r="AG197" s="265"/>
      <c r="AH197" s="265"/>
      <c r="AI197" s="265"/>
      <c r="AJ197" s="265"/>
      <c r="AK197" s="265"/>
      <c r="AL197" s="265"/>
      <c r="AM197" s="265"/>
      <c r="AN197" s="266"/>
      <c r="AO197" s="266"/>
      <c r="AP197" s="266"/>
      <c r="AQ197" s="266"/>
      <c r="AR197" s="266"/>
      <c r="AS197" s="265"/>
    </row>
    <row r="198" spans="1:45" ht="14.25" customHeight="1" x14ac:dyDescent="0.25">
      <c r="A198" s="265"/>
      <c r="B198" s="325"/>
      <c r="C198" s="325"/>
      <c r="D198" s="265"/>
      <c r="E198" s="265"/>
      <c r="F198" s="265"/>
      <c r="G198" s="265"/>
      <c r="H198" s="265"/>
      <c r="I198" s="265"/>
      <c r="J198" s="265"/>
      <c r="K198" s="265"/>
      <c r="L198" s="265"/>
      <c r="M198" s="265"/>
      <c r="N198" s="265"/>
      <c r="O198" s="265"/>
      <c r="P198" s="265"/>
      <c r="Q198" s="265"/>
      <c r="R198" s="265"/>
      <c r="S198" s="265"/>
      <c r="T198" s="265"/>
      <c r="U198" s="265"/>
      <c r="V198" s="265"/>
      <c r="W198" s="326"/>
      <c r="X198" s="265"/>
      <c r="Y198" s="265"/>
      <c r="Z198" s="265"/>
      <c r="AA198" s="265"/>
      <c r="AB198" s="265"/>
      <c r="AC198" s="265"/>
      <c r="AD198" s="265"/>
      <c r="AE198" s="265"/>
      <c r="AF198" s="265"/>
      <c r="AG198" s="265"/>
      <c r="AH198" s="265"/>
      <c r="AI198" s="265"/>
      <c r="AJ198" s="265"/>
      <c r="AK198" s="265"/>
      <c r="AL198" s="265"/>
      <c r="AM198" s="265"/>
      <c r="AN198" s="266"/>
      <c r="AO198" s="266"/>
      <c r="AP198" s="266"/>
      <c r="AQ198" s="266"/>
      <c r="AR198" s="266"/>
      <c r="AS198" s="265"/>
    </row>
    <row r="199" spans="1:45" ht="14.25" customHeight="1" x14ac:dyDescent="0.25">
      <c r="A199" s="265"/>
      <c r="B199" s="325"/>
      <c r="C199" s="325"/>
      <c r="D199" s="265"/>
      <c r="E199" s="265"/>
      <c r="F199" s="265"/>
      <c r="G199" s="265"/>
      <c r="H199" s="265"/>
      <c r="I199" s="265"/>
      <c r="J199" s="265"/>
      <c r="K199" s="265"/>
      <c r="L199" s="265"/>
      <c r="M199" s="265"/>
      <c r="N199" s="265"/>
      <c r="O199" s="265"/>
      <c r="P199" s="265"/>
      <c r="Q199" s="265"/>
      <c r="R199" s="265"/>
      <c r="S199" s="265"/>
      <c r="T199" s="265"/>
      <c r="U199" s="265"/>
      <c r="V199" s="265"/>
      <c r="W199" s="326"/>
      <c r="X199" s="265"/>
      <c r="Y199" s="265"/>
      <c r="Z199" s="265"/>
      <c r="AA199" s="265"/>
      <c r="AB199" s="265"/>
      <c r="AC199" s="265"/>
      <c r="AD199" s="265"/>
      <c r="AE199" s="265"/>
      <c r="AF199" s="265"/>
      <c r="AG199" s="265"/>
      <c r="AH199" s="265"/>
      <c r="AI199" s="265"/>
      <c r="AJ199" s="265"/>
      <c r="AK199" s="265"/>
      <c r="AL199" s="265"/>
      <c r="AM199" s="265"/>
      <c r="AN199" s="266"/>
      <c r="AO199" s="266"/>
      <c r="AP199" s="266"/>
      <c r="AQ199" s="266"/>
      <c r="AR199" s="266"/>
      <c r="AS199" s="265"/>
    </row>
    <row r="200" spans="1:45" ht="14.25" customHeight="1" x14ac:dyDescent="0.25">
      <c r="A200" s="265"/>
      <c r="B200" s="325"/>
      <c r="C200" s="325"/>
      <c r="D200" s="265"/>
      <c r="E200" s="265"/>
      <c r="F200" s="265"/>
      <c r="G200" s="265"/>
      <c r="H200" s="265"/>
      <c r="I200" s="265"/>
      <c r="J200" s="265"/>
      <c r="K200" s="265"/>
      <c r="L200" s="265"/>
      <c r="M200" s="265"/>
      <c r="N200" s="265"/>
      <c r="O200" s="265"/>
      <c r="P200" s="265"/>
      <c r="Q200" s="265"/>
      <c r="R200" s="265"/>
      <c r="S200" s="265"/>
      <c r="T200" s="265"/>
      <c r="U200" s="265"/>
      <c r="V200" s="265"/>
      <c r="W200" s="326"/>
      <c r="X200" s="265"/>
      <c r="Y200" s="265"/>
      <c r="Z200" s="265"/>
      <c r="AA200" s="265"/>
      <c r="AB200" s="265"/>
      <c r="AC200" s="265"/>
      <c r="AD200" s="265"/>
      <c r="AE200" s="265"/>
      <c r="AF200" s="265"/>
      <c r="AG200" s="265"/>
      <c r="AH200" s="265"/>
      <c r="AI200" s="265"/>
      <c r="AJ200" s="265"/>
      <c r="AK200" s="265"/>
      <c r="AL200" s="265"/>
      <c r="AM200" s="265"/>
      <c r="AN200" s="266"/>
      <c r="AO200" s="266"/>
      <c r="AP200" s="266"/>
      <c r="AQ200" s="266"/>
      <c r="AR200" s="266"/>
      <c r="AS200" s="265"/>
    </row>
    <row r="201" spans="1:45" ht="14.25" customHeight="1" x14ac:dyDescent="0.25">
      <c r="A201" s="265"/>
      <c r="B201" s="325"/>
      <c r="C201" s="325"/>
      <c r="D201" s="265"/>
      <c r="E201" s="265"/>
      <c r="F201" s="265"/>
      <c r="G201" s="265"/>
      <c r="H201" s="265"/>
      <c r="I201" s="265"/>
      <c r="J201" s="265"/>
      <c r="K201" s="265"/>
      <c r="L201" s="265"/>
      <c r="M201" s="265"/>
      <c r="N201" s="265"/>
      <c r="O201" s="265"/>
      <c r="P201" s="265"/>
      <c r="Q201" s="265"/>
      <c r="R201" s="265"/>
      <c r="S201" s="265"/>
      <c r="T201" s="265"/>
      <c r="U201" s="265"/>
      <c r="V201" s="265"/>
      <c r="W201" s="326"/>
      <c r="X201" s="265"/>
      <c r="Y201" s="265"/>
      <c r="Z201" s="265"/>
      <c r="AA201" s="265"/>
      <c r="AB201" s="265"/>
      <c r="AC201" s="265"/>
      <c r="AD201" s="265"/>
      <c r="AE201" s="265"/>
      <c r="AF201" s="265"/>
      <c r="AG201" s="265"/>
      <c r="AH201" s="265"/>
      <c r="AI201" s="265"/>
      <c r="AJ201" s="265"/>
      <c r="AK201" s="265"/>
      <c r="AL201" s="265"/>
      <c r="AM201" s="265"/>
      <c r="AN201" s="266"/>
      <c r="AO201" s="266"/>
      <c r="AP201" s="266"/>
      <c r="AQ201" s="266"/>
      <c r="AR201" s="266"/>
      <c r="AS201" s="265"/>
    </row>
    <row r="202" spans="1:45" ht="14.25" customHeight="1" x14ac:dyDescent="0.25">
      <c r="A202" s="265"/>
      <c r="B202" s="325"/>
      <c r="C202" s="325"/>
      <c r="D202" s="265"/>
      <c r="E202" s="265"/>
      <c r="F202" s="265"/>
      <c r="G202" s="265"/>
      <c r="H202" s="265"/>
      <c r="I202" s="265"/>
      <c r="J202" s="265"/>
      <c r="K202" s="265"/>
      <c r="L202" s="265"/>
      <c r="M202" s="265"/>
      <c r="N202" s="265"/>
      <c r="O202" s="265"/>
      <c r="P202" s="265"/>
      <c r="Q202" s="265"/>
      <c r="R202" s="265"/>
      <c r="S202" s="265"/>
      <c r="T202" s="265"/>
      <c r="U202" s="265"/>
      <c r="V202" s="265"/>
      <c r="W202" s="326"/>
      <c r="X202" s="265"/>
      <c r="Y202" s="265"/>
      <c r="Z202" s="265"/>
      <c r="AA202" s="265"/>
      <c r="AB202" s="265"/>
      <c r="AC202" s="265"/>
      <c r="AD202" s="265"/>
      <c r="AE202" s="265"/>
      <c r="AF202" s="265"/>
      <c r="AG202" s="265"/>
      <c r="AH202" s="265"/>
      <c r="AI202" s="265"/>
      <c r="AJ202" s="265"/>
      <c r="AK202" s="265"/>
      <c r="AL202" s="265"/>
      <c r="AM202" s="265"/>
      <c r="AN202" s="266"/>
      <c r="AO202" s="266"/>
      <c r="AP202" s="266"/>
      <c r="AQ202" s="266"/>
      <c r="AR202" s="266"/>
      <c r="AS202" s="265"/>
    </row>
    <row r="203" spans="1:45" ht="14.25" customHeight="1" x14ac:dyDescent="0.25">
      <c r="A203" s="265"/>
      <c r="B203" s="325"/>
      <c r="C203" s="325"/>
      <c r="D203" s="265"/>
      <c r="E203" s="265"/>
      <c r="F203" s="265"/>
      <c r="G203" s="265"/>
      <c r="H203" s="265"/>
      <c r="I203" s="265"/>
      <c r="J203" s="265"/>
      <c r="K203" s="265"/>
      <c r="L203" s="265"/>
      <c r="M203" s="265"/>
      <c r="N203" s="265"/>
      <c r="O203" s="265"/>
      <c r="P203" s="265"/>
      <c r="Q203" s="265"/>
      <c r="R203" s="265"/>
      <c r="S203" s="265"/>
      <c r="T203" s="265"/>
      <c r="U203" s="265"/>
      <c r="V203" s="265"/>
      <c r="W203" s="326"/>
      <c r="X203" s="265"/>
      <c r="Y203" s="265"/>
      <c r="Z203" s="265"/>
      <c r="AA203" s="265"/>
      <c r="AB203" s="265"/>
      <c r="AC203" s="265"/>
      <c r="AD203" s="265"/>
      <c r="AE203" s="265"/>
      <c r="AF203" s="265"/>
      <c r="AG203" s="265"/>
      <c r="AH203" s="265"/>
      <c r="AI203" s="265"/>
      <c r="AJ203" s="265"/>
      <c r="AK203" s="265"/>
      <c r="AL203" s="265"/>
      <c r="AM203" s="265"/>
      <c r="AN203" s="266"/>
      <c r="AO203" s="266"/>
      <c r="AP203" s="266"/>
      <c r="AQ203" s="266"/>
      <c r="AR203" s="266"/>
      <c r="AS203" s="265"/>
    </row>
    <row r="204" spans="1:45" ht="14.25" customHeight="1" x14ac:dyDescent="0.25">
      <c r="A204" s="265"/>
      <c r="B204" s="325"/>
      <c r="C204" s="325"/>
      <c r="D204" s="265"/>
      <c r="E204" s="265"/>
      <c r="F204" s="265"/>
      <c r="G204" s="265"/>
      <c r="H204" s="265"/>
      <c r="I204" s="265"/>
      <c r="J204" s="265"/>
      <c r="K204" s="265"/>
      <c r="L204" s="265"/>
      <c r="M204" s="265"/>
      <c r="N204" s="265"/>
      <c r="O204" s="265"/>
      <c r="P204" s="265"/>
      <c r="Q204" s="265"/>
      <c r="R204" s="265"/>
      <c r="S204" s="265"/>
      <c r="T204" s="265"/>
      <c r="U204" s="265"/>
      <c r="V204" s="265"/>
      <c r="W204" s="326"/>
      <c r="X204" s="265"/>
      <c r="Y204" s="265"/>
      <c r="Z204" s="265"/>
      <c r="AA204" s="265"/>
      <c r="AB204" s="265"/>
      <c r="AC204" s="265"/>
      <c r="AD204" s="265"/>
      <c r="AE204" s="265"/>
      <c r="AF204" s="265"/>
      <c r="AG204" s="265"/>
      <c r="AH204" s="265"/>
      <c r="AI204" s="265"/>
      <c r="AJ204" s="265"/>
      <c r="AK204" s="265"/>
      <c r="AL204" s="265"/>
      <c r="AM204" s="265"/>
      <c r="AN204" s="266"/>
      <c r="AO204" s="266"/>
      <c r="AP204" s="266"/>
      <c r="AQ204" s="266"/>
      <c r="AR204" s="266"/>
      <c r="AS204" s="265"/>
    </row>
    <row r="205" spans="1:45" ht="14.25" customHeight="1" x14ac:dyDescent="0.25">
      <c r="A205" s="265"/>
      <c r="B205" s="325"/>
      <c r="C205" s="325"/>
      <c r="D205" s="265"/>
      <c r="E205" s="265"/>
      <c r="F205" s="265"/>
      <c r="G205" s="265"/>
      <c r="H205" s="265"/>
      <c r="I205" s="265"/>
      <c r="J205" s="265"/>
      <c r="K205" s="265"/>
      <c r="L205" s="265"/>
      <c r="M205" s="265"/>
      <c r="N205" s="265"/>
      <c r="O205" s="265"/>
      <c r="P205" s="265"/>
      <c r="Q205" s="265"/>
      <c r="R205" s="265"/>
      <c r="S205" s="265"/>
      <c r="T205" s="265"/>
      <c r="U205" s="265"/>
      <c r="V205" s="265"/>
      <c r="W205" s="326"/>
      <c r="X205" s="265"/>
      <c r="Y205" s="265"/>
      <c r="Z205" s="265"/>
      <c r="AA205" s="265"/>
      <c r="AB205" s="265"/>
      <c r="AC205" s="265"/>
      <c r="AD205" s="265"/>
      <c r="AE205" s="265"/>
      <c r="AF205" s="265"/>
      <c r="AG205" s="265"/>
      <c r="AH205" s="265"/>
      <c r="AI205" s="265"/>
      <c r="AJ205" s="265"/>
      <c r="AK205" s="265"/>
      <c r="AL205" s="265"/>
      <c r="AM205" s="265"/>
      <c r="AN205" s="266"/>
      <c r="AO205" s="266"/>
      <c r="AP205" s="266"/>
      <c r="AQ205" s="266"/>
      <c r="AR205" s="266"/>
      <c r="AS205" s="265"/>
    </row>
    <row r="206" spans="1:45" ht="14.25" customHeight="1" x14ac:dyDescent="0.25">
      <c r="A206" s="265"/>
      <c r="B206" s="325"/>
      <c r="C206" s="325"/>
      <c r="D206" s="265"/>
      <c r="E206" s="265"/>
      <c r="F206" s="265"/>
      <c r="G206" s="265"/>
      <c r="H206" s="265"/>
      <c r="I206" s="265"/>
      <c r="J206" s="265"/>
      <c r="K206" s="265"/>
      <c r="L206" s="265"/>
      <c r="M206" s="265"/>
      <c r="N206" s="265"/>
      <c r="O206" s="265"/>
      <c r="P206" s="265"/>
      <c r="Q206" s="265"/>
      <c r="R206" s="265"/>
      <c r="S206" s="265"/>
      <c r="T206" s="265"/>
      <c r="U206" s="265"/>
      <c r="V206" s="265"/>
      <c r="W206" s="326"/>
      <c r="X206" s="265"/>
      <c r="Y206" s="265"/>
      <c r="Z206" s="265"/>
      <c r="AA206" s="265"/>
      <c r="AB206" s="265"/>
      <c r="AC206" s="265"/>
      <c r="AD206" s="265"/>
      <c r="AE206" s="265"/>
      <c r="AF206" s="265"/>
      <c r="AG206" s="265"/>
      <c r="AH206" s="265"/>
      <c r="AI206" s="265"/>
      <c r="AJ206" s="265"/>
      <c r="AK206" s="265"/>
      <c r="AL206" s="265"/>
      <c r="AM206" s="265"/>
      <c r="AN206" s="266"/>
      <c r="AO206" s="266"/>
      <c r="AP206" s="266"/>
      <c r="AQ206" s="266"/>
      <c r="AR206" s="266"/>
      <c r="AS206" s="265"/>
    </row>
    <row r="207" spans="1:45" ht="14.25" customHeight="1" x14ac:dyDescent="0.25">
      <c r="A207" s="265"/>
      <c r="B207" s="325"/>
      <c r="C207" s="325"/>
      <c r="D207" s="265"/>
      <c r="E207" s="265"/>
      <c r="F207" s="265"/>
      <c r="G207" s="265"/>
      <c r="H207" s="265"/>
      <c r="I207" s="265"/>
      <c r="J207" s="265"/>
      <c r="K207" s="265"/>
      <c r="L207" s="265"/>
      <c r="M207" s="265"/>
      <c r="N207" s="265"/>
      <c r="O207" s="265"/>
      <c r="P207" s="265"/>
      <c r="Q207" s="265"/>
      <c r="R207" s="265"/>
      <c r="S207" s="265"/>
      <c r="T207" s="265"/>
      <c r="U207" s="265"/>
      <c r="V207" s="265"/>
      <c r="W207" s="326"/>
      <c r="X207" s="265"/>
      <c r="Y207" s="265"/>
      <c r="Z207" s="265"/>
      <c r="AA207" s="265"/>
      <c r="AB207" s="265"/>
      <c r="AC207" s="265"/>
      <c r="AD207" s="265"/>
      <c r="AE207" s="265"/>
      <c r="AF207" s="265"/>
      <c r="AG207" s="265"/>
      <c r="AH207" s="265"/>
      <c r="AI207" s="265"/>
      <c r="AJ207" s="265"/>
      <c r="AK207" s="265"/>
      <c r="AL207" s="265"/>
      <c r="AM207" s="265"/>
      <c r="AN207" s="266"/>
      <c r="AO207" s="266"/>
      <c r="AP207" s="266"/>
      <c r="AQ207" s="266"/>
      <c r="AR207" s="266"/>
      <c r="AS207" s="265"/>
    </row>
    <row r="208" spans="1:45" ht="14.25" customHeight="1" x14ac:dyDescent="0.25">
      <c r="A208" s="265"/>
      <c r="B208" s="325"/>
      <c r="C208" s="325"/>
      <c r="D208" s="265"/>
      <c r="E208" s="265"/>
      <c r="F208" s="265"/>
      <c r="G208" s="265"/>
      <c r="H208" s="265"/>
      <c r="I208" s="265"/>
      <c r="J208" s="265"/>
      <c r="K208" s="265"/>
      <c r="L208" s="265"/>
      <c r="M208" s="265"/>
      <c r="N208" s="265"/>
      <c r="O208" s="265"/>
      <c r="P208" s="265"/>
      <c r="Q208" s="265"/>
      <c r="R208" s="265"/>
      <c r="S208" s="265"/>
      <c r="T208" s="265"/>
      <c r="U208" s="265"/>
      <c r="V208" s="265"/>
      <c r="W208" s="326"/>
      <c r="X208" s="265"/>
      <c r="Y208" s="265"/>
      <c r="Z208" s="265"/>
      <c r="AA208" s="265"/>
      <c r="AB208" s="265"/>
      <c r="AC208" s="265"/>
      <c r="AD208" s="265"/>
      <c r="AE208" s="265"/>
      <c r="AF208" s="265"/>
      <c r="AG208" s="265"/>
      <c r="AH208" s="265"/>
      <c r="AI208" s="265"/>
      <c r="AJ208" s="265"/>
      <c r="AK208" s="265"/>
      <c r="AL208" s="265"/>
      <c r="AM208" s="265"/>
      <c r="AN208" s="266"/>
      <c r="AO208" s="266"/>
      <c r="AP208" s="266"/>
      <c r="AQ208" s="266"/>
      <c r="AR208" s="266"/>
      <c r="AS208" s="265"/>
    </row>
    <row r="209" spans="1:45" ht="14.25" customHeight="1" x14ac:dyDescent="0.25">
      <c r="A209" s="265"/>
      <c r="B209" s="325"/>
      <c r="C209" s="325"/>
      <c r="D209" s="265"/>
      <c r="E209" s="265"/>
      <c r="F209" s="265"/>
      <c r="G209" s="265"/>
      <c r="H209" s="265"/>
      <c r="I209" s="265"/>
      <c r="J209" s="265"/>
      <c r="K209" s="265"/>
      <c r="L209" s="265"/>
      <c r="M209" s="265"/>
      <c r="N209" s="265"/>
      <c r="O209" s="265"/>
      <c r="P209" s="265"/>
      <c r="Q209" s="265"/>
      <c r="R209" s="265"/>
      <c r="S209" s="265"/>
      <c r="T209" s="265"/>
      <c r="U209" s="265"/>
      <c r="V209" s="265"/>
      <c r="W209" s="326"/>
      <c r="X209" s="265"/>
      <c r="Y209" s="265"/>
      <c r="Z209" s="265"/>
      <c r="AA209" s="265"/>
      <c r="AB209" s="265"/>
      <c r="AC209" s="265"/>
      <c r="AD209" s="265"/>
      <c r="AE209" s="265"/>
      <c r="AF209" s="265"/>
      <c r="AG209" s="265"/>
      <c r="AH209" s="265"/>
      <c r="AI209" s="265"/>
      <c r="AJ209" s="265"/>
      <c r="AK209" s="265"/>
      <c r="AL209" s="265"/>
      <c r="AM209" s="265"/>
      <c r="AN209" s="266"/>
      <c r="AO209" s="266"/>
      <c r="AP209" s="266"/>
      <c r="AQ209" s="266"/>
      <c r="AR209" s="266"/>
      <c r="AS209" s="265"/>
    </row>
    <row r="210" spans="1:45" ht="14.25" customHeight="1" x14ac:dyDescent="0.25">
      <c r="A210" s="265"/>
      <c r="B210" s="325"/>
      <c r="C210" s="325"/>
      <c r="D210" s="265"/>
      <c r="E210" s="265"/>
      <c r="F210" s="265"/>
      <c r="G210" s="265"/>
      <c r="H210" s="265"/>
      <c r="I210" s="265"/>
      <c r="J210" s="265"/>
      <c r="K210" s="265"/>
      <c r="L210" s="265"/>
      <c r="M210" s="265"/>
      <c r="N210" s="265"/>
      <c r="O210" s="265"/>
      <c r="P210" s="265"/>
      <c r="Q210" s="265"/>
      <c r="R210" s="265"/>
      <c r="S210" s="265"/>
      <c r="T210" s="265"/>
      <c r="U210" s="265"/>
      <c r="V210" s="265"/>
      <c r="W210" s="326"/>
      <c r="X210" s="265"/>
      <c r="Y210" s="265"/>
      <c r="Z210" s="265"/>
      <c r="AA210" s="265"/>
      <c r="AB210" s="265"/>
      <c r="AC210" s="265"/>
      <c r="AD210" s="265"/>
      <c r="AE210" s="265"/>
      <c r="AF210" s="265"/>
      <c r="AG210" s="265"/>
      <c r="AH210" s="265"/>
      <c r="AI210" s="265"/>
      <c r="AJ210" s="265"/>
      <c r="AK210" s="265"/>
      <c r="AL210" s="265"/>
      <c r="AM210" s="265"/>
      <c r="AN210" s="266"/>
      <c r="AO210" s="266"/>
      <c r="AP210" s="266"/>
      <c r="AQ210" s="266"/>
      <c r="AR210" s="266"/>
      <c r="AS210" s="265"/>
    </row>
    <row r="211" spans="1:45" ht="14.25" customHeight="1" x14ac:dyDescent="0.25">
      <c r="A211" s="265"/>
      <c r="B211" s="325"/>
      <c r="C211" s="325"/>
      <c r="D211" s="265"/>
      <c r="E211" s="265"/>
      <c r="F211" s="265"/>
      <c r="G211" s="265"/>
      <c r="H211" s="265"/>
      <c r="I211" s="265"/>
      <c r="J211" s="265"/>
      <c r="K211" s="265"/>
      <c r="L211" s="265"/>
      <c r="M211" s="265"/>
      <c r="N211" s="265"/>
      <c r="O211" s="265"/>
      <c r="P211" s="265"/>
      <c r="Q211" s="265"/>
      <c r="R211" s="265"/>
      <c r="S211" s="265"/>
      <c r="T211" s="265"/>
      <c r="U211" s="265"/>
      <c r="V211" s="265"/>
      <c r="W211" s="326"/>
      <c r="X211" s="265"/>
      <c r="Y211" s="265"/>
      <c r="Z211" s="265"/>
      <c r="AA211" s="265"/>
      <c r="AB211" s="265"/>
      <c r="AC211" s="265"/>
      <c r="AD211" s="265"/>
      <c r="AE211" s="265"/>
      <c r="AF211" s="265"/>
      <c r="AG211" s="265"/>
      <c r="AH211" s="265"/>
      <c r="AI211" s="265"/>
      <c r="AJ211" s="265"/>
      <c r="AK211" s="265"/>
      <c r="AL211" s="265"/>
      <c r="AM211" s="265"/>
      <c r="AN211" s="266"/>
      <c r="AO211" s="266"/>
      <c r="AP211" s="266"/>
      <c r="AQ211" s="266"/>
      <c r="AR211" s="266"/>
      <c r="AS211" s="265"/>
    </row>
    <row r="212" spans="1:45" ht="14.25" customHeight="1" x14ac:dyDescent="0.25">
      <c r="A212" s="265"/>
      <c r="B212" s="325"/>
      <c r="C212" s="325"/>
      <c r="D212" s="265"/>
      <c r="E212" s="265"/>
      <c r="F212" s="265"/>
      <c r="G212" s="265"/>
      <c r="H212" s="265"/>
      <c r="I212" s="265"/>
      <c r="J212" s="265"/>
      <c r="K212" s="265"/>
      <c r="L212" s="265"/>
      <c r="M212" s="265"/>
      <c r="N212" s="265"/>
      <c r="O212" s="265"/>
      <c r="P212" s="265"/>
      <c r="Q212" s="265"/>
      <c r="R212" s="265"/>
      <c r="S212" s="265"/>
      <c r="T212" s="265"/>
      <c r="U212" s="265"/>
      <c r="V212" s="265"/>
      <c r="W212" s="326"/>
      <c r="X212" s="265"/>
      <c r="Y212" s="265"/>
      <c r="Z212" s="265"/>
      <c r="AA212" s="265"/>
      <c r="AB212" s="265"/>
      <c r="AC212" s="265"/>
      <c r="AD212" s="265"/>
      <c r="AE212" s="265"/>
      <c r="AF212" s="265"/>
      <c r="AG212" s="265"/>
      <c r="AH212" s="265"/>
      <c r="AI212" s="265"/>
      <c r="AJ212" s="265"/>
      <c r="AK212" s="265"/>
      <c r="AL212" s="265"/>
      <c r="AM212" s="265"/>
      <c r="AN212" s="266"/>
      <c r="AO212" s="266"/>
      <c r="AP212" s="266"/>
      <c r="AQ212" s="266"/>
      <c r="AR212" s="266"/>
      <c r="AS212" s="265"/>
    </row>
    <row r="213" spans="1:45" ht="14.25" customHeight="1" x14ac:dyDescent="0.25">
      <c r="A213" s="265"/>
      <c r="B213" s="325"/>
      <c r="C213" s="325"/>
      <c r="D213" s="265"/>
      <c r="E213" s="265"/>
      <c r="F213" s="265"/>
      <c r="G213" s="265"/>
      <c r="H213" s="265"/>
      <c r="I213" s="265"/>
      <c r="J213" s="265"/>
      <c r="K213" s="265"/>
      <c r="L213" s="265"/>
      <c r="M213" s="265"/>
      <c r="N213" s="265"/>
      <c r="O213" s="265"/>
      <c r="P213" s="265"/>
      <c r="Q213" s="265"/>
      <c r="R213" s="265"/>
      <c r="S213" s="265"/>
      <c r="T213" s="265"/>
      <c r="U213" s="265"/>
      <c r="V213" s="265"/>
      <c r="W213" s="326"/>
      <c r="X213" s="265"/>
      <c r="Y213" s="265"/>
      <c r="Z213" s="265"/>
      <c r="AA213" s="265"/>
      <c r="AB213" s="265"/>
      <c r="AC213" s="265"/>
      <c r="AD213" s="265"/>
      <c r="AE213" s="265"/>
      <c r="AF213" s="265"/>
      <c r="AG213" s="265"/>
      <c r="AH213" s="265"/>
      <c r="AI213" s="265"/>
      <c r="AJ213" s="265"/>
      <c r="AK213" s="265"/>
      <c r="AL213" s="265"/>
      <c r="AM213" s="265"/>
      <c r="AN213" s="266"/>
      <c r="AO213" s="266"/>
      <c r="AP213" s="266"/>
      <c r="AQ213" s="266"/>
      <c r="AR213" s="266"/>
      <c r="AS213" s="265"/>
    </row>
    <row r="214" spans="1:45" ht="14.25" customHeight="1" x14ac:dyDescent="0.25">
      <c r="A214" s="265"/>
      <c r="B214" s="325"/>
      <c r="C214" s="325"/>
      <c r="D214" s="265"/>
      <c r="E214" s="265"/>
      <c r="F214" s="265"/>
      <c r="G214" s="265"/>
      <c r="H214" s="265"/>
      <c r="I214" s="265"/>
      <c r="J214" s="265"/>
      <c r="K214" s="265"/>
      <c r="L214" s="265"/>
      <c r="M214" s="265"/>
      <c r="N214" s="265"/>
      <c r="O214" s="265"/>
      <c r="P214" s="265"/>
      <c r="Q214" s="265"/>
      <c r="R214" s="265"/>
      <c r="S214" s="265"/>
      <c r="T214" s="265"/>
      <c r="U214" s="265"/>
      <c r="V214" s="265"/>
      <c r="W214" s="326"/>
      <c r="X214" s="265"/>
      <c r="Y214" s="265"/>
      <c r="Z214" s="265"/>
      <c r="AA214" s="265"/>
      <c r="AB214" s="265"/>
      <c r="AC214" s="265"/>
      <c r="AD214" s="265"/>
      <c r="AE214" s="265"/>
      <c r="AF214" s="265"/>
      <c r="AG214" s="265"/>
      <c r="AH214" s="265"/>
      <c r="AI214" s="265"/>
      <c r="AJ214" s="265"/>
      <c r="AK214" s="265"/>
      <c r="AL214" s="265"/>
      <c r="AM214" s="265"/>
      <c r="AN214" s="266"/>
      <c r="AO214" s="266"/>
      <c r="AP214" s="266"/>
      <c r="AQ214" s="266"/>
      <c r="AR214" s="266"/>
      <c r="AS214" s="265"/>
    </row>
    <row r="215" spans="1:45" ht="14.25" customHeight="1" x14ac:dyDescent="0.25">
      <c r="A215" s="265"/>
      <c r="B215" s="325"/>
      <c r="C215" s="325"/>
      <c r="D215" s="265"/>
      <c r="E215" s="265"/>
      <c r="F215" s="265"/>
      <c r="G215" s="265"/>
      <c r="H215" s="265"/>
      <c r="I215" s="265"/>
      <c r="J215" s="265"/>
      <c r="K215" s="265"/>
      <c r="L215" s="265"/>
      <c r="M215" s="265"/>
      <c r="N215" s="265"/>
      <c r="O215" s="265"/>
      <c r="P215" s="265"/>
      <c r="Q215" s="265"/>
      <c r="R215" s="265"/>
      <c r="S215" s="265"/>
      <c r="T215" s="265"/>
      <c r="U215" s="265"/>
      <c r="V215" s="265"/>
      <c r="W215" s="326"/>
      <c r="X215" s="265"/>
      <c r="Y215" s="265"/>
      <c r="Z215" s="265"/>
      <c r="AA215" s="265"/>
      <c r="AB215" s="265"/>
      <c r="AC215" s="265"/>
      <c r="AD215" s="265"/>
      <c r="AE215" s="265"/>
      <c r="AF215" s="265"/>
      <c r="AG215" s="265"/>
      <c r="AH215" s="265"/>
      <c r="AI215" s="265"/>
      <c r="AJ215" s="265"/>
      <c r="AK215" s="265"/>
      <c r="AL215" s="265"/>
      <c r="AM215" s="265"/>
      <c r="AN215" s="266"/>
      <c r="AO215" s="266"/>
      <c r="AP215" s="266"/>
      <c r="AQ215" s="266"/>
      <c r="AR215" s="266"/>
      <c r="AS215" s="265"/>
    </row>
    <row r="216" spans="1:45" ht="14.25" customHeight="1" x14ac:dyDescent="0.25">
      <c r="A216" s="265"/>
      <c r="B216" s="325"/>
      <c r="C216" s="325"/>
      <c r="D216" s="265"/>
      <c r="E216" s="265"/>
      <c r="F216" s="265"/>
      <c r="G216" s="265"/>
      <c r="H216" s="265"/>
      <c r="I216" s="265"/>
      <c r="J216" s="265"/>
      <c r="K216" s="265"/>
      <c r="L216" s="265"/>
      <c r="M216" s="265"/>
      <c r="N216" s="265"/>
      <c r="O216" s="265"/>
      <c r="P216" s="265"/>
      <c r="Q216" s="265"/>
      <c r="R216" s="265"/>
      <c r="S216" s="265"/>
      <c r="T216" s="265"/>
      <c r="U216" s="265"/>
      <c r="V216" s="265"/>
      <c r="W216" s="326"/>
      <c r="X216" s="265"/>
      <c r="Y216" s="265"/>
      <c r="Z216" s="265"/>
      <c r="AA216" s="265"/>
      <c r="AB216" s="265"/>
      <c r="AC216" s="265"/>
      <c r="AD216" s="265"/>
      <c r="AE216" s="265"/>
      <c r="AF216" s="265"/>
      <c r="AG216" s="265"/>
      <c r="AH216" s="265"/>
      <c r="AI216" s="265"/>
      <c r="AJ216" s="265"/>
      <c r="AK216" s="265"/>
      <c r="AL216" s="265"/>
      <c r="AM216" s="265"/>
      <c r="AN216" s="266"/>
      <c r="AO216" s="266"/>
      <c r="AP216" s="266"/>
      <c r="AQ216" s="266"/>
      <c r="AR216" s="266"/>
      <c r="AS216" s="265"/>
    </row>
    <row r="217" spans="1:45" ht="14.25" customHeight="1" x14ac:dyDescent="0.25">
      <c r="A217" s="265"/>
      <c r="B217" s="325"/>
      <c r="C217" s="325"/>
      <c r="D217" s="265"/>
      <c r="E217" s="265"/>
      <c r="F217" s="265"/>
      <c r="G217" s="265"/>
      <c r="H217" s="265"/>
      <c r="I217" s="265"/>
      <c r="J217" s="265"/>
      <c r="K217" s="265"/>
      <c r="L217" s="265"/>
      <c r="M217" s="265"/>
      <c r="N217" s="265"/>
      <c r="O217" s="265"/>
      <c r="P217" s="265"/>
      <c r="Q217" s="265"/>
      <c r="R217" s="265"/>
      <c r="S217" s="265"/>
      <c r="T217" s="265"/>
      <c r="U217" s="265"/>
      <c r="V217" s="265"/>
      <c r="W217" s="326"/>
      <c r="X217" s="265"/>
      <c r="Y217" s="265"/>
      <c r="Z217" s="265"/>
      <c r="AA217" s="265"/>
      <c r="AB217" s="265"/>
      <c r="AC217" s="265"/>
      <c r="AD217" s="265"/>
      <c r="AE217" s="265"/>
      <c r="AF217" s="265"/>
      <c r="AG217" s="265"/>
      <c r="AH217" s="265"/>
      <c r="AI217" s="265"/>
      <c r="AJ217" s="265"/>
      <c r="AK217" s="265"/>
      <c r="AL217" s="265"/>
      <c r="AM217" s="265"/>
      <c r="AN217" s="266"/>
      <c r="AO217" s="266"/>
      <c r="AP217" s="266"/>
      <c r="AQ217" s="266"/>
      <c r="AR217" s="266"/>
      <c r="AS217" s="265"/>
    </row>
    <row r="218" spans="1:45" ht="14.25" customHeight="1" x14ac:dyDescent="0.25">
      <c r="A218" s="265"/>
      <c r="B218" s="325"/>
      <c r="C218" s="325"/>
      <c r="D218" s="265"/>
      <c r="E218" s="265"/>
      <c r="F218" s="265"/>
      <c r="G218" s="265"/>
      <c r="H218" s="265"/>
      <c r="I218" s="265"/>
      <c r="J218" s="265"/>
      <c r="K218" s="265"/>
      <c r="L218" s="265"/>
      <c r="M218" s="265"/>
      <c r="N218" s="265"/>
      <c r="O218" s="265"/>
      <c r="P218" s="265"/>
      <c r="Q218" s="265"/>
      <c r="R218" s="265"/>
      <c r="S218" s="265"/>
      <c r="T218" s="265"/>
      <c r="U218" s="265"/>
      <c r="V218" s="265"/>
      <c r="W218" s="326"/>
      <c r="X218" s="265"/>
      <c r="Y218" s="265"/>
      <c r="Z218" s="265"/>
      <c r="AA218" s="265"/>
      <c r="AB218" s="265"/>
      <c r="AC218" s="265"/>
      <c r="AD218" s="265"/>
      <c r="AE218" s="265"/>
      <c r="AF218" s="265"/>
      <c r="AG218" s="265"/>
      <c r="AH218" s="265"/>
      <c r="AI218" s="265"/>
      <c r="AJ218" s="265"/>
      <c r="AK218" s="265"/>
      <c r="AL218" s="265"/>
      <c r="AM218" s="265"/>
      <c r="AN218" s="266"/>
      <c r="AO218" s="266"/>
      <c r="AP218" s="266"/>
      <c r="AQ218" s="266"/>
      <c r="AR218" s="266"/>
      <c r="AS218" s="265"/>
    </row>
    <row r="219" spans="1:45" ht="14.25" customHeight="1" x14ac:dyDescent="0.25">
      <c r="A219" s="265"/>
      <c r="B219" s="325"/>
      <c r="C219" s="325"/>
      <c r="D219" s="265"/>
      <c r="E219" s="265"/>
      <c r="F219" s="265"/>
      <c r="G219" s="265"/>
      <c r="H219" s="265"/>
      <c r="I219" s="265"/>
      <c r="J219" s="265"/>
      <c r="K219" s="265"/>
      <c r="L219" s="265"/>
      <c r="M219" s="265"/>
      <c r="N219" s="265"/>
      <c r="O219" s="265"/>
      <c r="P219" s="265"/>
      <c r="Q219" s="265"/>
      <c r="R219" s="265"/>
      <c r="S219" s="265"/>
      <c r="T219" s="265"/>
      <c r="U219" s="265"/>
      <c r="V219" s="265"/>
      <c r="W219" s="326"/>
      <c r="X219" s="265"/>
      <c r="Y219" s="265"/>
      <c r="Z219" s="265"/>
      <c r="AA219" s="265"/>
      <c r="AB219" s="265"/>
      <c r="AC219" s="265"/>
      <c r="AD219" s="265"/>
      <c r="AE219" s="265"/>
      <c r="AF219" s="265"/>
      <c r="AG219" s="265"/>
      <c r="AH219" s="265"/>
      <c r="AI219" s="265"/>
      <c r="AJ219" s="265"/>
      <c r="AK219" s="265"/>
      <c r="AL219" s="265"/>
      <c r="AM219" s="265"/>
      <c r="AN219" s="266"/>
      <c r="AO219" s="266"/>
      <c r="AP219" s="266"/>
      <c r="AQ219" s="266"/>
      <c r="AR219" s="266"/>
      <c r="AS219" s="265"/>
    </row>
    <row r="220" spans="1:45" ht="14.25" customHeight="1" x14ac:dyDescent="0.25">
      <c r="A220" s="265"/>
      <c r="B220" s="325"/>
      <c r="C220" s="325"/>
      <c r="D220" s="265"/>
      <c r="E220" s="265"/>
      <c r="F220" s="265"/>
      <c r="G220" s="265"/>
      <c r="H220" s="265"/>
      <c r="I220" s="265"/>
      <c r="J220" s="265"/>
      <c r="K220" s="265"/>
      <c r="L220" s="265"/>
      <c r="M220" s="265"/>
      <c r="N220" s="265"/>
      <c r="O220" s="265"/>
      <c r="P220" s="265"/>
      <c r="Q220" s="265"/>
      <c r="R220" s="265"/>
      <c r="S220" s="265"/>
      <c r="T220" s="265"/>
      <c r="U220" s="265"/>
      <c r="V220" s="265"/>
      <c r="W220" s="326"/>
      <c r="X220" s="265"/>
      <c r="Y220" s="265"/>
      <c r="Z220" s="265"/>
      <c r="AA220" s="265"/>
      <c r="AB220" s="265"/>
      <c r="AC220" s="265"/>
      <c r="AD220" s="265"/>
      <c r="AE220" s="265"/>
      <c r="AF220" s="265"/>
      <c r="AG220" s="265"/>
      <c r="AH220" s="265"/>
      <c r="AI220" s="265"/>
      <c r="AJ220" s="265"/>
      <c r="AK220" s="265"/>
      <c r="AL220" s="265"/>
      <c r="AM220" s="265"/>
      <c r="AN220" s="266"/>
      <c r="AO220" s="266"/>
      <c r="AP220" s="266"/>
      <c r="AQ220" s="266"/>
      <c r="AR220" s="266"/>
      <c r="AS220" s="265"/>
    </row>
    <row r="221" spans="1:45" ht="14.25" customHeight="1" x14ac:dyDescent="0.25">
      <c r="A221" s="265"/>
      <c r="B221" s="325"/>
      <c r="C221" s="325"/>
      <c r="D221" s="265"/>
      <c r="E221" s="265"/>
      <c r="F221" s="265"/>
      <c r="G221" s="265"/>
      <c r="H221" s="265"/>
      <c r="I221" s="265"/>
      <c r="J221" s="265"/>
      <c r="K221" s="265"/>
      <c r="L221" s="265"/>
      <c r="M221" s="265"/>
      <c r="N221" s="265"/>
      <c r="O221" s="265"/>
      <c r="P221" s="265"/>
      <c r="Q221" s="265"/>
      <c r="R221" s="265"/>
      <c r="S221" s="265"/>
      <c r="T221" s="265"/>
      <c r="U221" s="265"/>
      <c r="V221" s="265"/>
      <c r="W221" s="326"/>
      <c r="X221" s="265"/>
      <c r="Y221" s="265"/>
      <c r="Z221" s="265"/>
      <c r="AA221" s="265"/>
      <c r="AB221" s="265"/>
      <c r="AC221" s="265"/>
      <c r="AD221" s="265"/>
      <c r="AE221" s="265"/>
      <c r="AF221" s="265"/>
      <c r="AG221" s="265"/>
      <c r="AH221" s="265"/>
      <c r="AI221" s="265"/>
      <c r="AJ221" s="265"/>
      <c r="AK221" s="265"/>
      <c r="AL221" s="265"/>
      <c r="AM221" s="265"/>
      <c r="AN221" s="266"/>
      <c r="AO221" s="266"/>
      <c r="AP221" s="266"/>
      <c r="AQ221" s="266"/>
      <c r="AR221" s="266"/>
      <c r="AS221" s="265"/>
    </row>
    <row r="222" spans="1:45" ht="14.25" customHeight="1" x14ac:dyDescent="0.25">
      <c r="A222" s="265"/>
      <c r="B222" s="325"/>
      <c r="C222" s="325"/>
      <c r="D222" s="265"/>
      <c r="E222" s="265"/>
      <c r="F222" s="265"/>
      <c r="G222" s="265"/>
      <c r="H222" s="265"/>
      <c r="I222" s="265"/>
      <c r="J222" s="265"/>
      <c r="K222" s="265"/>
      <c r="L222" s="265"/>
      <c r="M222" s="265"/>
      <c r="N222" s="265"/>
      <c r="O222" s="265"/>
      <c r="P222" s="265"/>
      <c r="Q222" s="265"/>
      <c r="R222" s="265"/>
      <c r="S222" s="265"/>
      <c r="T222" s="265"/>
      <c r="U222" s="265"/>
      <c r="V222" s="265"/>
      <c r="W222" s="326"/>
      <c r="X222" s="265"/>
      <c r="Y222" s="265"/>
      <c r="Z222" s="265"/>
      <c r="AA222" s="265"/>
      <c r="AB222" s="265"/>
      <c r="AC222" s="265"/>
      <c r="AD222" s="265"/>
      <c r="AE222" s="265"/>
      <c r="AF222" s="265"/>
      <c r="AG222" s="265"/>
      <c r="AH222" s="265"/>
      <c r="AI222" s="265"/>
      <c r="AJ222" s="265"/>
      <c r="AK222" s="265"/>
      <c r="AL222" s="265"/>
      <c r="AM222" s="265"/>
      <c r="AN222" s="266"/>
      <c r="AO222" s="266"/>
      <c r="AP222" s="266"/>
      <c r="AQ222" s="266"/>
      <c r="AR222" s="266"/>
      <c r="AS222" s="265"/>
    </row>
    <row r="223" spans="1:45" ht="14.25" customHeight="1" x14ac:dyDescent="0.25">
      <c r="A223" s="265"/>
      <c r="B223" s="325"/>
      <c r="C223" s="325"/>
      <c r="D223" s="265"/>
      <c r="E223" s="265"/>
      <c r="F223" s="265"/>
      <c r="G223" s="265"/>
      <c r="H223" s="265"/>
      <c r="I223" s="265"/>
      <c r="J223" s="265"/>
      <c r="K223" s="265"/>
      <c r="L223" s="265"/>
      <c r="M223" s="265"/>
      <c r="N223" s="265"/>
      <c r="O223" s="265"/>
      <c r="P223" s="265"/>
      <c r="Q223" s="265"/>
      <c r="R223" s="265"/>
      <c r="S223" s="265"/>
      <c r="T223" s="265"/>
      <c r="U223" s="265"/>
      <c r="V223" s="265"/>
      <c r="W223" s="326"/>
      <c r="X223" s="265"/>
      <c r="Y223" s="265"/>
      <c r="Z223" s="265"/>
      <c r="AA223" s="265"/>
      <c r="AB223" s="265"/>
      <c r="AC223" s="265"/>
      <c r="AD223" s="265"/>
      <c r="AE223" s="265"/>
      <c r="AF223" s="265"/>
      <c r="AG223" s="265"/>
      <c r="AH223" s="265"/>
      <c r="AI223" s="265"/>
      <c r="AJ223" s="265"/>
      <c r="AK223" s="265"/>
      <c r="AL223" s="265"/>
      <c r="AM223" s="265"/>
      <c r="AN223" s="266"/>
      <c r="AO223" s="266"/>
      <c r="AP223" s="266"/>
      <c r="AQ223" s="266"/>
      <c r="AR223" s="266"/>
      <c r="AS223" s="265"/>
    </row>
    <row r="224" spans="1:45" ht="14.25" customHeight="1" x14ac:dyDescent="0.25">
      <c r="A224" s="265"/>
      <c r="B224" s="325"/>
      <c r="C224" s="325"/>
      <c r="D224" s="265"/>
      <c r="E224" s="265"/>
      <c r="F224" s="265"/>
      <c r="G224" s="265"/>
      <c r="H224" s="265"/>
      <c r="I224" s="265"/>
      <c r="J224" s="265"/>
      <c r="K224" s="265"/>
      <c r="L224" s="265"/>
      <c r="M224" s="265"/>
      <c r="N224" s="265"/>
      <c r="O224" s="265"/>
      <c r="P224" s="265"/>
      <c r="Q224" s="265"/>
      <c r="R224" s="265"/>
      <c r="S224" s="265"/>
      <c r="T224" s="265"/>
      <c r="U224" s="265"/>
      <c r="V224" s="265"/>
      <c r="W224" s="326"/>
      <c r="X224" s="265"/>
      <c r="Y224" s="265"/>
      <c r="Z224" s="265"/>
      <c r="AA224" s="265"/>
      <c r="AB224" s="265"/>
      <c r="AC224" s="265"/>
      <c r="AD224" s="265"/>
      <c r="AE224" s="265"/>
      <c r="AF224" s="265"/>
      <c r="AG224" s="265"/>
      <c r="AH224" s="265"/>
      <c r="AI224" s="265"/>
      <c r="AJ224" s="265"/>
      <c r="AK224" s="265"/>
      <c r="AL224" s="265"/>
      <c r="AM224" s="265"/>
      <c r="AN224" s="266"/>
      <c r="AO224" s="266"/>
      <c r="AP224" s="266"/>
      <c r="AQ224" s="266"/>
      <c r="AR224" s="266"/>
      <c r="AS224" s="265"/>
    </row>
    <row r="225" spans="1:45" ht="14.25" customHeight="1" x14ac:dyDescent="0.25">
      <c r="A225" s="265"/>
      <c r="B225" s="325"/>
      <c r="C225" s="325"/>
      <c r="D225" s="265"/>
      <c r="E225" s="265"/>
      <c r="F225" s="265"/>
      <c r="G225" s="265"/>
      <c r="H225" s="265"/>
      <c r="I225" s="265"/>
      <c r="J225" s="265"/>
      <c r="K225" s="265"/>
      <c r="L225" s="265"/>
      <c r="M225" s="265"/>
      <c r="N225" s="265"/>
      <c r="O225" s="265"/>
      <c r="P225" s="265"/>
      <c r="Q225" s="265"/>
      <c r="R225" s="265"/>
      <c r="S225" s="265"/>
      <c r="T225" s="265"/>
      <c r="U225" s="265"/>
      <c r="V225" s="265"/>
      <c r="W225" s="326"/>
      <c r="X225" s="265"/>
      <c r="Y225" s="265"/>
      <c r="Z225" s="265"/>
      <c r="AA225" s="265"/>
      <c r="AB225" s="265"/>
      <c r="AC225" s="265"/>
      <c r="AD225" s="265"/>
      <c r="AE225" s="265"/>
      <c r="AF225" s="265"/>
      <c r="AG225" s="265"/>
      <c r="AH225" s="265"/>
      <c r="AI225" s="265"/>
      <c r="AJ225" s="265"/>
      <c r="AK225" s="265"/>
      <c r="AL225" s="265"/>
      <c r="AM225" s="265"/>
      <c r="AN225" s="266"/>
      <c r="AO225" s="266"/>
      <c r="AP225" s="266"/>
      <c r="AQ225" s="266"/>
      <c r="AR225" s="266"/>
      <c r="AS225" s="265"/>
    </row>
    <row r="226" spans="1:45" ht="14.25" customHeight="1" x14ac:dyDescent="0.25">
      <c r="A226" s="265"/>
      <c r="B226" s="325"/>
      <c r="C226" s="325"/>
      <c r="D226" s="265"/>
      <c r="E226" s="265"/>
      <c r="F226" s="265"/>
      <c r="G226" s="265"/>
      <c r="H226" s="265"/>
      <c r="I226" s="265"/>
      <c r="J226" s="265"/>
      <c r="K226" s="265"/>
      <c r="L226" s="265"/>
      <c r="M226" s="265"/>
      <c r="N226" s="265"/>
      <c r="O226" s="265"/>
      <c r="P226" s="265"/>
      <c r="Q226" s="265"/>
      <c r="R226" s="265"/>
      <c r="S226" s="265"/>
      <c r="T226" s="265"/>
      <c r="U226" s="265"/>
      <c r="V226" s="265"/>
      <c r="W226" s="326"/>
      <c r="X226" s="265"/>
      <c r="Y226" s="265"/>
      <c r="Z226" s="265"/>
      <c r="AA226" s="265"/>
      <c r="AB226" s="265"/>
      <c r="AC226" s="265"/>
      <c r="AD226" s="265"/>
      <c r="AE226" s="265"/>
      <c r="AF226" s="265"/>
      <c r="AG226" s="265"/>
      <c r="AH226" s="265"/>
      <c r="AI226" s="265"/>
      <c r="AJ226" s="265"/>
      <c r="AK226" s="265"/>
      <c r="AL226" s="265"/>
      <c r="AM226" s="265"/>
      <c r="AN226" s="266"/>
      <c r="AO226" s="266"/>
      <c r="AP226" s="266"/>
      <c r="AQ226" s="266"/>
      <c r="AR226" s="266"/>
      <c r="AS226" s="265"/>
    </row>
    <row r="227" spans="1:45" ht="14.25" customHeight="1" x14ac:dyDescent="0.25">
      <c r="A227" s="265"/>
      <c r="B227" s="325"/>
      <c r="C227" s="325"/>
      <c r="D227" s="265"/>
      <c r="E227" s="265"/>
      <c r="F227" s="265"/>
      <c r="G227" s="265"/>
      <c r="H227" s="265"/>
      <c r="I227" s="265"/>
      <c r="J227" s="265"/>
      <c r="K227" s="265"/>
      <c r="L227" s="265"/>
      <c r="M227" s="265"/>
      <c r="N227" s="265"/>
      <c r="O227" s="265"/>
      <c r="P227" s="265"/>
      <c r="Q227" s="265"/>
      <c r="R227" s="265"/>
      <c r="S227" s="265"/>
      <c r="T227" s="265"/>
      <c r="U227" s="265"/>
      <c r="V227" s="265"/>
      <c r="W227" s="326"/>
      <c r="X227" s="265"/>
      <c r="Y227" s="265"/>
      <c r="Z227" s="265"/>
      <c r="AA227" s="265"/>
      <c r="AB227" s="265"/>
      <c r="AC227" s="265"/>
      <c r="AD227" s="265"/>
      <c r="AE227" s="265"/>
      <c r="AF227" s="265"/>
      <c r="AG227" s="265"/>
      <c r="AH227" s="265"/>
      <c r="AI227" s="265"/>
      <c r="AJ227" s="265"/>
      <c r="AK227" s="265"/>
      <c r="AL227" s="265"/>
      <c r="AM227" s="265"/>
      <c r="AN227" s="266"/>
      <c r="AO227" s="266"/>
      <c r="AP227" s="266"/>
      <c r="AQ227" s="266"/>
      <c r="AR227" s="266"/>
      <c r="AS227" s="265"/>
    </row>
    <row r="228" spans="1:45" ht="14.25" customHeight="1" x14ac:dyDescent="0.25">
      <c r="A228" s="265"/>
      <c r="B228" s="325"/>
      <c r="C228" s="325"/>
      <c r="D228" s="265"/>
      <c r="E228" s="265"/>
      <c r="F228" s="265"/>
      <c r="G228" s="265"/>
      <c r="H228" s="265"/>
      <c r="I228" s="265"/>
      <c r="J228" s="265"/>
      <c r="K228" s="265"/>
      <c r="L228" s="265"/>
      <c r="M228" s="265"/>
      <c r="N228" s="265"/>
      <c r="O228" s="265"/>
      <c r="P228" s="265"/>
      <c r="Q228" s="265"/>
      <c r="R228" s="265"/>
      <c r="S228" s="265"/>
      <c r="T228" s="265"/>
      <c r="U228" s="265"/>
      <c r="V228" s="265"/>
      <c r="W228" s="326"/>
      <c r="X228" s="265"/>
      <c r="Y228" s="265"/>
      <c r="Z228" s="265"/>
      <c r="AA228" s="265"/>
      <c r="AB228" s="265"/>
      <c r="AC228" s="265"/>
      <c r="AD228" s="265"/>
      <c r="AE228" s="265"/>
      <c r="AF228" s="265"/>
      <c r="AG228" s="265"/>
      <c r="AH228" s="265"/>
      <c r="AI228" s="265"/>
      <c r="AJ228" s="265"/>
      <c r="AK228" s="265"/>
      <c r="AL228" s="265"/>
      <c r="AM228" s="265"/>
      <c r="AN228" s="266"/>
      <c r="AO228" s="266"/>
      <c r="AP228" s="266"/>
      <c r="AQ228" s="266"/>
      <c r="AR228" s="266"/>
      <c r="AS228" s="265"/>
    </row>
    <row r="229" spans="1:45" ht="14.25" customHeight="1" x14ac:dyDescent="0.25">
      <c r="A229" s="265"/>
      <c r="B229" s="325"/>
      <c r="C229" s="325"/>
      <c r="D229" s="265"/>
      <c r="E229" s="265"/>
      <c r="F229" s="265"/>
      <c r="G229" s="265"/>
      <c r="H229" s="265"/>
      <c r="I229" s="265"/>
      <c r="J229" s="265"/>
      <c r="K229" s="265"/>
      <c r="L229" s="265"/>
      <c r="M229" s="265"/>
      <c r="N229" s="265"/>
      <c r="O229" s="265"/>
      <c r="P229" s="265"/>
      <c r="Q229" s="265"/>
      <c r="R229" s="265"/>
      <c r="S229" s="265"/>
      <c r="T229" s="265"/>
      <c r="U229" s="265"/>
      <c r="V229" s="265"/>
      <c r="W229" s="326"/>
      <c r="X229" s="265"/>
      <c r="Y229" s="265"/>
      <c r="Z229" s="265"/>
      <c r="AA229" s="265"/>
      <c r="AB229" s="265"/>
      <c r="AC229" s="265"/>
      <c r="AD229" s="265"/>
      <c r="AE229" s="265"/>
      <c r="AF229" s="265"/>
      <c r="AG229" s="265"/>
      <c r="AH229" s="265"/>
      <c r="AI229" s="265"/>
      <c r="AJ229" s="265"/>
      <c r="AK229" s="265"/>
      <c r="AL229" s="265"/>
      <c r="AM229" s="265"/>
      <c r="AN229" s="266"/>
      <c r="AO229" s="266"/>
      <c r="AP229" s="266"/>
      <c r="AQ229" s="266"/>
      <c r="AR229" s="266"/>
      <c r="AS229" s="265"/>
    </row>
    <row r="230" spans="1:45" ht="14.25" customHeight="1" x14ac:dyDescent="0.25">
      <c r="A230" s="265"/>
      <c r="B230" s="325"/>
      <c r="C230" s="325"/>
      <c r="D230" s="265"/>
      <c r="E230" s="265"/>
      <c r="F230" s="265"/>
      <c r="G230" s="265"/>
      <c r="H230" s="265"/>
      <c r="I230" s="265"/>
      <c r="J230" s="265"/>
      <c r="K230" s="265"/>
      <c r="L230" s="265"/>
      <c r="M230" s="265"/>
      <c r="N230" s="265"/>
      <c r="O230" s="265"/>
      <c r="P230" s="265"/>
      <c r="Q230" s="265"/>
      <c r="R230" s="265"/>
      <c r="S230" s="265"/>
      <c r="T230" s="265"/>
      <c r="U230" s="265"/>
      <c r="V230" s="265"/>
      <c r="W230" s="326"/>
      <c r="X230" s="265"/>
      <c r="Y230" s="265"/>
      <c r="Z230" s="265"/>
      <c r="AA230" s="265"/>
      <c r="AB230" s="265"/>
      <c r="AC230" s="265"/>
      <c r="AD230" s="265"/>
      <c r="AE230" s="265"/>
      <c r="AF230" s="265"/>
      <c r="AG230" s="265"/>
      <c r="AH230" s="265"/>
      <c r="AI230" s="265"/>
      <c r="AJ230" s="265"/>
      <c r="AK230" s="265"/>
      <c r="AL230" s="265"/>
      <c r="AM230" s="265"/>
      <c r="AN230" s="266"/>
      <c r="AO230" s="266"/>
      <c r="AP230" s="266"/>
      <c r="AQ230" s="266"/>
      <c r="AR230" s="266"/>
      <c r="AS230" s="265"/>
    </row>
    <row r="231" spans="1:45" ht="14.25" customHeight="1" x14ac:dyDescent="0.25">
      <c r="A231" s="265"/>
      <c r="B231" s="325"/>
      <c r="C231" s="325"/>
      <c r="D231" s="265"/>
      <c r="E231" s="265"/>
      <c r="F231" s="265"/>
      <c r="G231" s="265"/>
      <c r="H231" s="265"/>
      <c r="I231" s="265"/>
      <c r="J231" s="265"/>
      <c r="K231" s="265"/>
      <c r="L231" s="265"/>
      <c r="M231" s="265"/>
      <c r="N231" s="265"/>
      <c r="O231" s="265"/>
      <c r="P231" s="265"/>
      <c r="Q231" s="265"/>
      <c r="R231" s="265"/>
      <c r="S231" s="265"/>
      <c r="T231" s="265"/>
      <c r="U231" s="265"/>
      <c r="V231" s="265"/>
      <c r="W231" s="326"/>
      <c r="X231" s="265"/>
      <c r="Y231" s="265"/>
      <c r="Z231" s="265"/>
      <c r="AA231" s="265"/>
      <c r="AB231" s="265"/>
      <c r="AC231" s="265"/>
      <c r="AD231" s="265"/>
      <c r="AE231" s="265"/>
      <c r="AF231" s="265"/>
      <c r="AG231" s="265"/>
      <c r="AH231" s="265"/>
      <c r="AI231" s="265"/>
      <c r="AJ231" s="265"/>
      <c r="AK231" s="265"/>
      <c r="AL231" s="265"/>
      <c r="AM231" s="265"/>
      <c r="AN231" s="266"/>
      <c r="AO231" s="266"/>
      <c r="AP231" s="266"/>
      <c r="AQ231" s="266"/>
      <c r="AR231" s="266"/>
      <c r="AS231" s="265"/>
    </row>
    <row r="232" spans="1:45" ht="14.25" customHeight="1" x14ac:dyDescent="0.25">
      <c r="A232" s="265"/>
      <c r="B232" s="325"/>
      <c r="C232" s="325"/>
      <c r="D232" s="265"/>
      <c r="E232" s="265"/>
      <c r="F232" s="265"/>
      <c r="G232" s="265"/>
      <c r="H232" s="265"/>
      <c r="I232" s="265"/>
      <c r="J232" s="265"/>
      <c r="K232" s="265"/>
      <c r="L232" s="265"/>
      <c r="M232" s="265"/>
      <c r="N232" s="265"/>
      <c r="O232" s="265"/>
      <c r="P232" s="265"/>
      <c r="Q232" s="265"/>
      <c r="R232" s="265"/>
      <c r="S232" s="265"/>
      <c r="T232" s="265"/>
      <c r="U232" s="265"/>
      <c r="V232" s="265"/>
      <c r="W232" s="326"/>
      <c r="X232" s="265"/>
      <c r="Y232" s="265"/>
      <c r="Z232" s="265"/>
      <c r="AA232" s="265"/>
      <c r="AB232" s="265"/>
      <c r="AC232" s="265"/>
      <c r="AD232" s="265"/>
      <c r="AE232" s="265"/>
      <c r="AF232" s="265"/>
      <c r="AG232" s="265"/>
      <c r="AH232" s="265"/>
      <c r="AI232" s="265"/>
      <c r="AJ232" s="265"/>
      <c r="AK232" s="265"/>
      <c r="AL232" s="265"/>
      <c r="AM232" s="265"/>
      <c r="AN232" s="266"/>
      <c r="AO232" s="266"/>
      <c r="AP232" s="266"/>
      <c r="AQ232" s="266"/>
      <c r="AR232" s="266"/>
      <c r="AS232" s="265"/>
    </row>
    <row r="233" spans="1:45" ht="14.25" customHeight="1" x14ac:dyDescent="0.25">
      <c r="A233" s="265"/>
      <c r="B233" s="325"/>
      <c r="C233" s="325"/>
      <c r="D233" s="265"/>
      <c r="E233" s="265"/>
      <c r="F233" s="265"/>
      <c r="G233" s="265"/>
      <c r="H233" s="265"/>
      <c r="I233" s="265"/>
      <c r="J233" s="265"/>
      <c r="K233" s="265"/>
      <c r="L233" s="265"/>
      <c r="M233" s="265"/>
      <c r="N233" s="265"/>
      <c r="O233" s="265"/>
      <c r="P233" s="265"/>
      <c r="Q233" s="265"/>
      <c r="R233" s="265"/>
      <c r="S233" s="265"/>
      <c r="T233" s="265"/>
      <c r="U233" s="265"/>
      <c r="V233" s="265"/>
      <c r="W233" s="326"/>
      <c r="X233" s="265"/>
      <c r="Y233" s="265"/>
      <c r="Z233" s="265"/>
      <c r="AA233" s="265"/>
      <c r="AB233" s="265"/>
      <c r="AC233" s="265"/>
      <c r="AD233" s="265"/>
      <c r="AE233" s="265"/>
      <c r="AF233" s="265"/>
      <c r="AG233" s="265"/>
      <c r="AH233" s="265"/>
      <c r="AI233" s="265"/>
      <c r="AJ233" s="265"/>
      <c r="AK233" s="265"/>
      <c r="AL233" s="265"/>
      <c r="AM233" s="265"/>
      <c r="AN233" s="266"/>
      <c r="AO233" s="266"/>
      <c r="AP233" s="266"/>
      <c r="AQ233" s="266"/>
      <c r="AR233" s="266"/>
      <c r="AS233" s="265"/>
    </row>
    <row r="234" spans="1:45" ht="14.25" customHeight="1" x14ac:dyDescent="0.25">
      <c r="A234" s="265"/>
      <c r="B234" s="325"/>
      <c r="C234" s="325"/>
      <c r="D234" s="265"/>
      <c r="E234" s="265"/>
      <c r="F234" s="265"/>
      <c r="G234" s="265"/>
      <c r="H234" s="265"/>
      <c r="I234" s="265"/>
      <c r="J234" s="265"/>
      <c r="K234" s="265"/>
      <c r="L234" s="265"/>
      <c r="M234" s="265"/>
      <c r="N234" s="265"/>
      <c r="O234" s="265"/>
      <c r="P234" s="265"/>
      <c r="Q234" s="265"/>
      <c r="R234" s="265"/>
      <c r="S234" s="265"/>
      <c r="T234" s="265"/>
      <c r="U234" s="265"/>
      <c r="V234" s="265"/>
      <c r="W234" s="326"/>
      <c r="X234" s="265"/>
      <c r="Y234" s="265"/>
      <c r="Z234" s="265"/>
      <c r="AA234" s="265"/>
      <c r="AB234" s="265"/>
      <c r="AC234" s="265"/>
      <c r="AD234" s="265"/>
      <c r="AE234" s="265"/>
      <c r="AF234" s="265"/>
      <c r="AG234" s="265"/>
      <c r="AH234" s="265"/>
      <c r="AI234" s="265"/>
      <c r="AJ234" s="265"/>
      <c r="AK234" s="265"/>
      <c r="AL234" s="265"/>
      <c r="AM234" s="265"/>
      <c r="AN234" s="266"/>
      <c r="AO234" s="266"/>
      <c r="AP234" s="266"/>
      <c r="AQ234" s="266"/>
      <c r="AR234" s="266"/>
      <c r="AS234" s="265"/>
    </row>
    <row r="235" spans="1:45" ht="14.25" customHeight="1" x14ac:dyDescent="0.25">
      <c r="A235" s="265"/>
      <c r="B235" s="325"/>
      <c r="C235" s="325"/>
      <c r="D235" s="265"/>
      <c r="E235" s="265"/>
      <c r="F235" s="265"/>
      <c r="G235" s="265"/>
      <c r="H235" s="265"/>
      <c r="I235" s="265"/>
      <c r="J235" s="265"/>
      <c r="K235" s="265"/>
      <c r="L235" s="265"/>
      <c r="M235" s="265"/>
      <c r="N235" s="265"/>
      <c r="O235" s="265"/>
      <c r="P235" s="265"/>
      <c r="Q235" s="265"/>
      <c r="R235" s="265"/>
      <c r="S235" s="265"/>
      <c r="T235" s="265"/>
      <c r="U235" s="265"/>
      <c r="V235" s="265"/>
      <c r="W235" s="326"/>
      <c r="X235" s="265"/>
      <c r="Y235" s="265"/>
      <c r="Z235" s="265"/>
      <c r="AA235" s="265"/>
      <c r="AB235" s="265"/>
      <c r="AC235" s="265"/>
      <c r="AD235" s="265"/>
      <c r="AE235" s="265"/>
      <c r="AF235" s="265"/>
      <c r="AG235" s="265"/>
      <c r="AH235" s="265"/>
      <c r="AI235" s="265"/>
      <c r="AJ235" s="265"/>
      <c r="AK235" s="265"/>
      <c r="AL235" s="265"/>
      <c r="AM235" s="265"/>
      <c r="AN235" s="266"/>
      <c r="AO235" s="266"/>
      <c r="AP235" s="266"/>
      <c r="AQ235" s="266"/>
      <c r="AR235" s="266"/>
      <c r="AS235" s="265"/>
    </row>
    <row r="236" spans="1:45" ht="14.25" customHeight="1" x14ac:dyDescent="0.25">
      <c r="A236" s="265"/>
      <c r="B236" s="325"/>
      <c r="C236" s="325"/>
      <c r="D236" s="265"/>
      <c r="E236" s="265"/>
      <c r="F236" s="265"/>
      <c r="G236" s="265"/>
      <c r="H236" s="265"/>
      <c r="I236" s="265"/>
      <c r="J236" s="265"/>
      <c r="K236" s="265"/>
      <c r="L236" s="265"/>
      <c r="M236" s="265"/>
      <c r="N236" s="265"/>
      <c r="O236" s="265"/>
      <c r="P236" s="265"/>
      <c r="Q236" s="265"/>
      <c r="R236" s="265"/>
      <c r="S236" s="265"/>
      <c r="T236" s="265"/>
      <c r="U236" s="265"/>
      <c r="V236" s="265"/>
      <c r="W236" s="326"/>
      <c r="X236" s="265"/>
      <c r="Y236" s="265"/>
      <c r="Z236" s="265"/>
      <c r="AA236" s="265"/>
      <c r="AB236" s="265"/>
      <c r="AC236" s="265"/>
      <c r="AD236" s="265"/>
      <c r="AE236" s="265"/>
      <c r="AF236" s="265"/>
      <c r="AG236" s="265"/>
      <c r="AH236" s="265"/>
      <c r="AI236" s="265"/>
      <c r="AJ236" s="265"/>
      <c r="AK236" s="265"/>
      <c r="AL236" s="265"/>
      <c r="AM236" s="265"/>
      <c r="AN236" s="266"/>
      <c r="AO236" s="266"/>
      <c r="AP236" s="266"/>
      <c r="AQ236" s="266"/>
      <c r="AR236" s="266"/>
      <c r="AS236" s="265"/>
    </row>
    <row r="237" spans="1:45" ht="14.25" customHeight="1" x14ac:dyDescent="0.25">
      <c r="A237" s="265"/>
      <c r="B237" s="325"/>
      <c r="C237" s="325"/>
      <c r="D237" s="265"/>
      <c r="E237" s="265"/>
      <c r="F237" s="265"/>
      <c r="G237" s="265"/>
      <c r="H237" s="265"/>
      <c r="I237" s="265"/>
      <c r="J237" s="265"/>
      <c r="K237" s="265"/>
      <c r="L237" s="265"/>
      <c r="M237" s="265"/>
      <c r="N237" s="265"/>
      <c r="O237" s="265"/>
      <c r="P237" s="265"/>
      <c r="Q237" s="265"/>
      <c r="R237" s="265"/>
      <c r="S237" s="265"/>
      <c r="T237" s="265"/>
      <c r="U237" s="265"/>
      <c r="V237" s="265"/>
      <c r="W237" s="326"/>
      <c r="X237" s="265"/>
      <c r="Y237" s="265"/>
      <c r="Z237" s="265"/>
      <c r="AA237" s="265"/>
      <c r="AB237" s="265"/>
      <c r="AC237" s="265"/>
      <c r="AD237" s="265"/>
      <c r="AE237" s="265"/>
      <c r="AF237" s="265"/>
      <c r="AG237" s="265"/>
      <c r="AH237" s="265"/>
      <c r="AI237" s="265"/>
      <c r="AJ237" s="265"/>
      <c r="AK237" s="265"/>
      <c r="AL237" s="265"/>
      <c r="AM237" s="265"/>
      <c r="AN237" s="266"/>
      <c r="AO237" s="266"/>
      <c r="AP237" s="266"/>
      <c r="AQ237" s="266"/>
      <c r="AR237" s="266"/>
      <c r="AS237" s="265"/>
    </row>
    <row r="238" spans="1:45" ht="14.25" customHeight="1" x14ac:dyDescent="0.25">
      <c r="A238" s="265"/>
      <c r="B238" s="325"/>
      <c r="C238" s="325"/>
      <c r="D238" s="265"/>
      <c r="E238" s="265"/>
      <c r="F238" s="265"/>
      <c r="G238" s="265"/>
      <c r="H238" s="265"/>
      <c r="I238" s="265"/>
      <c r="J238" s="265"/>
      <c r="K238" s="265"/>
      <c r="L238" s="265"/>
      <c r="M238" s="265"/>
      <c r="N238" s="265"/>
      <c r="O238" s="265"/>
      <c r="P238" s="265"/>
      <c r="Q238" s="265"/>
      <c r="R238" s="265"/>
      <c r="S238" s="265"/>
      <c r="T238" s="265"/>
      <c r="U238" s="265"/>
      <c r="V238" s="265"/>
      <c r="W238" s="326"/>
      <c r="X238" s="265"/>
      <c r="Y238" s="265"/>
      <c r="Z238" s="265"/>
      <c r="AA238" s="265"/>
      <c r="AB238" s="265"/>
      <c r="AC238" s="265"/>
      <c r="AD238" s="265"/>
      <c r="AE238" s="265"/>
      <c r="AF238" s="265"/>
      <c r="AG238" s="265"/>
      <c r="AH238" s="265"/>
      <c r="AI238" s="265"/>
      <c r="AJ238" s="265"/>
      <c r="AK238" s="265"/>
      <c r="AL238" s="265"/>
      <c r="AM238" s="265"/>
      <c r="AN238" s="266"/>
      <c r="AO238" s="266"/>
      <c r="AP238" s="266"/>
      <c r="AQ238" s="266"/>
      <c r="AR238" s="266"/>
      <c r="AS238" s="265"/>
    </row>
    <row r="239" spans="1:45" ht="14.25" customHeight="1" x14ac:dyDescent="0.25">
      <c r="A239" s="265"/>
      <c r="B239" s="325"/>
      <c r="C239" s="325"/>
      <c r="D239" s="265"/>
      <c r="E239" s="265"/>
      <c r="F239" s="265"/>
      <c r="G239" s="265"/>
      <c r="H239" s="265"/>
      <c r="I239" s="265"/>
      <c r="J239" s="265"/>
      <c r="K239" s="265"/>
      <c r="L239" s="265"/>
      <c r="M239" s="265"/>
      <c r="N239" s="265"/>
      <c r="O239" s="265"/>
      <c r="P239" s="265"/>
      <c r="Q239" s="265"/>
      <c r="R239" s="265"/>
      <c r="S239" s="265"/>
      <c r="T239" s="265"/>
      <c r="U239" s="265"/>
      <c r="V239" s="265"/>
      <c r="W239" s="326"/>
      <c r="X239" s="265"/>
      <c r="Y239" s="265"/>
      <c r="Z239" s="265"/>
      <c r="AA239" s="265"/>
      <c r="AB239" s="265"/>
      <c r="AC239" s="265"/>
      <c r="AD239" s="265"/>
      <c r="AE239" s="265"/>
      <c r="AF239" s="265"/>
      <c r="AG239" s="265"/>
      <c r="AH239" s="265"/>
      <c r="AI239" s="265"/>
      <c r="AJ239" s="265"/>
      <c r="AK239" s="265"/>
      <c r="AL239" s="265"/>
      <c r="AM239" s="265"/>
      <c r="AN239" s="266"/>
      <c r="AO239" s="266"/>
      <c r="AP239" s="266"/>
      <c r="AQ239" s="266"/>
      <c r="AR239" s="266"/>
      <c r="AS239" s="265"/>
    </row>
    <row r="240" spans="1:45" ht="14.25" customHeight="1" x14ac:dyDescent="0.25">
      <c r="A240" s="265"/>
      <c r="B240" s="325"/>
      <c r="C240" s="325"/>
      <c r="D240" s="265"/>
      <c r="E240" s="265"/>
      <c r="F240" s="265"/>
      <c r="G240" s="265"/>
      <c r="H240" s="265"/>
      <c r="I240" s="265"/>
      <c r="J240" s="265"/>
      <c r="K240" s="265"/>
      <c r="L240" s="265"/>
      <c r="M240" s="265"/>
      <c r="N240" s="265"/>
      <c r="O240" s="265"/>
      <c r="P240" s="265"/>
      <c r="Q240" s="265"/>
      <c r="R240" s="265"/>
      <c r="S240" s="265"/>
      <c r="T240" s="265"/>
      <c r="U240" s="265"/>
      <c r="V240" s="265"/>
      <c r="W240" s="326"/>
      <c r="X240" s="265"/>
      <c r="Y240" s="265"/>
      <c r="Z240" s="265"/>
      <c r="AA240" s="265"/>
      <c r="AB240" s="265"/>
      <c r="AC240" s="265"/>
      <c r="AD240" s="265"/>
      <c r="AE240" s="265"/>
      <c r="AF240" s="265"/>
      <c r="AG240" s="265"/>
      <c r="AH240" s="265"/>
      <c r="AI240" s="265"/>
      <c r="AJ240" s="265"/>
      <c r="AK240" s="265"/>
      <c r="AL240" s="265"/>
      <c r="AM240" s="265"/>
      <c r="AN240" s="266"/>
      <c r="AO240" s="266"/>
      <c r="AP240" s="266"/>
      <c r="AQ240" s="266"/>
      <c r="AR240" s="266"/>
      <c r="AS240" s="265"/>
    </row>
    <row r="241" spans="1:45" ht="14.25" customHeight="1" x14ac:dyDescent="0.25">
      <c r="A241" s="265"/>
      <c r="B241" s="325"/>
      <c r="C241" s="325"/>
      <c r="D241" s="265"/>
      <c r="E241" s="265"/>
      <c r="F241" s="265"/>
      <c r="G241" s="265"/>
      <c r="H241" s="265"/>
      <c r="I241" s="265"/>
      <c r="J241" s="265"/>
      <c r="K241" s="265"/>
      <c r="L241" s="265"/>
      <c r="M241" s="265"/>
      <c r="N241" s="265"/>
      <c r="O241" s="265"/>
      <c r="P241" s="265"/>
      <c r="Q241" s="265"/>
      <c r="R241" s="265"/>
      <c r="S241" s="265"/>
      <c r="T241" s="265"/>
      <c r="U241" s="265"/>
      <c r="V241" s="265"/>
      <c r="W241" s="326"/>
      <c r="X241" s="265"/>
      <c r="Y241" s="265"/>
      <c r="Z241" s="265"/>
      <c r="AA241" s="265"/>
      <c r="AB241" s="265"/>
      <c r="AC241" s="265"/>
      <c r="AD241" s="265"/>
      <c r="AE241" s="265"/>
      <c r="AF241" s="265"/>
      <c r="AG241" s="265"/>
      <c r="AH241" s="265"/>
      <c r="AI241" s="265"/>
      <c r="AJ241" s="265"/>
      <c r="AK241" s="265"/>
      <c r="AL241" s="265"/>
      <c r="AM241" s="265"/>
      <c r="AN241" s="266"/>
      <c r="AO241" s="266"/>
      <c r="AP241" s="266"/>
      <c r="AQ241" s="266"/>
      <c r="AR241" s="266"/>
      <c r="AS241" s="265"/>
    </row>
    <row r="242" spans="1:45" ht="14.25" customHeight="1" x14ac:dyDescent="0.25">
      <c r="A242" s="265"/>
      <c r="B242" s="325"/>
      <c r="C242" s="325"/>
      <c r="D242" s="265"/>
      <c r="E242" s="265"/>
      <c r="F242" s="265"/>
      <c r="G242" s="265"/>
      <c r="H242" s="265"/>
      <c r="I242" s="265"/>
      <c r="J242" s="265"/>
      <c r="K242" s="265"/>
      <c r="L242" s="265"/>
      <c r="M242" s="265"/>
      <c r="N242" s="265"/>
      <c r="O242" s="265"/>
      <c r="P242" s="265"/>
      <c r="Q242" s="265"/>
      <c r="R242" s="265"/>
      <c r="S242" s="265"/>
      <c r="T242" s="265"/>
      <c r="U242" s="265"/>
      <c r="V242" s="265"/>
      <c r="W242" s="326"/>
      <c r="X242" s="265"/>
      <c r="Y242" s="265"/>
      <c r="Z242" s="265"/>
      <c r="AA242" s="265"/>
      <c r="AB242" s="265"/>
      <c r="AC242" s="265"/>
      <c r="AD242" s="265"/>
      <c r="AE242" s="265"/>
      <c r="AF242" s="265"/>
      <c r="AG242" s="265"/>
      <c r="AH242" s="265"/>
      <c r="AI242" s="265"/>
      <c r="AJ242" s="265"/>
      <c r="AK242" s="265"/>
      <c r="AL242" s="265"/>
      <c r="AM242" s="265"/>
      <c r="AN242" s="266"/>
      <c r="AO242" s="266"/>
      <c r="AP242" s="266"/>
      <c r="AQ242" s="266"/>
      <c r="AR242" s="266"/>
      <c r="AS242" s="265"/>
    </row>
    <row r="243" spans="1:45" ht="14.25" customHeight="1" x14ac:dyDescent="0.25">
      <c r="A243" s="265"/>
      <c r="B243" s="325"/>
      <c r="C243" s="325"/>
      <c r="D243" s="265"/>
      <c r="E243" s="265"/>
      <c r="F243" s="265"/>
      <c r="G243" s="265"/>
      <c r="H243" s="265"/>
      <c r="I243" s="265"/>
      <c r="J243" s="265"/>
      <c r="K243" s="265"/>
      <c r="L243" s="265"/>
      <c r="M243" s="265"/>
      <c r="N243" s="265"/>
      <c r="O243" s="265"/>
      <c r="P243" s="265"/>
      <c r="Q243" s="265"/>
      <c r="R243" s="265"/>
      <c r="S243" s="265"/>
      <c r="T243" s="265"/>
      <c r="U243" s="265"/>
      <c r="V243" s="265"/>
      <c r="W243" s="326"/>
      <c r="X243" s="265"/>
      <c r="Y243" s="265"/>
      <c r="Z243" s="265"/>
      <c r="AA243" s="265"/>
      <c r="AB243" s="265"/>
      <c r="AC243" s="265"/>
      <c r="AD243" s="265"/>
      <c r="AE243" s="265"/>
      <c r="AF243" s="265"/>
      <c r="AG243" s="265"/>
      <c r="AH243" s="265"/>
      <c r="AI243" s="265"/>
      <c r="AJ243" s="265"/>
      <c r="AK243" s="265"/>
      <c r="AL243" s="265"/>
      <c r="AM243" s="265"/>
      <c r="AN243" s="266"/>
      <c r="AO243" s="266"/>
      <c r="AP243" s="266"/>
      <c r="AQ243" s="266"/>
      <c r="AR243" s="266"/>
      <c r="AS243" s="265"/>
    </row>
    <row r="244" spans="1:45" ht="14.25" customHeight="1" x14ac:dyDescent="0.25">
      <c r="A244" s="265"/>
      <c r="B244" s="325"/>
      <c r="C244" s="325"/>
      <c r="D244" s="265"/>
      <c r="E244" s="265"/>
      <c r="F244" s="265"/>
      <c r="G244" s="265"/>
      <c r="H244" s="265"/>
      <c r="I244" s="265"/>
      <c r="J244" s="265"/>
      <c r="K244" s="265"/>
      <c r="L244" s="265"/>
      <c r="M244" s="265"/>
      <c r="N244" s="265"/>
      <c r="O244" s="265"/>
      <c r="P244" s="265"/>
      <c r="Q244" s="265"/>
      <c r="R244" s="265"/>
      <c r="S244" s="265"/>
      <c r="T244" s="265"/>
      <c r="U244" s="265"/>
      <c r="V244" s="265"/>
      <c r="W244" s="326"/>
      <c r="X244" s="265"/>
      <c r="Y244" s="265"/>
      <c r="Z244" s="265"/>
      <c r="AA244" s="265"/>
      <c r="AB244" s="265"/>
      <c r="AC244" s="265"/>
      <c r="AD244" s="265"/>
      <c r="AE244" s="265"/>
      <c r="AF244" s="265"/>
      <c r="AG244" s="265"/>
      <c r="AH244" s="265"/>
      <c r="AI244" s="265"/>
      <c r="AJ244" s="265"/>
      <c r="AK244" s="265"/>
      <c r="AL244" s="265"/>
      <c r="AM244" s="265"/>
      <c r="AN244" s="266"/>
      <c r="AO244" s="266"/>
      <c r="AP244" s="266"/>
      <c r="AQ244" s="266"/>
      <c r="AR244" s="266"/>
      <c r="AS244" s="265"/>
    </row>
    <row r="245" spans="1:45" ht="14.25" customHeight="1" x14ac:dyDescent="0.25">
      <c r="A245" s="265"/>
      <c r="B245" s="325"/>
      <c r="C245" s="325"/>
      <c r="D245" s="265"/>
      <c r="E245" s="265"/>
      <c r="F245" s="265"/>
      <c r="G245" s="265"/>
      <c r="H245" s="265"/>
      <c r="I245" s="265"/>
      <c r="J245" s="265"/>
      <c r="K245" s="265"/>
      <c r="L245" s="265"/>
      <c r="M245" s="265"/>
      <c r="N245" s="265"/>
      <c r="O245" s="265"/>
      <c r="P245" s="265"/>
      <c r="Q245" s="265"/>
      <c r="R245" s="265"/>
      <c r="S245" s="265"/>
      <c r="T245" s="265"/>
      <c r="U245" s="265"/>
      <c r="V245" s="265"/>
      <c r="W245" s="326"/>
      <c r="X245" s="265"/>
      <c r="Y245" s="265"/>
      <c r="Z245" s="265"/>
      <c r="AA245" s="265"/>
      <c r="AB245" s="265"/>
      <c r="AC245" s="265"/>
      <c r="AD245" s="265"/>
      <c r="AE245" s="265"/>
      <c r="AF245" s="265"/>
      <c r="AG245" s="265"/>
      <c r="AH245" s="265"/>
      <c r="AI245" s="265"/>
      <c r="AJ245" s="265"/>
      <c r="AK245" s="265"/>
      <c r="AL245" s="265"/>
      <c r="AM245" s="265"/>
      <c r="AN245" s="266"/>
      <c r="AO245" s="266"/>
      <c r="AP245" s="266"/>
      <c r="AQ245" s="266"/>
      <c r="AR245" s="266"/>
      <c r="AS245" s="265"/>
    </row>
    <row r="246" spans="1:45" ht="14.25" customHeight="1" x14ac:dyDescent="0.25">
      <c r="A246" s="265"/>
      <c r="B246" s="325"/>
      <c r="C246" s="325"/>
      <c r="D246" s="265"/>
      <c r="E246" s="265"/>
      <c r="F246" s="265"/>
      <c r="G246" s="265"/>
      <c r="H246" s="265"/>
      <c r="I246" s="265"/>
      <c r="J246" s="265"/>
      <c r="K246" s="265"/>
      <c r="L246" s="265"/>
      <c r="M246" s="265"/>
      <c r="N246" s="265"/>
      <c r="O246" s="265"/>
      <c r="P246" s="265"/>
      <c r="Q246" s="265"/>
      <c r="R246" s="265"/>
      <c r="S246" s="265"/>
      <c r="T246" s="265"/>
      <c r="U246" s="265"/>
      <c r="V246" s="265"/>
      <c r="W246" s="326"/>
      <c r="X246" s="265"/>
      <c r="Y246" s="265"/>
      <c r="Z246" s="265"/>
      <c r="AA246" s="265"/>
      <c r="AB246" s="265"/>
      <c r="AC246" s="265"/>
      <c r="AD246" s="265"/>
      <c r="AE246" s="265"/>
      <c r="AF246" s="265"/>
      <c r="AG246" s="265"/>
      <c r="AH246" s="265"/>
      <c r="AI246" s="265"/>
      <c r="AJ246" s="265"/>
      <c r="AK246" s="265"/>
      <c r="AL246" s="265"/>
      <c r="AM246" s="265"/>
      <c r="AN246" s="266"/>
      <c r="AO246" s="266"/>
      <c r="AP246" s="266"/>
      <c r="AQ246" s="266"/>
      <c r="AR246" s="266"/>
      <c r="AS246" s="265"/>
    </row>
    <row r="247" spans="1:45" ht="14.25" customHeight="1" x14ac:dyDescent="0.25">
      <c r="A247" s="265"/>
      <c r="B247" s="325"/>
      <c r="C247" s="325"/>
      <c r="D247" s="265"/>
      <c r="E247" s="265"/>
      <c r="F247" s="265"/>
      <c r="G247" s="265"/>
      <c r="H247" s="265"/>
      <c r="I247" s="265"/>
      <c r="J247" s="265"/>
      <c r="K247" s="265"/>
      <c r="L247" s="265"/>
      <c r="M247" s="265"/>
      <c r="N247" s="265"/>
      <c r="O247" s="265"/>
      <c r="P247" s="265"/>
      <c r="Q247" s="265"/>
      <c r="R247" s="265"/>
      <c r="S247" s="265"/>
      <c r="T247" s="265"/>
      <c r="U247" s="265"/>
      <c r="V247" s="265"/>
      <c r="W247" s="326"/>
      <c r="X247" s="265"/>
      <c r="Y247" s="265"/>
      <c r="Z247" s="265"/>
      <c r="AA247" s="265"/>
      <c r="AB247" s="265"/>
      <c r="AC247" s="265"/>
      <c r="AD247" s="265"/>
      <c r="AE247" s="265"/>
      <c r="AF247" s="265"/>
      <c r="AG247" s="265"/>
      <c r="AH247" s="265"/>
      <c r="AI247" s="265"/>
      <c r="AJ247" s="265"/>
      <c r="AK247" s="265"/>
      <c r="AL247" s="265"/>
      <c r="AM247" s="265"/>
      <c r="AN247" s="266"/>
      <c r="AO247" s="266"/>
      <c r="AP247" s="266"/>
      <c r="AQ247" s="266"/>
      <c r="AR247" s="266"/>
      <c r="AS247" s="265"/>
    </row>
    <row r="248" spans="1:45" ht="14.25" customHeight="1" x14ac:dyDescent="0.25">
      <c r="A248" s="265"/>
      <c r="B248" s="325"/>
      <c r="C248" s="325"/>
      <c r="D248" s="265"/>
      <c r="E248" s="265"/>
      <c r="F248" s="265"/>
      <c r="G248" s="265"/>
      <c r="H248" s="265"/>
      <c r="I248" s="265"/>
      <c r="J248" s="265"/>
      <c r="K248" s="265"/>
      <c r="L248" s="265"/>
      <c r="M248" s="265"/>
      <c r="N248" s="265"/>
      <c r="O248" s="265"/>
      <c r="P248" s="265"/>
      <c r="Q248" s="265"/>
      <c r="R248" s="265"/>
      <c r="S248" s="265"/>
      <c r="T248" s="265"/>
      <c r="U248" s="265"/>
      <c r="V248" s="265"/>
      <c r="W248" s="326"/>
      <c r="X248" s="265"/>
      <c r="Y248" s="265"/>
      <c r="Z248" s="265"/>
      <c r="AA248" s="265"/>
      <c r="AB248" s="265"/>
      <c r="AC248" s="265"/>
      <c r="AD248" s="265"/>
      <c r="AE248" s="265"/>
      <c r="AF248" s="265"/>
      <c r="AG248" s="265"/>
      <c r="AH248" s="265"/>
      <c r="AI248" s="265"/>
      <c r="AJ248" s="265"/>
      <c r="AK248" s="265"/>
      <c r="AL248" s="265"/>
      <c r="AM248" s="265"/>
      <c r="AN248" s="266"/>
      <c r="AO248" s="266"/>
      <c r="AP248" s="266"/>
      <c r="AQ248" s="266"/>
      <c r="AR248" s="266"/>
      <c r="AS248" s="265"/>
    </row>
    <row r="249" spans="1:45" ht="14.25" customHeight="1" x14ac:dyDescent="0.25">
      <c r="A249" s="265"/>
      <c r="B249" s="325"/>
      <c r="C249" s="325"/>
      <c r="D249" s="265"/>
      <c r="E249" s="265"/>
      <c r="F249" s="265"/>
      <c r="G249" s="265"/>
      <c r="H249" s="265"/>
      <c r="I249" s="265"/>
      <c r="J249" s="265"/>
      <c r="K249" s="265"/>
      <c r="L249" s="265"/>
      <c r="M249" s="265"/>
      <c r="N249" s="265"/>
      <c r="O249" s="265"/>
      <c r="P249" s="265"/>
      <c r="Q249" s="265"/>
      <c r="R249" s="265"/>
      <c r="S249" s="265"/>
      <c r="T249" s="265"/>
      <c r="U249" s="265"/>
      <c r="V249" s="265"/>
      <c r="W249" s="326"/>
      <c r="X249" s="265"/>
      <c r="Y249" s="265"/>
      <c r="Z249" s="265"/>
      <c r="AA249" s="265"/>
      <c r="AB249" s="265"/>
      <c r="AC249" s="265"/>
      <c r="AD249" s="265"/>
      <c r="AE249" s="265"/>
      <c r="AF249" s="265"/>
      <c r="AG249" s="265"/>
      <c r="AH249" s="265"/>
      <c r="AI249" s="265"/>
      <c r="AJ249" s="265"/>
      <c r="AK249" s="265"/>
      <c r="AL249" s="265"/>
      <c r="AM249" s="265"/>
      <c r="AN249" s="266"/>
      <c r="AO249" s="266"/>
      <c r="AP249" s="266"/>
      <c r="AQ249" s="266"/>
      <c r="AR249" s="266"/>
      <c r="AS249" s="265"/>
    </row>
    <row r="250" spans="1:45" ht="14.25" customHeight="1" x14ac:dyDescent="0.25">
      <c r="A250" s="265"/>
      <c r="B250" s="325"/>
      <c r="C250" s="325"/>
      <c r="D250" s="265"/>
      <c r="E250" s="265"/>
      <c r="F250" s="265"/>
      <c r="G250" s="265"/>
      <c r="H250" s="265"/>
      <c r="I250" s="265"/>
      <c r="J250" s="265"/>
      <c r="K250" s="265"/>
      <c r="L250" s="265"/>
      <c r="M250" s="265"/>
      <c r="N250" s="265"/>
      <c r="O250" s="265"/>
      <c r="P250" s="265"/>
      <c r="Q250" s="265"/>
      <c r="R250" s="265"/>
      <c r="S250" s="265"/>
      <c r="T250" s="265"/>
      <c r="U250" s="265"/>
      <c r="V250" s="265"/>
      <c r="W250" s="326"/>
      <c r="X250" s="265"/>
      <c r="Y250" s="265"/>
      <c r="Z250" s="265"/>
      <c r="AA250" s="265"/>
      <c r="AB250" s="265"/>
      <c r="AC250" s="265"/>
      <c r="AD250" s="265"/>
      <c r="AE250" s="265"/>
      <c r="AF250" s="265"/>
      <c r="AG250" s="265"/>
      <c r="AH250" s="265"/>
      <c r="AI250" s="265"/>
      <c r="AJ250" s="265"/>
      <c r="AK250" s="265"/>
      <c r="AL250" s="265"/>
      <c r="AM250" s="265"/>
      <c r="AN250" s="266"/>
      <c r="AO250" s="266"/>
      <c r="AP250" s="266"/>
      <c r="AQ250" s="266"/>
      <c r="AR250" s="266"/>
      <c r="AS250" s="265"/>
    </row>
    <row r="251" spans="1:45" ht="14.25" customHeight="1" x14ac:dyDescent="0.25">
      <c r="A251" s="265"/>
      <c r="B251" s="325"/>
      <c r="C251" s="325"/>
      <c r="D251" s="265"/>
      <c r="E251" s="265"/>
      <c r="F251" s="265"/>
      <c r="G251" s="265"/>
      <c r="H251" s="265"/>
      <c r="I251" s="265"/>
      <c r="J251" s="265"/>
      <c r="K251" s="265"/>
      <c r="L251" s="265"/>
      <c r="M251" s="265"/>
      <c r="N251" s="265"/>
      <c r="O251" s="265"/>
      <c r="P251" s="265"/>
      <c r="Q251" s="265"/>
      <c r="R251" s="265"/>
      <c r="S251" s="265"/>
      <c r="T251" s="265"/>
      <c r="U251" s="265"/>
      <c r="V251" s="265"/>
      <c r="W251" s="326"/>
      <c r="X251" s="265"/>
      <c r="Y251" s="265"/>
      <c r="Z251" s="265"/>
      <c r="AA251" s="265"/>
      <c r="AB251" s="265"/>
      <c r="AC251" s="265"/>
      <c r="AD251" s="265"/>
      <c r="AE251" s="265"/>
      <c r="AF251" s="265"/>
      <c r="AG251" s="265"/>
      <c r="AH251" s="265"/>
      <c r="AI251" s="265"/>
      <c r="AJ251" s="265"/>
      <c r="AK251" s="265"/>
      <c r="AL251" s="265"/>
      <c r="AM251" s="265"/>
      <c r="AN251" s="266"/>
      <c r="AO251" s="266"/>
      <c r="AP251" s="266"/>
      <c r="AQ251" s="266"/>
      <c r="AR251" s="266"/>
      <c r="AS251" s="265"/>
    </row>
    <row r="252" spans="1:45" ht="14.25" customHeight="1" x14ac:dyDescent="0.25">
      <c r="A252" s="265"/>
      <c r="B252" s="325"/>
      <c r="C252" s="325"/>
      <c r="D252" s="265"/>
      <c r="E252" s="265"/>
      <c r="F252" s="265"/>
      <c r="G252" s="265"/>
      <c r="H252" s="265"/>
      <c r="I252" s="265"/>
      <c r="J252" s="265"/>
      <c r="K252" s="265"/>
      <c r="L252" s="265"/>
      <c r="M252" s="265"/>
      <c r="N252" s="265"/>
      <c r="O252" s="265"/>
      <c r="P252" s="265"/>
      <c r="Q252" s="265"/>
      <c r="R252" s="265"/>
      <c r="S252" s="265"/>
      <c r="T252" s="265"/>
      <c r="U252" s="265"/>
      <c r="V252" s="265"/>
      <c r="W252" s="326"/>
      <c r="X252" s="265"/>
      <c r="Y252" s="265"/>
      <c r="Z252" s="265"/>
      <c r="AA252" s="265"/>
      <c r="AB252" s="265"/>
      <c r="AC252" s="265"/>
      <c r="AD252" s="265"/>
      <c r="AE252" s="265"/>
      <c r="AF252" s="265"/>
      <c r="AG252" s="265"/>
      <c r="AH252" s="265"/>
      <c r="AI252" s="265"/>
      <c r="AJ252" s="265"/>
      <c r="AK252" s="265"/>
      <c r="AL252" s="265"/>
      <c r="AM252" s="265"/>
      <c r="AN252" s="266"/>
      <c r="AO252" s="266"/>
      <c r="AP252" s="266"/>
      <c r="AQ252" s="266"/>
      <c r="AR252" s="266"/>
      <c r="AS252" s="265"/>
    </row>
    <row r="253" spans="1:45" ht="14.25" customHeight="1" x14ac:dyDescent="0.25">
      <c r="A253" s="265"/>
      <c r="B253" s="325"/>
      <c r="C253" s="325"/>
      <c r="D253" s="265"/>
      <c r="E253" s="265"/>
      <c r="F253" s="265"/>
      <c r="G253" s="265"/>
      <c r="H253" s="265"/>
      <c r="I253" s="265"/>
      <c r="J253" s="265"/>
      <c r="K253" s="265"/>
      <c r="L253" s="265"/>
      <c r="M253" s="265"/>
      <c r="N253" s="265"/>
      <c r="O253" s="265"/>
      <c r="P253" s="265"/>
      <c r="Q253" s="265"/>
      <c r="R253" s="265"/>
      <c r="S253" s="265"/>
      <c r="T253" s="265"/>
      <c r="U253" s="265"/>
      <c r="V253" s="265"/>
      <c r="W253" s="326"/>
      <c r="X253" s="265"/>
      <c r="Y253" s="265"/>
      <c r="Z253" s="265"/>
      <c r="AA253" s="265"/>
      <c r="AB253" s="265"/>
      <c r="AC253" s="265"/>
      <c r="AD253" s="265"/>
      <c r="AE253" s="265"/>
      <c r="AF253" s="265"/>
      <c r="AG253" s="265"/>
      <c r="AH253" s="265"/>
      <c r="AI253" s="265"/>
      <c r="AJ253" s="265"/>
      <c r="AK253" s="265"/>
      <c r="AL253" s="265"/>
      <c r="AM253" s="265"/>
      <c r="AN253" s="266"/>
      <c r="AO253" s="266"/>
      <c r="AP253" s="266"/>
      <c r="AQ253" s="266"/>
      <c r="AR253" s="266"/>
      <c r="AS253" s="265"/>
    </row>
    <row r="254" spans="1:45" ht="14.25" customHeight="1" x14ac:dyDescent="0.25">
      <c r="A254" s="265"/>
      <c r="B254" s="325"/>
      <c r="C254" s="325"/>
      <c r="D254" s="265"/>
      <c r="E254" s="265"/>
      <c r="F254" s="265"/>
      <c r="G254" s="265"/>
      <c r="H254" s="265"/>
      <c r="I254" s="265"/>
      <c r="J254" s="265"/>
      <c r="K254" s="265"/>
      <c r="L254" s="265"/>
      <c r="M254" s="265"/>
      <c r="N254" s="265"/>
      <c r="O254" s="265"/>
      <c r="P254" s="265"/>
      <c r="Q254" s="265"/>
      <c r="R254" s="265"/>
      <c r="S254" s="265"/>
      <c r="T254" s="265"/>
      <c r="U254" s="265"/>
      <c r="V254" s="265"/>
      <c r="W254" s="326"/>
      <c r="X254" s="265"/>
      <c r="Y254" s="265"/>
      <c r="Z254" s="265"/>
      <c r="AA254" s="265"/>
      <c r="AB254" s="265"/>
      <c r="AC254" s="265"/>
      <c r="AD254" s="265"/>
      <c r="AE254" s="265"/>
      <c r="AF254" s="265"/>
      <c r="AG254" s="265"/>
      <c r="AH254" s="265"/>
      <c r="AI254" s="265"/>
      <c r="AJ254" s="265"/>
      <c r="AK254" s="265"/>
      <c r="AL254" s="265"/>
      <c r="AM254" s="265"/>
      <c r="AN254" s="266"/>
      <c r="AO254" s="266"/>
      <c r="AP254" s="266"/>
      <c r="AQ254" s="266"/>
      <c r="AR254" s="266"/>
      <c r="AS254" s="265"/>
    </row>
    <row r="255" spans="1:45" ht="14.25" customHeight="1" x14ac:dyDescent="0.25">
      <c r="A255" s="265"/>
      <c r="B255" s="325"/>
      <c r="C255" s="325"/>
      <c r="D255" s="265"/>
      <c r="E255" s="265"/>
      <c r="F255" s="265"/>
      <c r="G255" s="265"/>
      <c r="H255" s="265"/>
      <c r="I255" s="265"/>
      <c r="J255" s="265"/>
      <c r="K255" s="265"/>
      <c r="L255" s="265"/>
      <c r="M255" s="265"/>
      <c r="N255" s="265"/>
      <c r="O255" s="265"/>
      <c r="P255" s="265"/>
      <c r="Q255" s="265"/>
      <c r="R255" s="265"/>
      <c r="S255" s="265"/>
      <c r="T255" s="265"/>
      <c r="U255" s="265"/>
      <c r="V255" s="265"/>
      <c r="W255" s="326"/>
      <c r="X255" s="265"/>
      <c r="Y255" s="265"/>
      <c r="Z255" s="265"/>
      <c r="AA255" s="265"/>
      <c r="AB255" s="265"/>
      <c r="AC255" s="265"/>
      <c r="AD255" s="265"/>
      <c r="AE255" s="265"/>
      <c r="AF255" s="265"/>
      <c r="AG255" s="265"/>
      <c r="AH255" s="265"/>
      <c r="AI255" s="265"/>
      <c r="AJ255" s="265"/>
      <c r="AK255" s="265"/>
      <c r="AL255" s="265"/>
      <c r="AM255" s="265"/>
      <c r="AN255" s="266"/>
      <c r="AO255" s="266"/>
      <c r="AP255" s="266"/>
      <c r="AQ255" s="266"/>
      <c r="AR255" s="266"/>
      <c r="AS255" s="265"/>
    </row>
    <row r="256" spans="1:45" ht="14.25" customHeight="1" x14ac:dyDescent="0.25">
      <c r="A256" s="265"/>
      <c r="B256" s="325"/>
      <c r="C256" s="325"/>
      <c r="D256" s="265"/>
      <c r="E256" s="265"/>
      <c r="F256" s="265"/>
      <c r="G256" s="265"/>
      <c r="H256" s="265"/>
      <c r="I256" s="265"/>
      <c r="J256" s="265"/>
      <c r="K256" s="265"/>
      <c r="L256" s="265"/>
      <c r="M256" s="265"/>
      <c r="N256" s="265"/>
      <c r="O256" s="265"/>
      <c r="P256" s="265"/>
      <c r="Q256" s="265"/>
      <c r="R256" s="265"/>
      <c r="S256" s="265"/>
      <c r="T256" s="265"/>
      <c r="U256" s="265"/>
      <c r="V256" s="265"/>
      <c r="W256" s="326"/>
      <c r="X256" s="265"/>
      <c r="Y256" s="265"/>
      <c r="Z256" s="265"/>
      <c r="AA256" s="265"/>
      <c r="AB256" s="265"/>
      <c r="AC256" s="265"/>
      <c r="AD256" s="265"/>
      <c r="AE256" s="265"/>
      <c r="AF256" s="265"/>
      <c r="AG256" s="265"/>
      <c r="AH256" s="265"/>
      <c r="AI256" s="265"/>
      <c r="AJ256" s="265"/>
      <c r="AK256" s="265"/>
      <c r="AL256" s="265"/>
      <c r="AM256" s="265"/>
      <c r="AN256" s="266"/>
      <c r="AO256" s="266"/>
      <c r="AP256" s="266"/>
      <c r="AQ256" s="266"/>
      <c r="AR256" s="266"/>
      <c r="AS256" s="265"/>
    </row>
    <row r="257" spans="1:45" ht="14.25" customHeight="1" x14ac:dyDescent="0.25">
      <c r="A257" s="265"/>
      <c r="B257" s="325"/>
      <c r="C257" s="325"/>
      <c r="D257" s="265"/>
      <c r="E257" s="265"/>
      <c r="F257" s="265"/>
      <c r="G257" s="265"/>
      <c r="H257" s="265"/>
      <c r="I257" s="265"/>
      <c r="J257" s="265"/>
      <c r="K257" s="265"/>
      <c r="L257" s="265"/>
      <c r="M257" s="265"/>
      <c r="N257" s="265"/>
      <c r="O257" s="265"/>
      <c r="P257" s="265"/>
      <c r="Q257" s="265"/>
      <c r="R257" s="265"/>
      <c r="S257" s="265"/>
      <c r="T257" s="265"/>
      <c r="U257" s="265"/>
      <c r="V257" s="265"/>
      <c r="W257" s="326"/>
      <c r="X257" s="265"/>
      <c r="Y257" s="265"/>
      <c r="Z257" s="265"/>
      <c r="AA257" s="265"/>
      <c r="AB257" s="265"/>
      <c r="AC257" s="265"/>
      <c r="AD257" s="265"/>
      <c r="AE257" s="265"/>
      <c r="AF257" s="265"/>
      <c r="AG257" s="265"/>
      <c r="AH257" s="265"/>
      <c r="AI257" s="265"/>
      <c r="AJ257" s="265"/>
      <c r="AK257" s="265"/>
      <c r="AL257" s="265"/>
      <c r="AM257" s="265"/>
      <c r="AN257" s="266"/>
      <c r="AO257" s="266"/>
      <c r="AP257" s="266"/>
      <c r="AQ257" s="266"/>
      <c r="AR257" s="266"/>
      <c r="AS257" s="265"/>
    </row>
    <row r="258" spans="1:45" ht="14.25" customHeight="1" x14ac:dyDescent="0.25">
      <c r="A258" s="265"/>
      <c r="B258" s="325"/>
      <c r="C258" s="325"/>
      <c r="D258" s="265"/>
      <c r="E258" s="265"/>
      <c r="F258" s="265"/>
      <c r="G258" s="265"/>
      <c r="H258" s="265"/>
      <c r="I258" s="265"/>
      <c r="J258" s="265"/>
      <c r="K258" s="265"/>
      <c r="L258" s="265"/>
      <c r="M258" s="265"/>
      <c r="N258" s="265"/>
      <c r="O258" s="265"/>
      <c r="P258" s="265"/>
      <c r="Q258" s="265"/>
      <c r="R258" s="265"/>
      <c r="S258" s="265"/>
      <c r="T258" s="265"/>
      <c r="U258" s="265"/>
      <c r="V258" s="265"/>
      <c r="W258" s="326"/>
      <c r="X258" s="265"/>
      <c r="Y258" s="265"/>
      <c r="Z258" s="265"/>
      <c r="AA258" s="265"/>
      <c r="AB258" s="265"/>
      <c r="AC258" s="265"/>
      <c r="AD258" s="265"/>
      <c r="AE258" s="265"/>
      <c r="AF258" s="265"/>
      <c r="AG258" s="265"/>
      <c r="AH258" s="265"/>
      <c r="AI258" s="265"/>
      <c r="AJ258" s="265"/>
      <c r="AK258" s="265"/>
      <c r="AL258" s="265"/>
      <c r="AM258" s="265"/>
      <c r="AN258" s="266"/>
      <c r="AO258" s="266"/>
      <c r="AP258" s="266"/>
      <c r="AQ258" s="266"/>
      <c r="AR258" s="266"/>
      <c r="AS258" s="265"/>
    </row>
    <row r="259" spans="1:45" ht="14.25" customHeight="1" x14ac:dyDescent="0.25">
      <c r="A259" s="265"/>
      <c r="B259" s="325"/>
      <c r="C259" s="325"/>
      <c r="D259" s="265"/>
      <c r="E259" s="265"/>
      <c r="F259" s="265"/>
      <c r="G259" s="265"/>
      <c r="H259" s="265"/>
      <c r="I259" s="265"/>
      <c r="J259" s="265"/>
      <c r="K259" s="265"/>
      <c r="L259" s="265"/>
      <c r="M259" s="265"/>
      <c r="N259" s="265"/>
      <c r="O259" s="265"/>
      <c r="P259" s="265"/>
      <c r="Q259" s="265"/>
      <c r="R259" s="265"/>
      <c r="S259" s="265"/>
      <c r="T259" s="265"/>
      <c r="U259" s="265"/>
      <c r="V259" s="265"/>
      <c r="W259" s="326"/>
      <c r="X259" s="265"/>
      <c r="Y259" s="265"/>
      <c r="Z259" s="265"/>
      <c r="AA259" s="265"/>
      <c r="AB259" s="265"/>
      <c r="AC259" s="265"/>
      <c r="AD259" s="265"/>
      <c r="AE259" s="265"/>
      <c r="AF259" s="265"/>
      <c r="AG259" s="265"/>
      <c r="AH259" s="265"/>
      <c r="AI259" s="265"/>
      <c r="AJ259" s="265"/>
      <c r="AK259" s="265"/>
      <c r="AL259" s="265"/>
      <c r="AM259" s="265"/>
      <c r="AN259" s="266"/>
      <c r="AO259" s="266"/>
      <c r="AP259" s="266"/>
      <c r="AQ259" s="266"/>
      <c r="AR259" s="266"/>
      <c r="AS259" s="265"/>
    </row>
    <row r="260" spans="1:45" ht="14.25" customHeight="1" x14ac:dyDescent="0.25">
      <c r="A260" s="265"/>
      <c r="B260" s="325"/>
      <c r="C260" s="325"/>
      <c r="D260" s="265"/>
      <c r="E260" s="265"/>
      <c r="F260" s="265"/>
      <c r="G260" s="265"/>
      <c r="H260" s="265"/>
      <c r="I260" s="265"/>
      <c r="J260" s="265"/>
      <c r="K260" s="265"/>
      <c r="L260" s="265"/>
      <c r="M260" s="265"/>
      <c r="N260" s="265"/>
      <c r="O260" s="265"/>
      <c r="P260" s="265"/>
      <c r="Q260" s="265"/>
      <c r="R260" s="265"/>
      <c r="S260" s="265"/>
      <c r="T260" s="265"/>
      <c r="U260" s="265"/>
      <c r="V260" s="265"/>
      <c r="W260" s="326"/>
      <c r="X260" s="265"/>
      <c r="Y260" s="265"/>
      <c r="Z260" s="265"/>
      <c r="AA260" s="265"/>
      <c r="AB260" s="265"/>
      <c r="AC260" s="265"/>
      <c r="AD260" s="265"/>
      <c r="AE260" s="265"/>
      <c r="AF260" s="265"/>
      <c r="AG260" s="265"/>
      <c r="AH260" s="265"/>
      <c r="AI260" s="265"/>
      <c r="AJ260" s="265"/>
      <c r="AK260" s="265"/>
      <c r="AL260" s="265"/>
      <c r="AM260" s="265"/>
      <c r="AN260" s="266"/>
      <c r="AO260" s="266"/>
      <c r="AP260" s="266"/>
      <c r="AQ260" s="266"/>
      <c r="AR260" s="266"/>
      <c r="AS260" s="265"/>
    </row>
    <row r="261" spans="1:45" ht="14.25" customHeight="1" x14ac:dyDescent="0.25">
      <c r="A261" s="265"/>
      <c r="B261" s="325"/>
      <c r="C261" s="325"/>
      <c r="D261" s="265"/>
      <c r="E261" s="265"/>
      <c r="F261" s="265"/>
      <c r="G261" s="265"/>
      <c r="H261" s="265"/>
      <c r="I261" s="265"/>
      <c r="J261" s="265"/>
      <c r="K261" s="265"/>
      <c r="L261" s="265"/>
      <c r="M261" s="265"/>
      <c r="N261" s="265"/>
      <c r="O261" s="265"/>
      <c r="P261" s="265"/>
      <c r="Q261" s="265"/>
      <c r="R261" s="265"/>
      <c r="S261" s="265"/>
      <c r="T261" s="265"/>
      <c r="U261" s="265"/>
      <c r="V261" s="265"/>
      <c r="W261" s="326"/>
      <c r="X261" s="265"/>
      <c r="Y261" s="265"/>
      <c r="Z261" s="265"/>
      <c r="AA261" s="265"/>
      <c r="AB261" s="265"/>
      <c r="AC261" s="265"/>
      <c r="AD261" s="265"/>
      <c r="AE261" s="265"/>
      <c r="AF261" s="265"/>
      <c r="AG261" s="265"/>
      <c r="AH261" s="265"/>
      <c r="AI261" s="265"/>
      <c r="AJ261" s="265"/>
      <c r="AK261" s="265"/>
      <c r="AL261" s="265"/>
      <c r="AM261" s="265"/>
      <c r="AN261" s="266"/>
      <c r="AO261" s="266"/>
      <c r="AP261" s="266"/>
      <c r="AQ261" s="266"/>
      <c r="AR261" s="266"/>
      <c r="AS261" s="265"/>
    </row>
    <row r="262" spans="1:45" ht="14.25" customHeight="1" x14ac:dyDescent="0.25">
      <c r="A262" s="265"/>
      <c r="B262" s="325"/>
      <c r="C262" s="325"/>
      <c r="D262" s="265"/>
      <c r="E262" s="265"/>
      <c r="F262" s="265"/>
      <c r="G262" s="265"/>
      <c r="H262" s="265"/>
      <c r="I262" s="265"/>
      <c r="J262" s="265"/>
      <c r="K262" s="265"/>
      <c r="L262" s="265"/>
      <c r="M262" s="265"/>
      <c r="N262" s="265"/>
      <c r="O262" s="265"/>
      <c r="P262" s="265"/>
      <c r="Q262" s="265"/>
      <c r="R262" s="265"/>
      <c r="S262" s="265"/>
      <c r="T262" s="265"/>
      <c r="U262" s="265"/>
      <c r="V262" s="265"/>
      <c r="W262" s="326"/>
      <c r="X262" s="265"/>
      <c r="Y262" s="265"/>
      <c r="Z262" s="265"/>
      <c r="AA262" s="265"/>
      <c r="AB262" s="265"/>
      <c r="AC262" s="265"/>
      <c r="AD262" s="265"/>
      <c r="AE262" s="265"/>
      <c r="AF262" s="265"/>
      <c r="AG262" s="265"/>
      <c r="AH262" s="265"/>
      <c r="AI262" s="265"/>
      <c r="AJ262" s="265"/>
      <c r="AK262" s="265"/>
      <c r="AL262" s="265"/>
      <c r="AM262" s="265"/>
      <c r="AN262" s="266"/>
      <c r="AO262" s="266"/>
      <c r="AP262" s="266"/>
      <c r="AQ262" s="266"/>
      <c r="AR262" s="266"/>
      <c r="AS262" s="265"/>
    </row>
    <row r="263" spans="1:45" ht="14.25" customHeight="1" x14ac:dyDescent="0.25">
      <c r="A263" s="265"/>
      <c r="B263" s="325"/>
      <c r="C263" s="325"/>
      <c r="D263" s="265"/>
      <c r="E263" s="265"/>
      <c r="F263" s="265"/>
      <c r="G263" s="265"/>
      <c r="H263" s="265"/>
      <c r="I263" s="265"/>
      <c r="J263" s="265"/>
      <c r="K263" s="265"/>
      <c r="L263" s="265"/>
      <c r="M263" s="265"/>
      <c r="N263" s="265"/>
      <c r="O263" s="265"/>
      <c r="P263" s="265"/>
      <c r="Q263" s="265"/>
      <c r="R263" s="265"/>
      <c r="S263" s="265"/>
      <c r="T263" s="265"/>
      <c r="U263" s="265"/>
      <c r="V263" s="265"/>
      <c r="W263" s="326"/>
      <c r="X263" s="265"/>
      <c r="Y263" s="265"/>
      <c r="Z263" s="265"/>
      <c r="AA263" s="265"/>
      <c r="AB263" s="265"/>
      <c r="AC263" s="265"/>
      <c r="AD263" s="265"/>
      <c r="AE263" s="265"/>
      <c r="AF263" s="265"/>
      <c r="AG263" s="265"/>
      <c r="AH263" s="265"/>
      <c r="AI263" s="265"/>
      <c r="AJ263" s="265"/>
      <c r="AK263" s="265"/>
      <c r="AL263" s="265"/>
      <c r="AM263" s="265"/>
      <c r="AN263" s="266"/>
      <c r="AO263" s="266"/>
      <c r="AP263" s="266"/>
      <c r="AQ263" s="266"/>
      <c r="AR263" s="266"/>
      <c r="AS263" s="265"/>
    </row>
    <row r="264" spans="1:45" ht="14.25" customHeight="1" x14ac:dyDescent="0.25">
      <c r="A264" s="265"/>
      <c r="B264" s="325"/>
      <c r="C264" s="325"/>
      <c r="D264" s="265"/>
      <c r="E264" s="265"/>
      <c r="F264" s="265"/>
      <c r="G264" s="265"/>
      <c r="H264" s="265"/>
      <c r="I264" s="265"/>
      <c r="J264" s="265"/>
      <c r="K264" s="265"/>
      <c r="L264" s="265"/>
      <c r="M264" s="265"/>
      <c r="N264" s="265"/>
      <c r="O264" s="265"/>
      <c r="P264" s="265"/>
      <c r="Q264" s="265"/>
      <c r="R264" s="265"/>
      <c r="S264" s="265"/>
      <c r="T264" s="265"/>
      <c r="U264" s="265"/>
      <c r="V264" s="265"/>
      <c r="W264" s="326"/>
      <c r="X264" s="265"/>
      <c r="Y264" s="265"/>
      <c r="Z264" s="265"/>
      <c r="AA264" s="265"/>
      <c r="AB264" s="265"/>
      <c r="AC264" s="265"/>
      <c r="AD264" s="265"/>
      <c r="AE264" s="265"/>
      <c r="AF264" s="265"/>
      <c r="AG264" s="265"/>
      <c r="AH264" s="265"/>
      <c r="AI264" s="265"/>
      <c r="AJ264" s="265"/>
      <c r="AK264" s="265"/>
      <c r="AL264" s="265"/>
      <c r="AM264" s="265"/>
      <c r="AN264" s="266"/>
      <c r="AO264" s="266"/>
      <c r="AP264" s="266"/>
      <c r="AQ264" s="266"/>
      <c r="AR264" s="266"/>
      <c r="AS264" s="265"/>
    </row>
    <row r="265" spans="1:45" ht="14.25" customHeight="1" x14ac:dyDescent="0.25">
      <c r="A265" s="265"/>
      <c r="B265" s="325"/>
      <c r="C265" s="325"/>
      <c r="D265" s="265"/>
      <c r="E265" s="265"/>
      <c r="F265" s="265"/>
      <c r="G265" s="265"/>
      <c r="H265" s="265"/>
      <c r="I265" s="265"/>
      <c r="J265" s="265"/>
      <c r="K265" s="265"/>
      <c r="L265" s="265"/>
      <c r="M265" s="265"/>
      <c r="N265" s="265"/>
      <c r="O265" s="265"/>
      <c r="P265" s="265"/>
      <c r="Q265" s="265"/>
      <c r="R265" s="265"/>
      <c r="S265" s="265"/>
      <c r="T265" s="265"/>
      <c r="U265" s="265"/>
      <c r="V265" s="265"/>
      <c r="W265" s="326"/>
      <c r="X265" s="265"/>
      <c r="Y265" s="265"/>
      <c r="Z265" s="265"/>
      <c r="AA265" s="265"/>
      <c r="AB265" s="265"/>
      <c r="AC265" s="265"/>
      <c r="AD265" s="265"/>
      <c r="AE265" s="265"/>
      <c r="AF265" s="265"/>
      <c r="AG265" s="265"/>
      <c r="AH265" s="265"/>
      <c r="AI265" s="265"/>
      <c r="AJ265" s="265"/>
      <c r="AK265" s="265"/>
      <c r="AL265" s="265"/>
      <c r="AM265" s="265"/>
      <c r="AN265" s="266"/>
      <c r="AO265" s="266"/>
      <c r="AP265" s="266"/>
      <c r="AQ265" s="266"/>
      <c r="AR265" s="266"/>
      <c r="AS265" s="265"/>
    </row>
    <row r="266" spans="1:45" ht="14.25" customHeight="1" x14ac:dyDescent="0.25">
      <c r="A266" s="265"/>
      <c r="B266" s="325"/>
      <c r="C266" s="325"/>
      <c r="D266" s="265"/>
      <c r="E266" s="265"/>
      <c r="F266" s="265"/>
      <c r="G266" s="265"/>
      <c r="H266" s="265"/>
      <c r="I266" s="265"/>
      <c r="J266" s="265"/>
      <c r="K266" s="265"/>
      <c r="L266" s="265"/>
      <c r="M266" s="265"/>
      <c r="N266" s="265"/>
      <c r="O266" s="265"/>
      <c r="P266" s="265"/>
      <c r="Q266" s="265"/>
      <c r="R266" s="265"/>
      <c r="S266" s="265"/>
      <c r="T266" s="265"/>
      <c r="U266" s="265"/>
      <c r="V266" s="265"/>
      <c r="W266" s="326"/>
      <c r="X266" s="265"/>
      <c r="Y266" s="265"/>
      <c r="Z266" s="265"/>
      <c r="AA266" s="265"/>
      <c r="AB266" s="265"/>
      <c r="AC266" s="265"/>
      <c r="AD266" s="265"/>
      <c r="AE266" s="265"/>
      <c r="AF266" s="265"/>
      <c r="AG266" s="265"/>
      <c r="AH266" s="265"/>
      <c r="AI266" s="265"/>
      <c r="AJ266" s="265"/>
      <c r="AK266" s="265"/>
      <c r="AL266" s="265"/>
      <c r="AM266" s="265"/>
      <c r="AN266" s="266"/>
      <c r="AO266" s="266"/>
      <c r="AP266" s="266"/>
      <c r="AQ266" s="266"/>
      <c r="AR266" s="266"/>
      <c r="AS266" s="265"/>
    </row>
    <row r="267" spans="1:45" ht="14.25" customHeight="1" x14ac:dyDescent="0.25">
      <c r="A267" s="265"/>
      <c r="B267" s="325"/>
      <c r="C267" s="325"/>
      <c r="D267" s="265"/>
      <c r="E267" s="265"/>
      <c r="F267" s="265"/>
      <c r="G267" s="265"/>
      <c r="H267" s="265"/>
      <c r="I267" s="265"/>
      <c r="J267" s="265"/>
      <c r="K267" s="265"/>
      <c r="L267" s="265"/>
      <c r="M267" s="265"/>
      <c r="N267" s="265"/>
      <c r="O267" s="265"/>
      <c r="P267" s="265"/>
      <c r="Q267" s="265"/>
      <c r="R267" s="265"/>
      <c r="S267" s="265"/>
      <c r="T267" s="265"/>
      <c r="U267" s="265"/>
      <c r="V267" s="265"/>
      <c r="W267" s="326"/>
      <c r="X267" s="265"/>
      <c r="Y267" s="265"/>
      <c r="Z267" s="265"/>
      <c r="AA267" s="265"/>
      <c r="AB267" s="265"/>
      <c r="AC267" s="265"/>
      <c r="AD267" s="265"/>
      <c r="AE267" s="265"/>
      <c r="AF267" s="265"/>
      <c r="AG267" s="265"/>
      <c r="AH267" s="265"/>
      <c r="AI267" s="265"/>
      <c r="AJ267" s="265"/>
      <c r="AK267" s="265"/>
      <c r="AL267" s="265"/>
      <c r="AM267" s="265"/>
      <c r="AN267" s="266"/>
      <c r="AO267" s="266"/>
      <c r="AP267" s="266"/>
      <c r="AQ267" s="266"/>
      <c r="AR267" s="266"/>
      <c r="AS267" s="265"/>
    </row>
    <row r="268" spans="1:45" ht="14.25" customHeight="1" x14ac:dyDescent="0.25">
      <c r="A268" s="265"/>
      <c r="B268" s="325"/>
      <c r="C268" s="325"/>
      <c r="D268" s="265"/>
      <c r="E268" s="265"/>
      <c r="F268" s="265"/>
      <c r="G268" s="265"/>
      <c r="H268" s="265"/>
      <c r="I268" s="265"/>
      <c r="J268" s="265"/>
      <c r="K268" s="265"/>
      <c r="L268" s="265"/>
      <c r="M268" s="265"/>
      <c r="N268" s="265"/>
      <c r="O268" s="265"/>
      <c r="P268" s="265"/>
      <c r="Q268" s="265"/>
      <c r="R268" s="265"/>
      <c r="S268" s="265"/>
      <c r="T268" s="265"/>
      <c r="U268" s="265"/>
      <c r="V268" s="265"/>
      <c r="W268" s="326"/>
      <c r="X268" s="265"/>
      <c r="Y268" s="265"/>
      <c r="Z268" s="265"/>
      <c r="AA268" s="265"/>
      <c r="AB268" s="265"/>
      <c r="AC268" s="265"/>
      <c r="AD268" s="265"/>
      <c r="AE268" s="265"/>
      <c r="AF268" s="265"/>
      <c r="AG268" s="265"/>
      <c r="AH268" s="265"/>
      <c r="AI268" s="265"/>
      <c r="AJ268" s="265"/>
      <c r="AK268" s="265"/>
      <c r="AL268" s="265"/>
      <c r="AM268" s="265"/>
      <c r="AN268" s="266"/>
      <c r="AO268" s="266"/>
      <c r="AP268" s="266"/>
      <c r="AQ268" s="266"/>
      <c r="AR268" s="266"/>
      <c r="AS268" s="265"/>
    </row>
    <row r="269" spans="1:45" ht="14.25" customHeight="1" x14ac:dyDescent="0.25">
      <c r="A269" s="265"/>
      <c r="B269" s="325"/>
      <c r="C269" s="325"/>
      <c r="D269" s="265"/>
      <c r="E269" s="265"/>
      <c r="F269" s="265"/>
      <c r="G269" s="265"/>
      <c r="H269" s="265"/>
      <c r="I269" s="265"/>
      <c r="J269" s="265"/>
      <c r="K269" s="265"/>
      <c r="L269" s="265"/>
      <c r="M269" s="265"/>
      <c r="N269" s="265"/>
      <c r="O269" s="265"/>
      <c r="P269" s="265"/>
      <c r="Q269" s="265"/>
      <c r="R269" s="265"/>
      <c r="S269" s="265"/>
      <c r="T269" s="265"/>
      <c r="U269" s="265"/>
      <c r="V269" s="265"/>
      <c r="W269" s="326"/>
      <c r="X269" s="265"/>
      <c r="Y269" s="265"/>
      <c r="Z269" s="265"/>
      <c r="AA269" s="265"/>
      <c r="AB269" s="265"/>
      <c r="AC269" s="265"/>
      <c r="AD269" s="265"/>
      <c r="AE269" s="265"/>
      <c r="AF269" s="265"/>
      <c r="AG269" s="265"/>
      <c r="AH269" s="265"/>
      <c r="AI269" s="265"/>
      <c r="AJ269" s="265"/>
      <c r="AK269" s="265"/>
      <c r="AL269" s="265"/>
      <c r="AM269" s="265"/>
      <c r="AN269" s="266"/>
      <c r="AO269" s="266"/>
      <c r="AP269" s="266"/>
      <c r="AQ269" s="266"/>
      <c r="AR269" s="266"/>
      <c r="AS269" s="265"/>
    </row>
    <row r="270" spans="1:45" ht="14.25" customHeight="1" x14ac:dyDescent="0.25">
      <c r="A270" s="265"/>
      <c r="B270" s="325"/>
      <c r="C270" s="325"/>
      <c r="D270" s="265"/>
      <c r="E270" s="265"/>
      <c r="F270" s="265"/>
      <c r="G270" s="265"/>
      <c r="H270" s="265"/>
      <c r="I270" s="265"/>
      <c r="J270" s="265"/>
      <c r="K270" s="265"/>
      <c r="L270" s="265"/>
      <c r="M270" s="265"/>
      <c r="N270" s="265"/>
      <c r="O270" s="265"/>
      <c r="P270" s="265"/>
      <c r="Q270" s="265"/>
      <c r="R270" s="265"/>
      <c r="S270" s="265"/>
      <c r="T270" s="265"/>
      <c r="U270" s="265"/>
      <c r="V270" s="265"/>
      <c r="W270" s="326"/>
      <c r="X270" s="265"/>
      <c r="Y270" s="265"/>
      <c r="Z270" s="265"/>
      <c r="AA270" s="265"/>
      <c r="AB270" s="265"/>
      <c r="AC270" s="265"/>
      <c r="AD270" s="265"/>
      <c r="AE270" s="265"/>
      <c r="AF270" s="265"/>
      <c r="AG270" s="265"/>
      <c r="AH270" s="265"/>
      <c r="AI270" s="265"/>
      <c r="AJ270" s="265"/>
      <c r="AK270" s="265"/>
      <c r="AL270" s="265"/>
      <c r="AM270" s="265"/>
      <c r="AN270" s="266"/>
      <c r="AO270" s="266"/>
      <c r="AP270" s="266"/>
      <c r="AQ270" s="266"/>
      <c r="AR270" s="266"/>
      <c r="AS270" s="265"/>
    </row>
    <row r="271" spans="1:45" ht="14.25" customHeight="1" x14ac:dyDescent="0.25">
      <c r="A271" s="265"/>
      <c r="B271" s="325"/>
      <c r="C271" s="325"/>
      <c r="D271" s="265"/>
      <c r="E271" s="265"/>
      <c r="F271" s="265"/>
      <c r="G271" s="265"/>
      <c r="H271" s="265"/>
      <c r="I271" s="265"/>
      <c r="J271" s="265"/>
      <c r="K271" s="265"/>
      <c r="L271" s="265"/>
      <c r="M271" s="265"/>
      <c r="N271" s="265"/>
      <c r="O271" s="265"/>
      <c r="P271" s="265"/>
      <c r="Q271" s="265"/>
      <c r="R271" s="265"/>
      <c r="S271" s="265"/>
      <c r="T271" s="265"/>
      <c r="U271" s="265"/>
      <c r="V271" s="265"/>
      <c r="W271" s="326"/>
      <c r="X271" s="265"/>
      <c r="Y271" s="265"/>
      <c r="Z271" s="265"/>
      <c r="AA271" s="265"/>
      <c r="AB271" s="265"/>
      <c r="AC271" s="265"/>
      <c r="AD271" s="265"/>
      <c r="AE271" s="265"/>
      <c r="AF271" s="265"/>
      <c r="AG271" s="265"/>
      <c r="AH271" s="265"/>
      <c r="AI271" s="265"/>
      <c r="AJ271" s="265"/>
      <c r="AK271" s="265"/>
      <c r="AL271" s="265"/>
      <c r="AM271" s="265"/>
      <c r="AN271" s="266"/>
      <c r="AO271" s="266"/>
      <c r="AP271" s="266"/>
      <c r="AQ271" s="266"/>
      <c r="AR271" s="266"/>
      <c r="AS271" s="265"/>
    </row>
    <row r="272" spans="1:45" ht="14.25" customHeight="1" x14ac:dyDescent="0.25">
      <c r="A272" s="265"/>
      <c r="B272" s="325"/>
      <c r="C272" s="325"/>
      <c r="D272" s="265"/>
      <c r="E272" s="265"/>
      <c r="F272" s="265"/>
      <c r="G272" s="265"/>
      <c r="H272" s="265"/>
      <c r="I272" s="265"/>
      <c r="J272" s="265"/>
      <c r="K272" s="265"/>
      <c r="L272" s="265"/>
      <c r="M272" s="265"/>
      <c r="N272" s="265"/>
      <c r="O272" s="265"/>
      <c r="P272" s="265"/>
      <c r="Q272" s="265"/>
      <c r="R272" s="265"/>
      <c r="S272" s="265"/>
      <c r="T272" s="265"/>
      <c r="U272" s="265"/>
      <c r="V272" s="265"/>
      <c r="W272" s="326"/>
      <c r="X272" s="265"/>
      <c r="Y272" s="265"/>
      <c r="Z272" s="265"/>
      <c r="AA272" s="265"/>
      <c r="AB272" s="265"/>
      <c r="AC272" s="265"/>
      <c r="AD272" s="265"/>
      <c r="AE272" s="265"/>
      <c r="AF272" s="265"/>
      <c r="AG272" s="265"/>
      <c r="AH272" s="265"/>
      <c r="AI272" s="265"/>
      <c r="AJ272" s="265"/>
      <c r="AK272" s="265"/>
      <c r="AL272" s="265"/>
      <c r="AM272" s="265"/>
      <c r="AN272" s="266"/>
      <c r="AO272" s="266"/>
      <c r="AP272" s="266"/>
      <c r="AQ272" s="266"/>
      <c r="AR272" s="266"/>
      <c r="AS272" s="265"/>
    </row>
    <row r="273" spans="1:45" ht="14.25" customHeight="1" x14ac:dyDescent="0.25">
      <c r="A273" s="265"/>
      <c r="B273" s="325"/>
      <c r="C273" s="325"/>
      <c r="D273" s="265"/>
      <c r="E273" s="265"/>
      <c r="F273" s="265"/>
      <c r="G273" s="265"/>
      <c r="H273" s="265"/>
      <c r="I273" s="265"/>
      <c r="J273" s="265"/>
      <c r="K273" s="265"/>
      <c r="L273" s="265"/>
      <c r="M273" s="265"/>
      <c r="N273" s="265"/>
      <c r="O273" s="265"/>
      <c r="P273" s="265"/>
      <c r="Q273" s="265"/>
      <c r="R273" s="265"/>
      <c r="S273" s="265"/>
      <c r="T273" s="265"/>
      <c r="U273" s="265"/>
      <c r="V273" s="265"/>
      <c r="W273" s="326"/>
      <c r="X273" s="265"/>
      <c r="Y273" s="265"/>
      <c r="Z273" s="265"/>
      <c r="AA273" s="265"/>
      <c r="AB273" s="265"/>
      <c r="AC273" s="265"/>
      <c r="AD273" s="265"/>
      <c r="AE273" s="265"/>
      <c r="AF273" s="265"/>
      <c r="AG273" s="265"/>
      <c r="AH273" s="265"/>
      <c r="AI273" s="265"/>
      <c r="AJ273" s="265"/>
      <c r="AK273" s="265"/>
      <c r="AL273" s="265"/>
      <c r="AM273" s="265"/>
      <c r="AN273" s="266"/>
      <c r="AO273" s="266"/>
      <c r="AP273" s="266"/>
      <c r="AQ273" s="266"/>
      <c r="AR273" s="266"/>
      <c r="AS273" s="265"/>
    </row>
    <row r="274" spans="1:45" ht="14.25" customHeight="1" x14ac:dyDescent="0.25">
      <c r="A274" s="265"/>
      <c r="B274" s="325"/>
      <c r="C274" s="325"/>
      <c r="D274" s="265"/>
      <c r="E274" s="265"/>
      <c r="F274" s="265"/>
      <c r="G274" s="265"/>
      <c r="H274" s="265"/>
      <c r="I274" s="265"/>
      <c r="J274" s="265"/>
      <c r="K274" s="265"/>
      <c r="L274" s="265"/>
      <c r="M274" s="265"/>
      <c r="N274" s="265"/>
      <c r="O274" s="265"/>
      <c r="P274" s="265"/>
      <c r="Q274" s="265"/>
      <c r="R274" s="265"/>
      <c r="S274" s="265"/>
      <c r="T274" s="265"/>
      <c r="U274" s="265"/>
      <c r="V274" s="265"/>
      <c r="W274" s="326"/>
      <c r="X274" s="265"/>
      <c r="Y274" s="265"/>
      <c r="Z274" s="265"/>
      <c r="AA274" s="265"/>
      <c r="AB274" s="265"/>
      <c r="AC274" s="265"/>
      <c r="AD274" s="265"/>
      <c r="AE274" s="265"/>
      <c r="AF274" s="265"/>
      <c r="AG274" s="265"/>
      <c r="AH274" s="265"/>
      <c r="AI274" s="265"/>
      <c r="AJ274" s="265"/>
      <c r="AK274" s="265"/>
      <c r="AL274" s="265"/>
      <c r="AM274" s="265"/>
      <c r="AN274" s="266"/>
      <c r="AO274" s="266"/>
      <c r="AP274" s="266"/>
      <c r="AQ274" s="266"/>
      <c r="AR274" s="266"/>
      <c r="AS274" s="265"/>
    </row>
    <row r="275" spans="1:45" ht="14.25" customHeight="1" x14ac:dyDescent="0.25">
      <c r="A275" s="265"/>
      <c r="B275" s="325"/>
      <c r="C275" s="325"/>
      <c r="D275" s="265"/>
      <c r="E275" s="265"/>
      <c r="F275" s="265"/>
      <c r="G275" s="265"/>
      <c r="H275" s="265"/>
      <c r="I275" s="265"/>
      <c r="J275" s="265"/>
      <c r="K275" s="265"/>
      <c r="L275" s="265"/>
      <c r="M275" s="265"/>
      <c r="N275" s="265"/>
      <c r="O275" s="265"/>
      <c r="P275" s="265"/>
      <c r="Q275" s="265"/>
      <c r="R275" s="265"/>
      <c r="S275" s="265"/>
      <c r="T275" s="265"/>
      <c r="U275" s="265"/>
      <c r="V275" s="265"/>
      <c r="W275" s="326"/>
      <c r="X275" s="265"/>
      <c r="Y275" s="265"/>
      <c r="Z275" s="265"/>
      <c r="AA275" s="265"/>
      <c r="AB275" s="265"/>
      <c r="AC275" s="265"/>
      <c r="AD275" s="265"/>
      <c r="AE275" s="265"/>
      <c r="AF275" s="265"/>
      <c r="AG275" s="265"/>
      <c r="AH275" s="265"/>
      <c r="AI275" s="265"/>
      <c r="AJ275" s="265"/>
      <c r="AK275" s="265"/>
      <c r="AL275" s="265"/>
      <c r="AM275" s="265"/>
      <c r="AN275" s="266"/>
      <c r="AO275" s="266"/>
      <c r="AP275" s="266"/>
      <c r="AQ275" s="266"/>
      <c r="AR275" s="266"/>
      <c r="AS275" s="265"/>
    </row>
    <row r="276" spans="1:45" ht="14.25" customHeight="1" x14ac:dyDescent="0.25">
      <c r="A276" s="265"/>
      <c r="B276" s="325"/>
      <c r="C276" s="325"/>
      <c r="D276" s="265"/>
      <c r="E276" s="265"/>
      <c r="F276" s="265"/>
      <c r="G276" s="265"/>
      <c r="H276" s="265"/>
      <c r="I276" s="265"/>
      <c r="J276" s="265"/>
      <c r="K276" s="265"/>
      <c r="L276" s="265"/>
      <c r="M276" s="265"/>
      <c r="N276" s="265"/>
      <c r="O276" s="265"/>
      <c r="P276" s="265"/>
      <c r="Q276" s="265"/>
      <c r="R276" s="265"/>
      <c r="S276" s="265"/>
      <c r="T276" s="265"/>
      <c r="U276" s="265"/>
      <c r="V276" s="265"/>
      <c r="W276" s="326"/>
      <c r="X276" s="265"/>
      <c r="Y276" s="265"/>
      <c r="Z276" s="265"/>
      <c r="AA276" s="265"/>
      <c r="AB276" s="265"/>
      <c r="AC276" s="265"/>
      <c r="AD276" s="265"/>
      <c r="AE276" s="265"/>
      <c r="AF276" s="265"/>
      <c r="AG276" s="265"/>
      <c r="AH276" s="265"/>
      <c r="AI276" s="265"/>
      <c r="AJ276" s="265"/>
      <c r="AK276" s="265"/>
      <c r="AL276" s="265"/>
      <c r="AM276" s="265"/>
      <c r="AN276" s="266"/>
      <c r="AO276" s="266"/>
      <c r="AP276" s="266"/>
      <c r="AQ276" s="266"/>
      <c r="AR276" s="266"/>
      <c r="AS276" s="265"/>
    </row>
    <row r="277" spans="1:45" ht="14.25" customHeight="1" x14ac:dyDescent="0.25">
      <c r="A277" s="265"/>
      <c r="B277" s="325"/>
      <c r="C277" s="325"/>
      <c r="D277" s="265"/>
      <c r="E277" s="265"/>
      <c r="F277" s="265"/>
      <c r="G277" s="265"/>
      <c r="H277" s="265"/>
      <c r="I277" s="265"/>
      <c r="J277" s="265"/>
      <c r="K277" s="265"/>
      <c r="L277" s="265"/>
      <c r="M277" s="265"/>
      <c r="N277" s="265"/>
      <c r="O277" s="265"/>
      <c r="P277" s="265"/>
      <c r="Q277" s="265"/>
      <c r="R277" s="265"/>
      <c r="S277" s="265"/>
      <c r="T277" s="265"/>
      <c r="U277" s="265"/>
      <c r="V277" s="265"/>
      <c r="W277" s="326"/>
      <c r="X277" s="265"/>
      <c r="Y277" s="265"/>
      <c r="Z277" s="265"/>
      <c r="AA277" s="265"/>
      <c r="AB277" s="265"/>
      <c r="AC277" s="265"/>
      <c r="AD277" s="265"/>
      <c r="AE277" s="265"/>
      <c r="AF277" s="265"/>
      <c r="AG277" s="265"/>
      <c r="AH277" s="265"/>
      <c r="AI277" s="265"/>
      <c r="AJ277" s="265"/>
      <c r="AK277" s="265"/>
      <c r="AL277" s="265"/>
      <c r="AM277" s="265"/>
      <c r="AN277" s="266"/>
      <c r="AO277" s="266"/>
      <c r="AP277" s="266"/>
      <c r="AQ277" s="266"/>
      <c r="AR277" s="266"/>
      <c r="AS277" s="265"/>
    </row>
    <row r="278" spans="1:45" ht="14.25" customHeight="1" x14ac:dyDescent="0.25">
      <c r="A278" s="265"/>
      <c r="B278" s="325"/>
      <c r="C278" s="325"/>
      <c r="D278" s="265"/>
      <c r="E278" s="265"/>
      <c r="F278" s="265"/>
      <c r="G278" s="265"/>
      <c r="H278" s="265"/>
      <c r="I278" s="265"/>
      <c r="J278" s="265"/>
      <c r="K278" s="265"/>
      <c r="L278" s="265"/>
      <c r="M278" s="265"/>
      <c r="N278" s="265"/>
      <c r="O278" s="265"/>
      <c r="P278" s="265"/>
      <c r="Q278" s="265"/>
      <c r="R278" s="265"/>
      <c r="S278" s="265"/>
      <c r="T278" s="265"/>
      <c r="U278" s="265"/>
      <c r="V278" s="265"/>
      <c r="W278" s="326"/>
      <c r="X278" s="265"/>
      <c r="Y278" s="265"/>
      <c r="Z278" s="265"/>
      <c r="AA278" s="265"/>
      <c r="AB278" s="265"/>
      <c r="AC278" s="265"/>
      <c r="AD278" s="265"/>
      <c r="AE278" s="265"/>
      <c r="AF278" s="265"/>
      <c r="AG278" s="265"/>
      <c r="AH278" s="265"/>
      <c r="AI278" s="265"/>
      <c r="AJ278" s="265"/>
      <c r="AK278" s="265"/>
      <c r="AL278" s="265"/>
      <c r="AM278" s="265"/>
      <c r="AN278" s="266"/>
      <c r="AO278" s="266"/>
      <c r="AP278" s="266"/>
      <c r="AQ278" s="266"/>
      <c r="AR278" s="266"/>
      <c r="AS278" s="265"/>
    </row>
    <row r="279" spans="1:45" ht="14.25" customHeight="1" x14ac:dyDescent="0.25">
      <c r="A279" s="265"/>
      <c r="B279" s="325"/>
      <c r="C279" s="325"/>
      <c r="D279" s="265"/>
      <c r="E279" s="265"/>
      <c r="F279" s="265"/>
      <c r="G279" s="265"/>
      <c r="H279" s="265"/>
      <c r="I279" s="265"/>
      <c r="J279" s="265"/>
      <c r="K279" s="265"/>
      <c r="L279" s="265"/>
      <c r="M279" s="265"/>
      <c r="N279" s="265"/>
      <c r="O279" s="265"/>
      <c r="P279" s="265"/>
      <c r="Q279" s="265"/>
      <c r="R279" s="265"/>
      <c r="S279" s="265"/>
      <c r="T279" s="265"/>
      <c r="U279" s="265"/>
      <c r="V279" s="265"/>
      <c r="W279" s="326"/>
      <c r="X279" s="265"/>
      <c r="Y279" s="265"/>
      <c r="Z279" s="265"/>
      <c r="AA279" s="265"/>
      <c r="AB279" s="265"/>
      <c r="AC279" s="265"/>
      <c r="AD279" s="265"/>
      <c r="AE279" s="265"/>
      <c r="AF279" s="265"/>
      <c r="AG279" s="265"/>
      <c r="AH279" s="265"/>
      <c r="AI279" s="265"/>
      <c r="AJ279" s="265"/>
      <c r="AK279" s="265"/>
      <c r="AL279" s="265"/>
      <c r="AM279" s="265"/>
      <c r="AN279" s="266"/>
      <c r="AO279" s="266"/>
      <c r="AP279" s="266"/>
      <c r="AQ279" s="266"/>
      <c r="AR279" s="266"/>
      <c r="AS279" s="265"/>
    </row>
    <row r="280" spans="1:45" ht="14.25" customHeight="1" x14ac:dyDescent="0.25">
      <c r="A280" s="265"/>
      <c r="B280" s="325"/>
      <c r="C280" s="325"/>
      <c r="D280" s="265"/>
      <c r="E280" s="265"/>
      <c r="F280" s="265"/>
      <c r="G280" s="265"/>
      <c r="H280" s="265"/>
      <c r="I280" s="265"/>
      <c r="J280" s="265"/>
      <c r="K280" s="265"/>
      <c r="L280" s="265"/>
      <c r="M280" s="265"/>
      <c r="N280" s="265"/>
      <c r="O280" s="265"/>
      <c r="P280" s="265"/>
      <c r="Q280" s="265"/>
      <c r="R280" s="265"/>
      <c r="S280" s="265"/>
      <c r="T280" s="265"/>
      <c r="U280" s="265"/>
      <c r="V280" s="265"/>
      <c r="W280" s="326"/>
      <c r="X280" s="265"/>
      <c r="Y280" s="265"/>
      <c r="Z280" s="265"/>
      <c r="AA280" s="265"/>
      <c r="AB280" s="265"/>
      <c r="AC280" s="265"/>
      <c r="AD280" s="265"/>
      <c r="AE280" s="265"/>
      <c r="AF280" s="265"/>
      <c r="AG280" s="265"/>
      <c r="AH280" s="265"/>
      <c r="AI280" s="265"/>
      <c r="AJ280" s="265"/>
      <c r="AK280" s="265"/>
      <c r="AL280" s="265"/>
      <c r="AM280" s="265"/>
      <c r="AN280" s="266"/>
      <c r="AO280" s="266"/>
      <c r="AP280" s="266"/>
      <c r="AQ280" s="266"/>
      <c r="AR280" s="266"/>
      <c r="AS280" s="265"/>
    </row>
    <row r="281" spans="1:45" ht="14.25" customHeight="1" x14ac:dyDescent="0.25">
      <c r="A281" s="265"/>
      <c r="B281" s="325"/>
      <c r="C281" s="325"/>
      <c r="D281" s="265"/>
      <c r="E281" s="265"/>
      <c r="F281" s="265"/>
      <c r="G281" s="265"/>
      <c r="H281" s="265"/>
      <c r="I281" s="265"/>
      <c r="J281" s="265"/>
      <c r="K281" s="265"/>
      <c r="L281" s="265"/>
      <c r="M281" s="265"/>
      <c r="N281" s="265"/>
      <c r="O281" s="265"/>
      <c r="P281" s="265"/>
      <c r="Q281" s="265"/>
      <c r="R281" s="265"/>
      <c r="S281" s="265"/>
      <c r="T281" s="265"/>
      <c r="U281" s="265"/>
      <c r="V281" s="265"/>
      <c r="W281" s="326"/>
      <c r="X281" s="265"/>
      <c r="Y281" s="265"/>
      <c r="Z281" s="265"/>
      <c r="AA281" s="265"/>
      <c r="AB281" s="265"/>
      <c r="AC281" s="265"/>
      <c r="AD281" s="265"/>
      <c r="AE281" s="265"/>
      <c r="AF281" s="265"/>
      <c r="AG281" s="265"/>
      <c r="AH281" s="265"/>
      <c r="AI281" s="265"/>
      <c r="AJ281" s="265"/>
      <c r="AK281" s="265"/>
      <c r="AL281" s="265"/>
      <c r="AM281" s="265"/>
      <c r="AN281" s="266"/>
      <c r="AO281" s="266"/>
      <c r="AP281" s="266"/>
      <c r="AQ281" s="266"/>
      <c r="AR281" s="266"/>
      <c r="AS281" s="265"/>
    </row>
    <row r="282" spans="1:45" ht="14.25" customHeight="1" x14ac:dyDescent="0.25">
      <c r="A282" s="265"/>
      <c r="B282" s="325"/>
      <c r="C282" s="325"/>
      <c r="D282" s="265"/>
      <c r="E282" s="265"/>
      <c r="F282" s="265"/>
      <c r="G282" s="265"/>
      <c r="H282" s="265"/>
      <c r="I282" s="265"/>
      <c r="J282" s="265"/>
      <c r="K282" s="265"/>
      <c r="L282" s="265"/>
      <c r="M282" s="265"/>
      <c r="N282" s="265"/>
      <c r="O282" s="265"/>
      <c r="P282" s="265"/>
      <c r="Q282" s="265"/>
      <c r="R282" s="265"/>
      <c r="S282" s="265"/>
      <c r="T282" s="265"/>
      <c r="U282" s="265"/>
      <c r="V282" s="265"/>
      <c r="W282" s="326"/>
      <c r="X282" s="265"/>
      <c r="Y282" s="265"/>
      <c r="Z282" s="265"/>
      <c r="AA282" s="265"/>
      <c r="AB282" s="265"/>
      <c r="AC282" s="265"/>
      <c r="AD282" s="265"/>
      <c r="AE282" s="265"/>
      <c r="AF282" s="265"/>
      <c r="AG282" s="265"/>
      <c r="AH282" s="265"/>
      <c r="AI282" s="265"/>
      <c r="AJ282" s="265"/>
      <c r="AK282" s="265"/>
      <c r="AL282" s="265"/>
      <c r="AM282" s="265"/>
      <c r="AN282" s="266"/>
      <c r="AO282" s="266"/>
      <c r="AP282" s="266"/>
      <c r="AQ282" s="266"/>
      <c r="AR282" s="266"/>
      <c r="AS282" s="265"/>
    </row>
    <row r="283" spans="1:45" ht="14.25" customHeight="1" x14ac:dyDescent="0.25">
      <c r="A283" s="265"/>
      <c r="B283" s="325"/>
      <c r="C283" s="325"/>
      <c r="D283" s="265"/>
      <c r="E283" s="265"/>
      <c r="F283" s="265"/>
      <c r="G283" s="265"/>
      <c r="H283" s="265"/>
      <c r="I283" s="265"/>
      <c r="J283" s="265"/>
      <c r="K283" s="265"/>
      <c r="L283" s="265"/>
      <c r="M283" s="265"/>
      <c r="N283" s="265"/>
      <c r="O283" s="265"/>
      <c r="P283" s="265"/>
      <c r="Q283" s="265"/>
      <c r="R283" s="265"/>
      <c r="S283" s="265"/>
      <c r="T283" s="265"/>
      <c r="U283" s="265"/>
      <c r="V283" s="265"/>
      <c r="W283" s="326"/>
      <c r="X283" s="265"/>
      <c r="Y283" s="265"/>
      <c r="Z283" s="265"/>
      <c r="AA283" s="265"/>
      <c r="AB283" s="265"/>
      <c r="AC283" s="265"/>
      <c r="AD283" s="265"/>
      <c r="AE283" s="265"/>
      <c r="AF283" s="265"/>
      <c r="AG283" s="265"/>
      <c r="AH283" s="265"/>
      <c r="AI283" s="265"/>
      <c r="AJ283" s="265"/>
      <c r="AK283" s="265"/>
      <c r="AL283" s="265"/>
      <c r="AM283" s="265"/>
      <c r="AN283" s="266"/>
      <c r="AO283" s="266"/>
      <c r="AP283" s="266"/>
      <c r="AQ283" s="266"/>
      <c r="AR283" s="266"/>
      <c r="AS283" s="265"/>
    </row>
    <row r="284" spans="1:45" ht="14.25" customHeight="1" x14ac:dyDescent="0.25">
      <c r="A284" s="265"/>
      <c r="B284" s="325"/>
      <c r="C284" s="325"/>
      <c r="D284" s="265"/>
      <c r="E284" s="265"/>
      <c r="F284" s="265"/>
      <c r="G284" s="265"/>
      <c r="H284" s="265"/>
      <c r="I284" s="265"/>
      <c r="J284" s="265"/>
      <c r="K284" s="265"/>
      <c r="L284" s="265"/>
      <c r="M284" s="265"/>
      <c r="N284" s="265"/>
      <c r="O284" s="265"/>
      <c r="P284" s="265"/>
      <c r="Q284" s="265"/>
      <c r="R284" s="265"/>
      <c r="S284" s="265"/>
      <c r="T284" s="265"/>
      <c r="U284" s="265"/>
      <c r="V284" s="265"/>
      <c r="W284" s="326"/>
      <c r="X284" s="265"/>
      <c r="Y284" s="265"/>
      <c r="Z284" s="265"/>
      <c r="AA284" s="265"/>
      <c r="AB284" s="265"/>
      <c r="AC284" s="265"/>
      <c r="AD284" s="265"/>
      <c r="AE284" s="265"/>
      <c r="AF284" s="265"/>
      <c r="AG284" s="265"/>
      <c r="AH284" s="265"/>
      <c r="AI284" s="265"/>
      <c r="AJ284" s="265"/>
      <c r="AK284" s="265"/>
      <c r="AL284" s="265"/>
      <c r="AM284" s="265"/>
      <c r="AN284" s="266"/>
      <c r="AO284" s="266"/>
      <c r="AP284" s="266"/>
      <c r="AQ284" s="266"/>
      <c r="AR284" s="266"/>
      <c r="AS284" s="265"/>
    </row>
    <row r="285" spans="1:45" ht="14.25" customHeight="1" x14ac:dyDescent="0.25">
      <c r="A285" s="265"/>
      <c r="B285" s="325"/>
      <c r="C285" s="325"/>
      <c r="D285" s="265"/>
      <c r="E285" s="265"/>
      <c r="F285" s="265"/>
      <c r="G285" s="265"/>
      <c r="H285" s="265"/>
      <c r="I285" s="265"/>
      <c r="J285" s="265"/>
      <c r="K285" s="265"/>
      <c r="L285" s="265"/>
      <c r="M285" s="265"/>
      <c r="N285" s="265"/>
      <c r="O285" s="265"/>
      <c r="P285" s="265"/>
      <c r="Q285" s="265"/>
      <c r="R285" s="265"/>
      <c r="S285" s="265"/>
      <c r="T285" s="265"/>
      <c r="U285" s="265"/>
      <c r="V285" s="265"/>
      <c r="W285" s="326"/>
      <c r="X285" s="265"/>
      <c r="Y285" s="265"/>
      <c r="Z285" s="265"/>
      <c r="AA285" s="265"/>
      <c r="AB285" s="265"/>
      <c r="AC285" s="265"/>
      <c r="AD285" s="265"/>
      <c r="AE285" s="265"/>
      <c r="AF285" s="265"/>
      <c r="AG285" s="265"/>
      <c r="AH285" s="265"/>
      <c r="AI285" s="265"/>
      <c r="AJ285" s="265"/>
      <c r="AK285" s="265"/>
      <c r="AL285" s="265"/>
      <c r="AM285" s="265"/>
      <c r="AN285" s="266"/>
      <c r="AO285" s="266"/>
      <c r="AP285" s="266"/>
      <c r="AQ285" s="266"/>
      <c r="AR285" s="266"/>
      <c r="AS285" s="265"/>
    </row>
    <row r="286" spans="1:45" ht="14.25" customHeight="1" x14ac:dyDescent="0.25">
      <c r="A286" s="265"/>
      <c r="B286" s="325"/>
      <c r="C286" s="325"/>
      <c r="D286" s="265"/>
      <c r="E286" s="265"/>
      <c r="F286" s="265"/>
      <c r="G286" s="265"/>
      <c r="H286" s="265"/>
      <c r="I286" s="265"/>
      <c r="J286" s="265"/>
      <c r="K286" s="265"/>
      <c r="L286" s="265"/>
      <c r="M286" s="265"/>
      <c r="N286" s="265"/>
      <c r="O286" s="265"/>
      <c r="P286" s="265"/>
      <c r="Q286" s="265"/>
      <c r="R286" s="265"/>
      <c r="S286" s="265"/>
      <c r="T286" s="265"/>
      <c r="U286" s="265"/>
      <c r="V286" s="265"/>
      <c r="W286" s="326"/>
      <c r="X286" s="265"/>
      <c r="Y286" s="265"/>
      <c r="Z286" s="265"/>
      <c r="AA286" s="265"/>
      <c r="AB286" s="265"/>
      <c r="AC286" s="265"/>
      <c r="AD286" s="265"/>
      <c r="AE286" s="265"/>
      <c r="AF286" s="265"/>
      <c r="AG286" s="265"/>
      <c r="AH286" s="265"/>
      <c r="AI286" s="265"/>
      <c r="AJ286" s="265"/>
      <c r="AK286" s="265"/>
      <c r="AL286" s="265"/>
      <c r="AM286" s="265"/>
      <c r="AN286" s="266"/>
      <c r="AO286" s="266"/>
      <c r="AP286" s="266"/>
      <c r="AQ286" s="266"/>
      <c r="AR286" s="266"/>
      <c r="AS286" s="265"/>
    </row>
    <row r="287" spans="1:45" ht="14.25" customHeight="1" x14ac:dyDescent="0.25">
      <c r="A287" s="265"/>
      <c r="B287" s="325"/>
      <c r="C287" s="325"/>
      <c r="D287" s="265"/>
      <c r="E287" s="265"/>
      <c r="F287" s="265"/>
      <c r="G287" s="265"/>
      <c r="H287" s="265"/>
      <c r="I287" s="265"/>
      <c r="J287" s="265"/>
      <c r="K287" s="265"/>
      <c r="L287" s="265"/>
      <c r="M287" s="265"/>
      <c r="N287" s="265"/>
      <c r="O287" s="265"/>
      <c r="P287" s="265"/>
      <c r="Q287" s="265"/>
      <c r="R287" s="265"/>
      <c r="S287" s="265"/>
      <c r="T287" s="265"/>
      <c r="U287" s="265"/>
      <c r="V287" s="265"/>
      <c r="W287" s="326"/>
      <c r="X287" s="265"/>
      <c r="Y287" s="265"/>
      <c r="Z287" s="265"/>
      <c r="AA287" s="265"/>
      <c r="AB287" s="265"/>
      <c r="AC287" s="265"/>
      <c r="AD287" s="265"/>
      <c r="AE287" s="265"/>
      <c r="AF287" s="265"/>
      <c r="AG287" s="265"/>
      <c r="AH287" s="265"/>
      <c r="AI287" s="265"/>
      <c r="AJ287" s="265"/>
      <c r="AK287" s="265"/>
      <c r="AL287" s="265"/>
      <c r="AM287" s="265"/>
      <c r="AN287" s="266"/>
      <c r="AO287" s="266"/>
      <c r="AP287" s="266"/>
      <c r="AQ287" s="266"/>
      <c r="AR287" s="266"/>
      <c r="AS287" s="265"/>
    </row>
    <row r="288" spans="1:45" ht="14.25" customHeight="1" x14ac:dyDescent="0.25">
      <c r="A288" s="265"/>
      <c r="B288" s="325"/>
      <c r="C288" s="325"/>
      <c r="D288" s="265"/>
      <c r="E288" s="265"/>
      <c r="F288" s="265"/>
      <c r="G288" s="265"/>
      <c r="H288" s="265"/>
      <c r="I288" s="265"/>
      <c r="J288" s="265"/>
      <c r="K288" s="265"/>
      <c r="L288" s="265"/>
      <c r="M288" s="265"/>
      <c r="N288" s="265"/>
      <c r="O288" s="265"/>
      <c r="P288" s="265"/>
      <c r="Q288" s="265"/>
      <c r="R288" s="265"/>
      <c r="S288" s="265"/>
      <c r="T288" s="265"/>
      <c r="U288" s="265"/>
      <c r="V288" s="265"/>
      <c r="W288" s="326"/>
      <c r="X288" s="265"/>
      <c r="Y288" s="265"/>
      <c r="Z288" s="265"/>
      <c r="AA288" s="265"/>
      <c r="AB288" s="265"/>
      <c r="AC288" s="265"/>
      <c r="AD288" s="265"/>
      <c r="AE288" s="265"/>
      <c r="AF288" s="265"/>
      <c r="AG288" s="265"/>
      <c r="AH288" s="265"/>
      <c r="AI288" s="265"/>
      <c r="AJ288" s="265"/>
      <c r="AK288" s="265"/>
      <c r="AL288" s="265"/>
      <c r="AM288" s="265"/>
      <c r="AN288" s="266"/>
      <c r="AO288" s="266"/>
      <c r="AP288" s="266"/>
      <c r="AQ288" s="266"/>
      <c r="AR288" s="266"/>
      <c r="AS288" s="265"/>
    </row>
    <row r="289" spans="1:45" ht="14.25" customHeight="1" x14ac:dyDescent="0.25">
      <c r="A289" s="265"/>
      <c r="B289" s="325"/>
      <c r="C289" s="325"/>
      <c r="D289" s="265"/>
      <c r="E289" s="265"/>
      <c r="F289" s="265"/>
      <c r="G289" s="265"/>
      <c r="H289" s="265"/>
      <c r="I289" s="265"/>
      <c r="J289" s="265"/>
      <c r="K289" s="265"/>
      <c r="L289" s="265"/>
      <c r="M289" s="265"/>
      <c r="N289" s="265"/>
      <c r="O289" s="265"/>
      <c r="P289" s="265"/>
      <c r="Q289" s="265"/>
      <c r="R289" s="265"/>
      <c r="S289" s="265"/>
      <c r="T289" s="265"/>
      <c r="U289" s="265"/>
      <c r="V289" s="265"/>
      <c r="W289" s="326"/>
      <c r="X289" s="265"/>
      <c r="Y289" s="265"/>
      <c r="Z289" s="265"/>
      <c r="AA289" s="265"/>
      <c r="AB289" s="265"/>
      <c r="AC289" s="265"/>
      <c r="AD289" s="265"/>
      <c r="AE289" s="265"/>
      <c r="AF289" s="265"/>
      <c r="AG289" s="265"/>
      <c r="AH289" s="265"/>
      <c r="AI289" s="265"/>
      <c r="AJ289" s="265"/>
      <c r="AK289" s="265"/>
      <c r="AL289" s="265"/>
      <c r="AM289" s="265"/>
      <c r="AN289" s="266"/>
      <c r="AO289" s="266"/>
      <c r="AP289" s="266"/>
      <c r="AQ289" s="266"/>
      <c r="AR289" s="266"/>
      <c r="AS289" s="265"/>
    </row>
    <row r="290" spans="1:45" ht="14.25" customHeight="1" x14ac:dyDescent="0.25">
      <c r="A290" s="265"/>
      <c r="B290" s="325"/>
      <c r="C290" s="325"/>
      <c r="D290" s="265"/>
      <c r="E290" s="265"/>
      <c r="F290" s="265"/>
      <c r="G290" s="265"/>
      <c r="H290" s="265"/>
      <c r="I290" s="265"/>
      <c r="J290" s="265"/>
      <c r="K290" s="265"/>
      <c r="L290" s="265"/>
      <c r="M290" s="265"/>
      <c r="N290" s="265"/>
      <c r="O290" s="265"/>
      <c r="P290" s="265"/>
      <c r="Q290" s="265"/>
      <c r="R290" s="265"/>
      <c r="S290" s="265"/>
      <c r="T290" s="265"/>
      <c r="U290" s="265"/>
      <c r="V290" s="265"/>
      <c r="W290" s="326"/>
      <c r="X290" s="265"/>
      <c r="Y290" s="265"/>
      <c r="Z290" s="265"/>
      <c r="AA290" s="265"/>
      <c r="AB290" s="265"/>
      <c r="AC290" s="265"/>
      <c r="AD290" s="265"/>
      <c r="AE290" s="265"/>
      <c r="AF290" s="265"/>
      <c r="AG290" s="265"/>
      <c r="AH290" s="265"/>
      <c r="AI290" s="265"/>
      <c r="AJ290" s="265"/>
      <c r="AK290" s="265"/>
      <c r="AL290" s="265"/>
      <c r="AM290" s="265"/>
      <c r="AN290" s="266"/>
      <c r="AO290" s="266"/>
      <c r="AP290" s="266"/>
      <c r="AQ290" s="266"/>
      <c r="AR290" s="266"/>
      <c r="AS290" s="265"/>
    </row>
    <row r="291" spans="1:45" ht="14.25" customHeight="1" x14ac:dyDescent="0.25">
      <c r="A291" s="265"/>
      <c r="B291" s="325"/>
      <c r="C291" s="325"/>
      <c r="D291" s="265"/>
      <c r="E291" s="265"/>
      <c r="F291" s="265"/>
      <c r="G291" s="265"/>
      <c r="H291" s="265"/>
      <c r="I291" s="265"/>
      <c r="J291" s="265"/>
      <c r="K291" s="265"/>
      <c r="L291" s="265"/>
      <c r="M291" s="265"/>
      <c r="N291" s="265"/>
      <c r="O291" s="265"/>
      <c r="P291" s="265"/>
      <c r="Q291" s="265"/>
      <c r="R291" s="265"/>
      <c r="S291" s="265"/>
      <c r="T291" s="265"/>
      <c r="U291" s="265"/>
      <c r="V291" s="265"/>
      <c r="W291" s="326"/>
      <c r="X291" s="265"/>
      <c r="Y291" s="265"/>
      <c r="Z291" s="265"/>
      <c r="AA291" s="265"/>
      <c r="AB291" s="265"/>
      <c r="AC291" s="265"/>
      <c r="AD291" s="265"/>
      <c r="AE291" s="265"/>
      <c r="AF291" s="265"/>
      <c r="AG291" s="265"/>
      <c r="AH291" s="265"/>
      <c r="AI291" s="265"/>
      <c r="AJ291" s="265"/>
      <c r="AK291" s="265"/>
      <c r="AL291" s="265"/>
      <c r="AM291" s="265"/>
      <c r="AN291" s="266"/>
      <c r="AO291" s="266"/>
      <c r="AP291" s="266"/>
      <c r="AQ291" s="266"/>
      <c r="AR291" s="266"/>
      <c r="AS291" s="265"/>
    </row>
    <row r="292" spans="1:45" ht="14.25" customHeight="1" x14ac:dyDescent="0.25">
      <c r="A292" s="265"/>
      <c r="B292" s="325"/>
      <c r="C292" s="325"/>
      <c r="D292" s="265"/>
      <c r="E292" s="265"/>
      <c r="F292" s="265"/>
      <c r="G292" s="265"/>
      <c r="H292" s="265"/>
      <c r="I292" s="265"/>
      <c r="J292" s="265"/>
      <c r="K292" s="265"/>
      <c r="L292" s="265"/>
      <c r="M292" s="265"/>
      <c r="N292" s="265"/>
      <c r="O292" s="265"/>
      <c r="P292" s="265"/>
      <c r="Q292" s="265"/>
      <c r="R292" s="265"/>
      <c r="S292" s="265"/>
      <c r="T292" s="265"/>
      <c r="U292" s="265"/>
      <c r="V292" s="265"/>
      <c r="W292" s="326"/>
      <c r="X292" s="265"/>
      <c r="Y292" s="265"/>
      <c r="Z292" s="265"/>
      <c r="AA292" s="265"/>
      <c r="AB292" s="265"/>
      <c r="AC292" s="265"/>
      <c r="AD292" s="265"/>
      <c r="AE292" s="265"/>
      <c r="AF292" s="265"/>
      <c r="AG292" s="265"/>
      <c r="AH292" s="265"/>
      <c r="AI292" s="265"/>
      <c r="AJ292" s="265"/>
      <c r="AK292" s="265"/>
      <c r="AL292" s="265"/>
      <c r="AM292" s="265"/>
      <c r="AN292" s="266"/>
      <c r="AO292" s="266"/>
      <c r="AP292" s="266"/>
      <c r="AQ292" s="266"/>
      <c r="AR292" s="266"/>
      <c r="AS292" s="265"/>
    </row>
    <row r="293" spans="1:45" ht="14.25" customHeight="1" x14ac:dyDescent="0.25">
      <c r="A293" s="265"/>
      <c r="B293" s="325"/>
      <c r="C293" s="325"/>
      <c r="D293" s="265"/>
      <c r="E293" s="265"/>
      <c r="F293" s="265"/>
      <c r="G293" s="265"/>
      <c r="H293" s="265"/>
      <c r="I293" s="265"/>
      <c r="J293" s="265"/>
      <c r="K293" s="265"/>
      <c r="L293" s="265"/>
      <c r="M293" s="265"/>
      <c r="N293" s="265"/>
      <c r="O293" s="265"/>
      <c r="P293" s="265"/>
      <c r="Q293" s="265"/>
      <c r="R293" s="265"/>
      <c r="S293" s="265"/>
      <c r="T293" s="265"/>
      <c r="U293" s="265"/>
      <c r="V293" s="265"/>
      <c r="W293" s="326"/>
      <c r="X293" s="265"/>
      <c r="Y293" s="265"/>
      <c r="Z293" s="265"/>
      <c r="AA293" s="265"/>
      <c r="AB293" s="265"/>
      <c r="AC293" s="265"/>
      <c r="AD293" s="265"/>
      <c r="AE293" s="265"/>
      <c r="AF293" s="265"/>
      <c r="AG293" s="265"/>
      <c r="AH293" s="265"/>
      <c r="AI293" s="265"/>
      <c r="AJ293" s="265"/>
      <c r="AK293" s="265"/>
      <c r="AL293" s="265"/>
      <c r="AM293" s="265"/>
      <c r="AN293" s="266"/>
      <c r="AO293" s="266"/>
      <c r="AP293" s="266"/>
      <c r="AQ293" s="266"/>
      <c r="AR293" s="266"/>
      <c r="AS293" s="265"/>
    </row>
    <row r="294" spans="1:45" ht="14.25" customHeight="1" x14ac:dyDescent="0.25">
      <c r="A294" s="265"/>
      <c r="B294" s="325"/>
      <c r="C294" s="325"/>
      <c r="D294" s="265"/>
      <c r="E294" s="265"/>
      <c r="F294" s="265"/>
      <c r="G294" s="265"/>
      <c r="H294" s="265"/>
      <c r="I294" s="265"/>
      <c r="J294" s="265"/>
      <c r="K294" s="265"/>
      <c r="L294" s="265"/>
      <c r="M294" s="265"/>
      <c r="N294" s="265"/>
      <c r="O294" s="265"/>
      <c r="P294" s="265"/>
      <c r="Q294" s="265"/>
      <c r="R294" s="265"/>
      <c r="S294" s="265"/>
      <c r="T294" s="265"/>
      <c r="U294" s="265"/>
      <c r="V294" s="265"/>
      <c r="W294" s="326"/>
      <c r="X294" s="265"/>
      <c r="Y294" s="265"/>
      <c r="Z294" s="265"/>
      <c r="AA294" s="265"/>
      <c r="AB294" s="265"/>
      <c r="AC294" s="265"/>
      <c r="AD294" s="265"/>
      <c r="AE294" s="265"/>
      <c r="AF294" s="265"/>
      <c r="AG294" s="265"/>
      <c r="AH294" s="265"/>
      <c r="AI294" s="265"/>
      <c r="AJ294" s="265"/>
      <c r="AK294" s="265"/>
      <c r="AL294" s="265"/>
      <c r="AM294" s="265"/>
      <c r="AN294" s="266"/>
      <c r="AO294" s="266"/>
      <c r="AP294" s="266"/>
      <c r="AQ294" s="266"/>
      <c r="AR294" s="266"/>
      <c r="AS294" s="265"/>
    </row>
    <row r="295" spans="1:45" ht="14.25" customHeight="1" x14ac:dyDescent="0.25">
      <c r="A295" s="265"/>
      <c r="B295" s="325"/>
      <c r="C295" s="325"/>
      <c r="D295" s="265"/>
      <c r="E295" s="265"/>
      <c r="F295" s="265"/>
      <c r="G295" s="265"/>
      <c r="H295" s="265"/>
      <c r="I295" s="265"/>
      <c r="J295" s="265"/>
      <c r="K295" s="265"/>
      <c r="L295" s="265"/>
      <c r="M295" s="265"/>
      <c r="N295" s="265"/>
      <c r="O295" s="265"/>
      <c r="P295" s="265"/>
      <c r="Q295" s="265"/>
      <c r="R295" s="265"/>
      <c r="S295" s="265"/>
      <c r="T295" s="265"/>
      <c r="U295" s="265"/>
      <c r="V295" s="265"/>
      <c r="W295" s="326"/>
      <c r="X295" s="265"/>
      <c r="Y295" s="265"/>
      <c r="Z295" s="265"/>
      <c r="AA295" s="265"/>
      <c r="AB295" s="265"/>
      <c r="AC295" s="265"/>
      <c r="AD295" s="265"/>
      <c r="AE295" s="265"/>
      <c r="AF295" s="265"/>
      <c r="AG295" s="265"/>
      <c r="AH295" s="265"/>
      <c r="AI295" s="265"/>
      <c r="AJ295" s="265"/>
      <c r="AK295" s="265"/>
      <c r="AL295" s="265"/>
      <c r="AM295" s="265"/>
      <c r="AN295" s="266"/>
      <c r="AO295" s="266"/>
      <c r="AP295" s="266"/>
      <c r="AQ295" s="266"/>
      <c r="AR295" s="266"/>
      <c r="AS295" s="265"/>
    </row>
    <row r="296" spans="1:45" ht="14.25" customHeight="1" x14ac:dyDescent="0.25">
      <c r="A296" s="265"/>
      <c r="B296" s="325"/>
      <c r="C296" s="325"/>
      <c r="D296" s="265"/>
      <c r="E296" s="265"/>
      <c r="F296" s="265"/>
      <c r="G296" s="265"/>
      <c r="H296" s="265"/>
      <c r="I296" s="265"/>
      <c r="J296" s="265"/>
      <c r="K296" s="265"/>
      <c r="L296" s="265"/>
      <c r="M296" s="265"/>
      <c r="N296" s="265"/>
      <c r="O296" s="265"/>
      <c r="P296" s="265"/>
      <c r="Q296" s="265"/>
      <c r="R296" s="265"/>
      <c r="S296" s="265"/>
      <c r="T296" s="265"/>
      <c r="U296" s="265"/>
      <c r="V296" s="265"/>
      <c r="W296" s="326"/>
      <c r="X296" s="265"/>
      <c r="Y296" s="265"/>
      <c r="Z296" s="265"/>
      <c r="AA296" s="265"/>
      <c r="AB296" s="265"/>
      <c r="AC296" s="265"/>
      <c r="AD296" s="265"/>
      <c r="AE296" s="265"/>
      <c r="AF296" s="265"/>
      <c r="AG296" s="265"/>
      <c r="AH296" s="265"/>
      <c r="AI296" s="265"/>
      <c r="AJ296" s="265"/>
      <c r="AK296" s="265"/>
      <c r="AL296" s="265"/>
      <c r="AM296" s="265"/>
      <c r="AN296" s="266"/>
      <c r="AO296" s="266"/>
      <c r="AP296" s="266"/>
      <c r="AQ296" s="266"/>
      <c r="AR296" s="266"/>
      <c r="AS296" s="265"/>
    </row>
    <row r="297" spans="1:45" ht="14.25" customHeight="1" x14ac:dyDescent="0.25">
      <c r="A297" s="265"/>
      <c r="B297" s="325"/>
      <c r="C297" s="325"/>
      <c r="D297" s="265"/>
      <c r="E297" s="265"/>
      <c r="F297" s="265"/>
      <c r="G297" s="265"/>
      <c r="H297" s="265"/>
      <c r="I297" s="265"/>
      <c r="J297" s="265"/>
      <c r="K297" s="265"/>
      <c r="L297" s="265"/>
      <c r="M297" s="265"/>
      <c r="N297" s="265"/>
      <c r="O297" s="265"/>
      <c r="P297" s="265"/>
      <c r="Q297" s="265"/>
      <c r="R297" s="265"/>
      <c r="S297" s="265"/>
      <c r="T297" s="265"/>
      <c r="U297" s="265"/>
      <c r="V297" s="265"/>
      <c r="W297" s="326"/>
      <c r="X297" s="265"/>
      <c r="Y297" s="265"/>
      <c r="Z297" s="265"/>
      <c r="AA297" s="265"/>
      <c r="AB297" s="265"/>
      <c r="AC297" s="265"/>
      <c r="AD297" s="265"/>
      <c r="AE297" s="265"/>
      <c r="AF297" s="265"/>
      <c r="AG297" s="265"/>
      <c r="AH297" s="265"/>
      <c r="AI297" s="265"/>
      <c r="AJ297" s="265"/>
      <c r="AK297" s="265"/>
      <c r="AL297" s="265"/>
      <c r="AM297" s="265"/>
      <c r="AN297" s="266"/>
      <c r="AO297" s="266"/>
      <c r="AP297" s="266"/>
      <c r="AQ297" s="266"/>
      <c r="AR297" s="266"/>
      <c r="AS297" s="265"/>
    </row>
    <row r="298" spans="1:45" ht="14.25" customHeight="1" x14ac:dyDescent="0.25">
      <c r="A298" s="265"/>
      <c r="B298" s="325"/>
      <c r="C298" s="325"/>
      <c r="D298" s="265"/>
      <c r="E298" s="265"/>
      <c r="F298" s="265"/>
      <c r="G298" s="265"/>
      <c r="H298" s="265"/>
      <c r="I298" s="265"/>
      <c r="J298" s="265"/>
      <c r="K298" s="265"/>
      <c r="L298" s="265"/>
      <c r="M298" s="265"/>
      <c r="N298" s="265"/>
      <c r="O298" s="265"/>
      <c r="P298" s="265"/>
      <c r="Q298" s="265"/>
      <c r="R298" s="265"/>
      <c r="S298" s="265"/>
      <c r="T298" s="265"/>
      <c r="U298" s="265"/>
      <c r="V298" s="265"/>
      <c r="W298" s="326"/>
      <c r="X298" s="265"/>
      <c r="Y298" s="265"/>
      <c r="Z298" s="265"/>
      <c r="AA298" s="265"/>
      <c r="AB298" s="265"/>
      <c r="AC298" s="265"/>
      <c r="AD298" s="265"/>
      <c r="AE298" s="265"/>
      <c r="AF298" s="265"/>
      <c r="AG298" s="265"/>
      <c r="AH298" s="265"/>
      <c r="AI298" s="265"/>
      <c r="AJ298" s="265"/>
      <c r="AK298" s="265"/>
      <c r="AL298" s="265"/>
      <c r="AM298" s="265"/>
      <c r="AN298" s="266"/>
      <c r="AO298" s="266"/>
      <c r="AP298" s="266"/>
      <c r="AQ298" s="266"/>
      <c r="AR298" s="266"/>
      <c r="AS298" s="265"/>
    </row>
    <row r="299" spans="1:45" ht="14.25" customHeight="1" x14ac:dyDescent="0.25">
      <c r="A299" s="265"/>
      <c r="B299" s="325"/>
      <c r="C299" s="325"/>
      <c r="D299" s="265"/>
      <c r="E299" s="265"/>
      <c r="F299" s="265"/>
      <c r="G299" s="265"/>
      <c r="H299" s="265"/>
      <c r="I299" s="265"/>
      <c r="J299" s="265"/>
      <c r="K299" s="265"/>
      <c r="L299" s="265"/>
      <c r="M299" s="265"/>
      <c r="N299" s="265"/>
      <c r="O299" s="265"/>
      <c r="P299" s="265"/>
      <c r="Q299" s="265"/>
      <c r="R299" s="265"/>
      <c r="S299" s="265"/>
      <c r="T299" s="265"/>
      <c r="U299" s="265"/>
      <c r="V299" s="265"/>
      <c r="W299" s="326"/>
      <c r="X299" s="265"/>
      <c r="Y299" s="265"/>
      <c r="Z299" s="265"/>
      <c r="AA299" s="265"/>
      <c r="AB299" s="265"/>
      <c r="AC299" s="265"/>
      <c r="AD299" s="265"/>
      <c r="AE299" s="265"/>
      <c r="AF299" s="265"/>
      <c r="AG299" s="265"/>
      <c r="AH299" s="265"/>
      <c r="AI299" s="265"/>
      <c r="AJ299" s="265"/>
      <c r="AK299" s="265"/>
      <c r="AL299" s="265"/>
      <c r="AM299" s="265"/>
      <c r="AN299" s="266"/>
      <c r="AO299" s="266"/>
      <c r="AP299" s="266"/>
      <c r="AQ299" s="266"/>
      <c r="AR299" s="266"/>
      <c r="AS299" s="265"/>
    </row>
    <row r="300" spans="1:45" ht="14.25" customHeight="1" x14ac:dyDescent="0.25">
      <c r="A300" s="265"/>
      <c r="B300" s="325"/>
      <c r="C300" s="325"/>
      <c r="D300" s="265"/>
      <c r="E300" s="265"/>
      <c r="F300" s="265"/>
      <c r="G300" s="265"/>
      <c r="H300" s="265"/>
      <c r="I300" s="265"/>
      <c r="J300" s="265"/>
      <c r="K300" s="265"/>
      <c r="L300" s="265"/>
      <c r="M300" s="265"/>
      <c r="N300" s="265"/>
      <c r="O300" s="265"/>
      <c r="P300" s="265"/>
      <c r="Q300" s="265"/>
      <c r="R300" s="265"/>
      <c r="S300" s="265"/>
      <c r="T300" s="265"/>
      <c r="U300" s="265"/>
      <c r="V300" s="265"/>
      <c r="W300" s="326"/>
      <c r="X300" s="265"/>
      <c r="Y300" s="265"/>
      <c r="Z300" s="265"/>
      <c r="AA300" s="265"/>
      <c r="AB300" s="265"/>
      <c r="AC300" s="265"/>
      <c r="AD300" s="265"/>
      <c r="AE300" s="265"/>
      <c r="AF300" s="265"/>
      <c r="AG300" s="265"/>
      <c r="AH300" s="265"/>
      <c r="AI300" s="265"/>
      <c r="AJ300" s="265"/>
      <c r="AK300" s="265"/>
      <c r="AL300" s="265"/>
      <c r="AM300" s="265"/>
      <c r="AN300" s="266"/>
      <c r="AO300" s="266"/>
      <c r="AP300" s="266"/>
      <c r="AQ300" s="266"/>
      <c r="AR300" s="266"/>
      <c r="AS300" s="265"/>
    </row>
    <row r="301" spans="1:45" ht="14.25" customHeight="1" x14ac:dyDescent="0.25">
      <c r="A301" s="265"/>
      <c r="B301" s="325"/>
      <c r="C301" s="325"/>
      <c r="D301" s="265"/>
      <c r="E301" s="265"/>
      <c r="F301" s="265"/>
      <c r="G301" s="265"/>
      <c r="H301" s="265"/>
      <c r="I301" s="265"/>
      <c r="J301" s="265"/>
      <c r="K301" s="265"/>
      <c r="L301" s="265"/>
      <c r="M301" s="265"/>
      <c r="N301" s="265"/>
      <c r="O301" s="265"/>
      <c r="P301" s="265"/>
      <c r="Q301" s="265"/>
      <c r="R301" s="265"/>
      <c r="S301" s="265"/>
      <c r="T301" s="265"/>
      <c r="U301" s="265"/>
      <c r="V301" s="265"/>
      <c r="W301" s="326"/>
      <c r="X301" s="265"/>
      <c r="Y301" s="265"/>
      <c r="Z301" s="265"/>
      <c r="AA301" s="265"/>
      <c r="AB301" s="265"/>
      <c r="AC301" s="265"/>
      <c r="AD301" s="265"/>
      <c r="AE301" s="265"/>
      <c r="AF301" s="265"/>
      <c r="AG301" s="265"/>
      <c r="AH301" s="265"/>
      <c r="AI301" s="265"/>
      <c r="AJ301" s="265"/>
      <c r="AK301" s="265"/>
      <c r="AL301" s="265"/>
      <c r="AM301" s="265"/>
      <c r="AN301" s="266"/>
      <c r="AO301" s="266"/>
      <c r="AP301" s="266"/>
      <c r="AQ301" s="266"/>
      <c r="AR301" s="266"/>
      <c r="AS301" s="265"/>
    </row>
    <row r="302" spans="1:45" ht="14.25" customHeight="1" x14ac:dyDescent="0.25">
      <c r="A302" s="265"/>
      <c r="B302" s="325"/>
      <c r="C302" s="325"/>
      <c r="D302" s="265"/>
      <c r="E302" s="265"/>
      <c r="F302" s="265"/>
      <c r="G302" s="265"/>
      <c r="H302" s="265"/>
      <c r="I302" s="265"/>
      <c r="J302" s="265"/>
      <c r="K302" s="265"/>
      <c r="L302" s="265"/>
      <c r="M302" s="265"/>
      <c r="N302" s="265"/>
      <c r="O302" s="265"/>
      <c r="P302" s="265"/>
      <c r="Q302" s="265"/>
      <c r="R302" s="265"/>
      <c r="S302" s="265"/>
      <c r="T302" s="265"/>
      <c r="U302" s="265"/>
      <c r="V302" s="265"/>
      <c r="W302" s="326"/>
      <c r="X302" s="265"/>
      <c r="Y302" s="265"/>
      <c r="Z302" s="265"/>
      <c r="AA302" s="265"/>
      <c r="AB302" s="265"/>
      <c r="AC302" s="265"/>
      <c r="AD302" s="265"/>
      <c r="AE302" s="265"/>
      <c r="AF302" s="265"/>
      <c r="AG302" s="265"/>
      <c r="AH302" s="265"/>
      <c r="AI302" s="265"/>
      <c r="AJ302" s="265"/>
      <c r="AK302" s="265"/>
      <c r="AL302" s="265"/>
      <c r="AM302" s="265"/>
      <c r="AN302" s="266"/>
      <c r="AO302" s="266"/>
      <c r="AP302" s="266"/>
      <c r="AQ302" s="266"/>
      <c r="AR302" s="266"/>
      <c r="AS302" s="265"/>
    </row>
    <row r="303" spans="1:45" ht="14.25" customHeight="1" x14ac:dyDescent="0.25">
      <c r="A303" s="265"/>
      <c r="B303" s="325"/>
      <c r="C303" s="325"/>
      <c r="D303" s="265"/>
      <c r="E303" s="265"/>
      <c r="F303" s="265"/>
      <c r="G303" s="265"/>
      <c r="H303" s="265"/>
      <c r="I303" s="265"/>
      <c r="J303" s="265"/>
      <c r="K303" s="265"/>
      <c r="L303" s="265"/>
      <c r="M303" s="265"/>
      <c r="N303" s="265"/>
      <c r="O303" s="265"/>
      <c r="P303" s="265"/>
      <c r="Q303" s="265"/>
      <c r="R303" s="265"/>
      <c r="S303" s="265"/>
      <c r="T303" s="265"/>
      <c r="U303" s="265"/>
      <c r="V303" s="265"/>
      <c r="W303" s="326"/>
      <c r="X303" s="265"/>
      <c r="Y303" s="265"/>
      <c r="Z303" s="265"/>
      <c r="AA303" s="265"/>
      <c r="AB303" s="265"/>
      <c r="AC303" s="265"/>
      <c r="AD303" s="265"/>
      <c r="AE303" s="265"/>
      <c r="AF303" s="265"/>
      <c r="AG303" s="265"/>
      <c r="AH303" s="265"/>
      <c r="AI303" s="265"/>
      <c r="AJ303" s="265"/>
      <c r="AK303" s="265"/>
      <c r="AL303" s="265"/>
      <c r="AM303" s="265"/>
      <c r="AN303" s="266"/>
      <c r="AO303" s="266"/>
      <c r="AP303" s="266"/>
      <c r="AQ303" s="266"/>
      <c r="AR303" s="266"/>
      <c r="AS303" s="265"/>
    </row>
    <row r="304" spans="1:45" ht="14.25" customHeight="1" x14ac:dyDescent="0.25">
      <c r="A304" s="265"/>
      <c r="B304" s="325"/>
      <c r="C304" s="325"/>
      <c r="D304" s="265"/>
      <c r="E304" s="265"/>
      <c r="F304" s="265"/>
      <c r="G304" s="265"/>
      <c r="H304" s="265"/>
      <c r="I304" s="265"/>
      <c r="J304" s="265"/>
      <c r="K304" s="265"/>
      <c r="L304" s="265"/>
      <c r="M304" s="265"/>
      <c r="N304" s="265"/>
      <c r="O304" s="265"/>
      <c r="P304" s="265"/>
      <c r="Q304" s="265"/>
      <c r="R304" s="265"/>
      <c r="S304" s="265"/>
      <c r="T304" s="265"/>
      <c r="U304" s="265"/>
      <c r="V304" s="265"/>
      <c r="W304" s="326"/>
      <c r="X304" s="265"/>
      <c r="Y304" s="265"/>
      <c r="Z304" s="265"/>
      <c r="AA304" s="265"/>
      <c r="AB304" s="265"/>
      <c r="AC304" s="265"/>
      <c r="AD304" s="265"/>
      <c r="AE304" s="265"/>
      <c r="AF304" s="265"/>
      <c r="AG304" s="265"/>
      <c r="AH304" s="265"/>
      <c r="AI304" s="265"/>
      <c r="AJ304" s="265"/>
      <c r="AK304" s="265"/>
      <c r="AL304" s="265"/>
      <c r="AM304" s="265"/>
      <c r="AN304" s="266"/>
      <c r="AO304" s="266"/>
      <c r="AP304" s="266"/>
      <c r="AQ304" s="266"/>
      <c r="AR304" s="266"/>
      <c r="AS304" s="265"/>
    </row>
    <row r="305" spans="1:45" ht="14.25" customHeight="1" x14ac:dyDescent="0.25">
      <c r="A305" s="265"/>
      <c r="B305" s="325"/>
      <c r="C305" s="325"/>
      <c r="D305" s="265"/>
      <c r="E305" s="265"/>
      <c r="F305" s="265"/>
      <c r="G305" s="265"/>
      <c r="H305" s="265"/>
      <c r="I305" s="265"/>
      <c r="J305" s="265"/>
      <c r="K305" s="265"/>
      <c r="L305" s="265"/>
      <c r="M305" s="265"/>
      <c r="N305" s="265"/>
      <c r="O305" s="265"/>
      <c r="P305" s="265"/>
      <c r="Q305" s="265"/>
      <c r="R305" s="265"/>
      <c r="S305" s="265"/>
      <c r="T305" s="265"/>
      <c r="U305" s="265"/>
      <c r="V305" s="265"/>
      <c r="W305" s="326"/>
      <c r="X305" s="265"/>
      <c r="Y305" s="265"/>
      <c r="Z305" s="265"/>
      <c r="AA305" s="265"/>
      <c r="AB305" s="265"/>
      <c r="AC305" s="265"/>
      <c r="AD305" s="265"/>
      <c r="AE305" s="265"/>
      <c r="AF305" s="265"/>
      <c r="AG305" s="265"/>
      <c r="AH305" s="265"/>
      <c r="AI305" s="265"/>
      <c r="AJ305" s="265"/>
      <c r="AK305" s="265"/>
      <c r="AL305" s="265"/>
      <c r="AM305" s="265"/>
      <c r="AN305" s="266"/>
      <c r="AO305" s="266"/>
      <c r="AP305" s="266"/>
      <c r="AQ305" s="266"/>
      <c r="AR305" s="266"/>
      <c r="AS305" s="265"/>
    </row>
    <row r="306" spans="1:45" ht="14.25" customHeight="1" x14ac:dyDescent="0.25">
      <c r="A306" s="265"/>
      <c r="B306" s="325"/>
      <c r="C306" s="325"/>
      <c r="D306" s="265"/>
      <c r="E306" s="265"/>
      <c r="F306" s="265"/>
      <c r="G306" s="265"/>
      <c r="H306" s="265"/>
      <c r="I306" s="265"/>
      <c r="J306" s="265"/>
      <c r="K306" s="265"/>
      <c r="L306" s="265"/>
      <c r="M306" s="265"/>
      <c r="N306" s="265"/>
      <c r="O306" s="265"/>
      <c r="P306" s="265"/>
      <c r="Q306" s="265"/>
      <c r="R306" s="265"/>
      <c r="S306" s="265"/>
      <c r="T306" s="265"/>
      <c r="U306" s="265"/>
      <c r="V306" s="265"/>
      <c r="W306" s="326"/>
      <c r="X306" s="265"/>
      <c r="Y306" s="265"/>
      <c r="Z306" s="265"/>
      <c r="AA306" s="265"/>
      <c r="AB306" s="265"/>
      <c r="AC306" s="265"/>
      <c r="AD306" s="265"/>
      <c r="AE306" s="265"/>
      <c r="AF306" s="265"/>
      <c r="AG306" s="265"/>
      <c r="AH306" s="265"/>
      <c r="AI306" s="265"/>
      <c r="AJ306" s="265"/>
      <c r="AK306" s="265"/>
      <c r="AL306" s="265"/>
      <c r="AM306" s="265"/>
      <c r="AN306" s="266"/>
      <c r="AO306" s="266"/>
      <c r="AP306" s="266"/>
      <c r="AQ306" s="266"/>
      <c r="AR306" s="266"/>
      <c r="AS306" s="265"/>
    </row>
    <row r="307" spans="1:45" ht="14.25" customHeight="1" x14ac:dyDescent="0.25">
      <c r="A307" s="265"/>
      <c r="B307" s="325"/>
      <c r="C307" s="325"/>
      <c r="D307" s="265"/>
      <c r="E307" s="265"/>
      <c r="F307" s="265"/>
      <c r="G307" s="265"/>
      <c r="H307" s="265"/>
      <c r="I307" s="265"/>
      <c r="J307" s="265"/>
      <c r="K307" s="265"/>
      <c r="L307" s="265"/>
      <c r="M307" s="265"/>
      <c r="N307" s="265"/>
      <c r="O307" s="265"/>
      <c r="P307" s="265"/>
      <c r="Q307" s="265"/>
      <c r="R307" s="265"/>
      <c r="S307" s="265"/>
      <c r="T307" s="265"/>
      <c r="U307" s="265"/>
      <c r="V307" s="265"/>
      <c r="W307" s="326"/>
      <c r="X307" s="265"/>
      <c r="Y307" s="265"/>
      <c r="Z307" s="265"/>
      <c r="AA307" s="265"/>
      <c r="AB307" s="265"/>
      <c r="AC307" s="265"/>
      <c r="AD307" s="265"/>
      <c r="AE307" s="265"/>
      <c r="AF307" s="265"/>
      <c r="AG307" s="265"/>
      <c r="AH307" s="265"/>
      <c r="AI307" s="265"/>
      <c r="AJ307" s="265"/>
      <c r="AK307" s="265"/>
      <c r="AL307" s="265"/>
      <c r="AM307" s="265"/>
      <c r="AN307" s="266"/>
      <c r="AO307" s="266"/>
      <c r="AP307" s="266"/>
      <c r="AQ307" s="266"/>
      <c r="AR307" s="266"/>
      <c r="AS307" s="265"/>
    </row>
    <row r="308" spans="1:45" ht="14.25" customHeight="1" x14ac:dyDescent="0.25">
      <c r="A308" s="265"/>
      <c r="B308" s="325"/>
      <c r="C308" s="325"/>
      <c r="D308" s="265"/>
      <c r="E308" s="265"/>
      <c r="F308" s="265"/>
      <c r="G308" s="265"/>
      <c r="H308" s="265"/>
      <c r="I308" s="265"/>
      <c r="J308" s="265"/>
      <c r="K308" s="265"/>
      <c r="L308" s="265"/>
      <c r="M308" s="265"/>
      <c r="N308" s="265"/>
      <c r="O308" s="265"/>
      <c r="P308" s="265"/>
      <c r="Q308" s="265"/>
      <c r="R308" s="265"/>
      <c r="S308" s="265"/>
      <c r="T308" s="265"/>
      <c r="U308" s="265"/>
      <c r="V308" s="265"/>
      <c r="W308" s="326"/>
      <c r="X308" s="265"/>
      <c r="Y308" s="265"/>
      <c r="Z308" s="265"/>
      <c r="AA308" s="265"/>
      <c r="AB308" s="265"/>
      <c r="AC308" s="265"/>
      <c r="AD308" s="265"/>
      <c r="AE308" s="265"/>
      <c r="AF308" s="265"/>
      <c r="AG308" s="265"/>
      <c r="AH308" s="265"/>
      <c r="AI308" s="265"/>
      <c r="AJ308" s="265"/>
      <c r="AK308" s="265"/>
      <c r="AL308" s="265"/>
      <c r="AM308" s="265"/>
      <c r="AN308" s="266"/>
      <c r="AO308" s="266"/>
      <c r="AP308" s="266"/>
      <c r="AQ308" s="266"/>
      <c r="AR308" s="266"/>
      <c r="AS308" s="265"/>
    </row>
    <row r="309" spans="1:45" ht="14.25" customHeight="1" x14ac:dyDescent="0.25">
      <c r="A309" s="265"/>
      <c r="B309" s="325"/>
      <c r="C309" s="325"/>
      <c r="D309" s="265"/>
      <c r="E309" s="265"/>
      <c r="F309" s="265"/>
      <c r="G309" s="265"/>
      <c r="H309" s="265"/>
      <c r="I309" s="265"/>
      <c r="J309" s="265"/>
      <c r="K309" s="265"/>
      <c r="L309" s="265"/>
      <c r="M309" s="265"/>
      <c r="N309" s="265"/>
      <c r="O309" s="265"/>
      <c r="P309" s="265"/>
      <c r="Q309" s="265"/>
      <c r="R309" s="265"/>
      <c r="S309" s="265"/>
      <c r="T309" s="265"/>
      <c r="U309" s="265"/>
      <c r="V309" s="265"/>
      <c r="W309" s="326"/>
      <c r="X309" s="265"/>
      <c r="Y309" s="265"/>
      <c r="Z309" s="265"/>
      <c r="AA309" s="265"/>
      <c r="AB309" s="265"/>
      <c r="AC309" s="265"/>
      <c r="AD309" s="265"/>
      <c r="AE309" s="265"/>
      <c r="AF309" s="265"/>
      <c r="AG309" s="265"/>
      <c r="AH309" s="265"/>
      <c r="AI309" s="265"/>
      <c r="AJ309" s="265"/>
      <c r="AK309" s="265"/>
      <c r="AL309" s="265"/>
      <c r="AM309" s="265"/>
      <c r="AN309" s="266"/>
      <c r="AO309" s="266"/>
      <c r="AP309" s="266"/>
      <c r="AQ309" s="266"/>
      <c r="AR309" s="266"/>
      <c r="AS309" s="265"/>
    </row>
    <row r="310" spans="1:45" ht="14.25" customHeight="1" x14ac:dyDescent="0.25">
      <c r="A310" s="265"/>
      <c r="B310" s="325"/>
      <c r="C310" s="325"/>
      <c r="D310" s="265"/>
      <c r="E310" s="265"/>
      <c r="F310" s="265"/>
      <c r="G310" s="265"/>
      <c r="H310" s="265"/>
      <c r="I310" s="265"/>
      <c r="J310" s="265"/>
      <c r="K310" s="265"/>
      <c r="L310" s="265"/>
      <c r="M310" s="265"/>
      <c r="N310" s="265"/>
      <c r="O310" s="265"/>
      <c r="P310" s="265"/>
      <c r="Q310" s="265"/>
      <c r="R310" s="265"/>
      <c r="S310" s="265"/>
      <c r="T310" s="265"/>
      <c r="U310" s="265"/>
      <c r="V310" s="265"/>
      <c r="W310" s="326"/>
      <c r="X310" s="265"/>
      <c r="Y310" s="265"/>
      <c r="Z310" s="265"/>
      <c r="AA310" s="265"/>
      <c r="AB310" s="265"/>
      <c r="AC310" s="265"/>
      <c r="AD310" s="265"/>
      <c r="AE310" s="265"/>
      <c r="AF310" s="265"/>
      <c r="AG310" s="265"/>
      <c r="AH310" s="265"/>
      <c r="AI310" s="265"/>
      <c r="AJ310" s="265"/>
      <c r="AK310" s="265"/>
      <c r="AL310" s="265"/>
      <c r="AM310" s="265"/>
      <c r="AN310" s="266"/>
      <c r="AO310" s="266"/>
      <c r="AP310" s="266"/>
      <c r="AQ310" s="266"/>
      <c r="AR310" s="266"/>
      <c r="AS310" s="265"/>
    </row>
    <row r="311" spans="1:45" ht="14.25" customHeight="1" x14ac:dyDescent="0.25">
      <c r="A311" s="265"/>
      <c r="B311" s="325"/>
      <c r="C311" s="325"/>
      <c r="D311" s="265"/>
      <c r="E311" s="265"/>
      <c r="F311" s="265"/>
      <c r="G311" s="265"/>
      <c r="H311" s="265"/>
      <c r="I311" s="265"/>
      <c r="J311" s="265"/>
      <c r="K311" s="265"/>
      <c r="L311" s="265"/>
      <c r="M311" s="265"/>
      <c r="N311" s="265"/>
      <c r="O311" s="265"/>
      <c r="P311" s="265"/>
      <c r="Q311" s="265"/>
      <c r="R311" s="265"/>
      <c r="S311" s="265"/>
      <c r="T311" s="265"/>
      <c r="U311" s="265"/>
      <c r="V311" s="265"/>
      <c r="W311" s="326"/>
      <c r="X311" s="265"/>
      <c r="Y311" s="265"/>
      <c r="Z311" s="265"/>
      <c r="AA311" s="265"/>
      <c r="AB311" s="265"/>
      <c r="AC311" s="265"/>
      <c r="AD311" s="265"/>
      <c r="AE311" s="265"/>
      <c r="AF311" s="265"/>
      <c r="AG311" s="265"/>
      <c r="AH311" s="265"/>
      <c r="AI311" s="265"/>
      <c r="AJ311" s="265"/>
      <c r="AK311" s="265"/>
      <c r="AL311" s="265"/>
      <c r="AM311" s="265"/>
      <c r="AN311" s="266"/>
      <c r="AO311" s="266"/>
      <c r="AP311" s="266"/>
      <c r="AQ311" s="266"/>
      <c r="AR311" s="266"/>
      <c r="AS311" s="265"/>
    </row>
    <row r="312" spans="1:45" ht="14.25" customHeight="1" x14ac:dyDescent="0.25">
      <c r="A312" s="265"/>
      <c r="B312" s="325"/>
      <c r="C312" s="325"/>
      <c r="D312" s="265"/>
      <c r="E312" s="265"/>
      <c r="F312" s="265"/>
      <c r="G312" s="265"/>
      <c r="H312" s="265"/>
      <c r="I312" s="265"/>
      <c r="J312" s="265"/>
      <c r="K312" s="265"/>
      <c r="L312" s="265"/>
      <c r="M312" s="265"/>
      <c r="N312" s="265"/>
      <c r="O312" s="265"/>
      <c r="P312" s="265"/>
      <c r="Q312" s="265"/>
      <c r="R312" s="265"/>
      <c r="S312" s="265"/>
      <c r="T312" s="265"/>
      <c r="U312" s="265"/>
      <c r="V312" s="265"/>
      <c r="W312" s="326"/>
      <c r="X312" s="265"/>
      <c r="Y312" s="265"/>
      <c r="Z312" s="265"/>
      <c r="AA312" s="265"/>
      <c r="AB312" s="265"/>
      <c r="AC312" s="265"/>
      <c r="AD312" s="265"/>
      <c r="AE312" s="265"/>
      <c r="AF312" s="265"/>
      <c r="AG312" s="265"/>
      <c r="AH312" s="265"/>
      <c r="AI312" s="265"/>
      <c r="AJ312" s="265"/>
      <c r="AK312" s="265"/>
      <c r="AL312" s="265"/>
      <c r="AM312" s="265"/>
      <c r="AN312" s="266"/>
      <c r="AO312" s="266"/>
      <c r="AP312" s="266"/>
      <c r="AQ312" s="266"/>
      <c r="AR312" s="266"/>
      <c r="AS312" s="265"/>
    </row>
    <row r="313" spans="1:45" ht="14.25" customHeight="1" x14ac:dyDescent="0.25">
      <c r="A313" s="265"/>
      <c r="B313" s="325"/>
      <c r="C313" s="325"/>
      <c r="D313" s="265"/>
      <c r="E313" s="265"/>
      <c r="F313" s="265"/>
      <c r="G313" s="265"/>
      <c r="H313" s="265"/>
      <c r="I313" s="265"/>
      <c r="J313" s="265"/>
      <c r="K313" s="265"/>
      <c r="L313" s="265"/>
      <c r="M313" s="265"/>
      <c r="N313" s="265"/>
      <c r="O313" s="265"/>
      <c r="P313" s="265"/>
      <c r="Q313" s="265"/>
      <c r="R313" s="265"/>
      <c r="S313" s="265"/>
      <c r="T313" s="265"/>
      <c r="U313" s="265"/>
      <c r="V313" s="265"/>
      <c r="W313" s="326"/>
      <c r="X313" s="265"/>
      <c r="Y313" s="265"/>
      <c r="Z313" s="265"/>
      <c r="AA313" s="265"/>
      <c r="AB313" s="265"/>
      <c r="AC313" s="265"/>
      <c r="AD313" s="265"/>
      <c r="AE313" s="265"/>
      <c r="AF313" s="265"/>
      <c r="AG313" s="265"/>
      <c r="AH313" s="265"/>
      <c r="AI313" s="265"/>
      <c r="AJ313" s="265"/>
      <c r="AK313" s="265"/>
      <c r="AL313" s="265"/>
      <c r="AM313" s="265"/>
      <c r="AN313" s="266"/>
      <c r="AO313" s="266"/>
      <c r="AP313" s="266"/>
      <c r="AQ313" s="266"/>
      <c r="AR313" s="266"/>
      <c r="AS313" s="265"/>
    </row>
    <row r="314" spans="1:45" ht="14.25" customHeight="1" x14ac:dyDescent="0.25">
      <c r="A314" s="265"/>
      <c r="B314" s="325"/>
      <c r="C314" s="325"/>
      <c r="D314" s="265"/>
      <c r="E314" s="265"/>
      <c r="F314" s="265"/>
      <c r="G314" s="265"/>
      <c r="H314" s="265"/>
      <c r="I314" s="265"/>
      <c r="J314" s="265"/>
      <c r="K314" s="265"/>
      <c r="L314" s="265"/>
      <c r="M314" s="265"/>
      <c r="N314" s="265"/>
      <c r="O314" s="265"/>
      <c r="P314" s="265"/>
      <c r="Q314" s="265"/>
      <c r="R314" s="265"/>
      <c r="S314" s="265"/>
      <c r="T314" s="265"/>
      <c r="U314" s="265"/>
      <c r="V314" s="265"/>
      <c r="W314" s="326"/>
      <c r="X314" s="265"/>
      <c r="Y314" s="265"/>
      <c r="Z314" s="265"/>
      <c r="AA314" s="265"/>
      <c r="AB314" s="265"/>
      <c r="AC314" s="265"/>
      <c r="AD314" s="265"/>
      <c r="AE314" s="265"/>
      <c r="AF314" s="265"/>
      <c r="AG314" s="265"/>
      <c r="AH314" s="265"/>
      <c r="AI314" s="265"/>
      <c r="AJ314" s="265"/>
      <c r="AK314" s="265"/>
      <c r="AL314" s="265"/>
      <c r="AM314" s="265"/>
      <c r="AN314" s="266"/>
      <c r="AO314" s="266"/>
      <c r="AP314" s="266"/>
      <c r="AQ314" s="266"/>
      <c r="AR314" s="266"/>
      <c r="AS314" s="265"/>
    </row>
    <row r="315" spans="1:45" ht="14.25" customHeight="1" x14ac:dyDescent="0.25">
      <c r="A315" s="265"/>
      <c r="B315" s="325"/>
      <c r="C315" s="325"/>
      <c r="D315" s="265"/>
      <c r="E315" s="265"/>
      <c r="F315" s="265"/>
      <c r="G315" s="265"/>
      <c r="H315" s="265"/>
      <c r="I315" s="265"/>
      <c r="J315" s="265"/>
      <c r="K315" s="265"/>
      <c r="L315" s="265"/>
      <c r="M315" s="265"/>
      <c r="N315" s="265"/>
      <c r="O315" s="265"/>
      <c r="P315" s="265"/>
      <c r="Q315" s="265"/>
      <c r="R315" s="265"/>
      <c r="S315" s="265"/>
      <c r="T315" s="265"/>
      <c r="U315" s="265"/>
      <c r="V315" s="265"/>
      <c r="W315" s="326"/>
      <c r="X315" s="265"/>
      <c r="Y315" s="265"/>
      <c r="Z315" s="265"/>
      <c r="AA315" s="265"/>
      <c r="AB315" s="265"/>
      <c r="AC315" s="265"/>
      <c r="AD315" s="265"/>
      <c r="AE315" s="265"/>
      <c r="AF315" s="265"/>
      <c r="AG315" s="265"/>
      <c r="AH315" s="265"/>
      <c r="AI315" s="265"/>
      <c r="AJ315" s="265"/>
      <c r="AK315" s="265"/>
      <c r="AL315" s="265"/>
      <c r="AM315" s="265"/>
      <c r="AN315" s="266"/>
      <c r="AO315" s="266"/>
      <c r="AP315" s="266"/>
      <c r="AQ315" s="266"/>
      <c r="AR315" s="266"/>
      <c r="AS315" s="265"/>
    </row>
    <row r="316" spans="1:45" ht="14.25" customHeight="1" x14ac:dyDescent="0.25">
      <c r="A316" s="265"/>
      <c r="B316" s="325"/>
      <c r="C316" s="325"/>
      <c r="D316" s="265"/>
      <c r="E316" s="265"/>
      <c r="F316" s="265"/>
      <c r="G316" s="265"/>
      <c r="H316" s="265"/>
      <c r="I316" s="265"/>
      <c r="J316" s="265"/>
      <c r="K316" s="265"/>
      <c r="L316" s="265"/>
      <c r="M316" s="265"/>
      <c r="N316" s="265"/>
      <c r="O316" s="265"/>
      <c r="P316" s="265"/>
      <c r="Q316" s="265"/>
      <c r="R316" s="265"/>
      <c r="S316" s="265"/>
      <c r="T316" s="265"/>
      <c r="U316" s="265"/>
      <c r="V316" s="265"/>
      <c r="W316" s="326"/>
      <c r="X316" s="265"/>
      <c r="Y316" s="265"/>
      <c r="Z316" s="265"/>
      <c r="AA316" s="265"/>
      <c r="AB316" s="265"/>
      <c r="AC316" s="265"/>
      <c r="AD316" s="265"/>
      <c r="AE316" s="265"/>
      <c r="AF316" s="265"/>
      <c r="AG316" s="265"/>
      <c r="AH316" s="265"/>
      <c r="AI316" s="265"/>
      <c r="AJ316" s="265"/>
      <c r="AK316" s="265"/>
      <c r="AL316" s="265"/>
      <c r="AM316" s="265"/>
      <c r="AN316" s="266"/>
      <c r="AO316" s="266"/>
      <c r="AP316" s="266"/>
      <c r="AQ316" s="266"/>
      <c r="AR316" s="266"/>
      <c r="AS316" s="265"/>
    </row>
    <row r="317" spans="1:45" ht="14.25" customHeight="1" x14ac:dyDescent="0.25">
      <c r="A317" s="265"/>
      <c r="B317" s="325"/>
      <c r="C317" s="325"/>
      <c r="D317" s="265"/>
      <c r="E317" s="265"/>
      <c r="F317" s="265"/>
      <c r="G317" s="265"/>
      <c r="H317" s="265"/>
      <c r="I317" s="265"/>
      <c r="J317" s="265"/>
      <c r="K317" s="265"/>
      <c r="L317" s="265"/>
      <c r="M317" s="265"/>
      <c r="N317" s="265"/>
      <c r="O317" s="265"/>
      <c r="P317" s="265"/>
      <c r="Q317" s="265"/>
      <c r="R317" s="265"/>
      <c r="S317" s="265"/>
      <c r="T317" s="265"/>
      <c r="U317" s="265"/>
      <c r="V317" s="265"/>
      <c r="W317" s="326"/>
      <c r="X317" s="265"/>
      <c r="Y317" s="265"/>
      <c r="Z317" s="265"/>
      <c r="AA317" s="265"/>
      <c r="AB317" s="265"/>
      <c r="AC317" s="265"/>
      <c r="AD317" s="265"/>
      <c r="AE317" s="265"/>
      <c r="AF317" s="265"/>
      <c r="AG317" s="265"/>
      <c r="AH317" s="265"/>
      <c r="AI317" s="265"/>
      <c r="AJ317" s="265"/>
      <c r="AK317" s="265"/>
      <c r="AL317" s="265"/>
      <c r="AM317" s="265"/>
      <c r="AN317" s="266"/>
      <c r="AO317" s="266"/>
      <c r="AP317" s="266"/>
      <c r="AQ317" s="266"/>
      <c r="AR317" s="266"/>
      <c r="AS317" s="265"/>
    </row>
    <row r="318" spans="1:45" ht="14.25" customHeight="1" x14ac:dyDescent="0.25">
      <c r="A318" s="265"/>
      <c r="B318" s="325"/>
      <c r="C318" s="325"/>
      <c r="D318" s="265"/>
      <c r="E318" s="265"/>
      <c r="F318" s="265"/>
      <c r="G318" s="265"/>
      <c r="H318" s="265"/>
      <c r="I318" s="265"/>
      <c r="J318" s="265"/>
      <c r="K318" s="265"/>
      <c r="L318" s="265"/>
      <c r="M318" s="265"/>
      <c r="N318" s="265"/>
      <c r="O318" s="265"/>
      <c r="P318" s="265"/>
      <c r="Q318" s="265"/>
      <c r="R318" s="265"/>
      <c r="S318" s="265"/>
      <c r="T318" s="265"/>
      <c r="U318" s="265"/>
      <c r="V318" s="265"/>
      <c r="W318" s="326"/>
      <c r="X318" s="265"/>
      <c r="Y318" s="265"/>
      <c r="Z318" s="265"/>
      <c r="AA318" s="265"/>
      <c r="AB318" s="265"/>
      <c r="AC318" s="265"/>
      <c r="AD318" s="265"/>
      <c r="AE318" s="265"/>
      <c r="AF318" s="265"/>
      <c r="AG318" s="265"/>
      <c r="AH318" s="265"/>
      <c r="AI318" s="265"/>
      <c r="AJ318" s="265"/>
      <c r="AK318" s="265"/>
      <c r="AL318" s="265"/>
      <c r="AM318" s="265"/>
      <c r="AN318" s="266"/>
      <c r="AO318" s="266"/>
      <c r="AP318" s="266"/>
      <c r="AQ318" s="266"/>
      <c r="AR318" s="266"/>
      <c r="AS318" s="265"/>
    </row>
    <row r="319" spans="1:45" ht="14.25" customHeight="1" x14ac:dyDescent="0.25">
      <c r="A319" s="265"/>
      <c r="B319" s="325"/>
      <c r="C319" s="325"/>
      <c r="D319" s="265"/>
      <c r="E319" s="265"/>
      <c r="F319" s="265"/>
      <c r="G319" s="265"/>
      <c r="H319" s="265"/>
      <c r="I319" s="265"/>
      <c r="J319" s="265"/>
      <c r="K319" s="265"/>
      <c r="L319" s="265"/>
      <c r="M319" s="265"/>
      <c r="N319" s="265"/>
      <c r="O319" s="265"/>
      <c r="P319" s="265"/>
      <c r="Q319" s="265"/>
      <c r="R319" s="265"/>
      <c r="S319" s="265"/>
      <c r="T319" s="265"/>
      <c r="U319" s="265"/>
      <c r="V319" s="265"/>
      <c r="W319" s="326"/>
      <c r="X319" s="265"/>
      <c r="Y319" s="265"/>
      <c r="Z319" s="265"/>
      <c r="AA319" s="265"/>
      <c r="AB319" s="265"/>
      <c r="AC319" s="265"/>
      <c r="AD319" s="265"/>
      <c r="AE319" s="265"/>
      <c r="AF319" s="265"/>
      <c r="AG319" s="265"/>
      <c r="AH319" s="265"/>
      <c r="AI319" s="265"/>
      <c r="AJ319" s="265"/>
      <c r="AK319" s="265"/>
      <c r="AL319" s="265"/>
      <c r="AM319" s="265"/>
      <c r="AN319" s="266"/>
      <c r="AO319" s="266"/>
      <c r="AP319" s="266"/>
      <c r="AQ319" s="266"/>
      <c r="AR319" s="266"/>
      <c r="AS319" s="265"/>
    </row>
    <row r="320" spans="1:45" ht="14.25" customHeight="1" x14ac:dyDescent="0.25">
      <c r="A320" s="265"/>
      <c r="B320" s="325"/>
      <c r="C320" s="325"/>
      <c r="D320" s="265"/>
      <c r="E320" s="265"/>
      <c r="F320" s="265"/>
      <c r="G320" s="265"/>
      <c r="H320" s="265"/>
      <c r="I320" s="265"/>
      <c r="J320" s="265"/>
      <c r="K320" s="265"/>
      <c r="L320" s="265"/>
      <c r="M320" s="265"/>
      <c r="N320" s="265"/>
      <c r="O320" s="265"/>
      <c r="P320" s="265"/>
      <c r="Q320" s="265"/>
      <c r="R320" s="265"/>
      <c r="S320" s="265"/>
      <c r="T320" s="265"/>
      <c r="U320" s="265"/>
      <c r="V320" s="265"/>
      <c r="W320" s="326"/>
      <c r="X320" s="265"/>
      <c r="Y320" s="265"/>
      <c r="Z320" s="265"/>
      <c r="AA320" s="265"/>
      <c r="AB320" s="265"/>
      <c r="AC320" s="265"/>
      <c r="AD320" s="265"/>
      <c r="AE320" s="265"/>
      <c r="AF320" s="265"/>
      <c r="AG320" s="265"/>
      <c r="AH320" s="265"/>
      <c r="AI320" s="265"/>
      <c r="AJ320" s="265"/>
      <c r="AK320" s="265"/>
      <c r="AL320" s="265"/>
      <c r="AM320" s="265"/>
      <c r="AN320" s="266"/>
      <c r="AO320" s="266"/>
      <c r="AP320" s="266"/>
      <c r="AQ320" s="266"/>
      <c r="AR320" s="266"/>
      <c r="AS320" s="265"/>
    </row>
    <row r="321" spans="1:45" ht="14.25" customHeight="1" x14ac:dyDescent="0.25">
      <c r="A321" s="265"/>
      <c r="B321" s="325"/>
      <c r="C321" s="325"/>
      <c r="D321" s="265"/>
      <c r="E321" s="265"/>
      <c r="F321" s="265"/>
      <c r="G321" s="265"/>
      <c r="H321" s="265"/>
      <c r="I321" s="265"/>
      <c r="J321" s="265"/>
      <c r="K321" s="265"/>
      <c r="L321" s="265"/>
      <c r="M321" s="265"/>
      <c r="N321" s="265"/>
      <c r="O321" s="265"/>
      <c r="P321" s="265"/>
      <c r="Q321" s="265"/>
      <c r="R321" s="265"/>
      <c r="S321" s="265"/>
      <c r="T321" s="265"/>
      <c r="U321" s="265"/>
      <c r="V321" s="265"/>
      <c r="W321" s="326"/>
      <c r="X321" s="265"/>
      <c r="Y321" s="265"/>
      <c r="Z321" s="265"/>
      <c r="AA321" s="265"/>
      <c r="AB321" s="265"/>
      <c r="AC321" s="265"/>
      <c r="AD321" s="265"/>
      <c r="AE321" s="265"/>
      <c r="AF321" s="265"/>
      <c r="AG321" s="265"/>
      <c r="AH321" s="265"/>
      <c r="AI321" s="265"/>
      <c r="AJ321" s="265"/>
      <c r="AK321" s="265"/>
      <c r="AL321" s="265"/>
      <c r="AM321" s="265"/>
      <c r="AN321" s="266"/>
      <c r="AO321" s="266"/>
      <c r="AP321" s="266"/>
      <c r="AQ321" s="266"/>
      <c r="AR321" s="266"/>
      <c r="AS321" s="265"/>
    </row>
    <row r="322" spans="1:45" ht="14.25" customHeight="1" x14ac:dyDescent="0.25">
      <c r="A322" s="265"/>
      <c r="B322" s="325"/>
      <c r="C322" s="325"/>
      <c r="D322" s="265"/>
      <c r="E322" s="265"/>
      <c r="F322" s="265"/>
      <c r="G322" s="265"/>
      <c r="H322" s="265"/>
      <c r="I322" s="265"/>
      <c r="J322" s="265"/>
      <c r="K322" s="265"/>
      <c r="L322" s="265"/>
      <c r="M322" s="265"/>
      <c r="N322" s="265"/>
      <c r="O322" s="265"/>
      <c r="P322" s="265"/>
      <c r="Q322" s="265"/>
      <c r="R322" s="265"/>
      <c r="S322" s="265"/>
      <c r="T322" s="265"/>
      <c r="U322" s="265"/>
      <c r="V322" s="265"/>
      <c r="W322" s="326"/>
      <c r="X322" s="265"/>
      <c r="Y322" s="265"/>
      <c r="Z322" s="265"/>
      <c r="AA322" s="265"/>
      <c r="AB322" s="265"/>
      <c r="AC322" s="265"/>
      <c r="AD322" s="265"/>
      <c r="AE322" s="265"/>
      <c r="AF322" s="265"/>
      <c r="AG322" s="265"/>
      <c r="AH322" s="265"/>
      <c r="AI322" s="265"/>
      <c r="AJ322" s="265"/>
      <c r="AK322" s="265"/>
      <c r="AL322" s="265"/>
      <c r="AM322" s="265"/>
      <c r="AN322" s="266"/>
      <c r="AO322" s="266"/>
      <c r="AP322" s="266"/>
      <c r="AQ322" s="266"/>
      <c r="AR322" s="266"/>
      <c r="AS322" s="265"/>
    </row>
    <row r="323" spans="1:45" ht="14.25" customHeight="1" x14ac:dyDescent="0.25">
      <c r="A323" s="265"/>
      <c r="B323" s="325"/>
      <c r="C323" s="325"/>
      <c r="D323" s="265"/>
      <c r="E323" s="265"/>
      <c r="F323" s="265"/>
      <c r="G323" s="265"/>
      <c r="H323" s="265"/>
      <c r="I323" s="265"/>
      <c r="J323" s="265"/>
      <c r="K323" s="265"/>
      <c r="L323" s="265"/>
      <c r="M323" s="265"/>
      <c r="N323" s="265"/>
      <c r="O323" s="265"/>
      <c r="P323" s="265"/>
      <c r="Q323" s="265"/>
      <c r="R323" s="265"/>
      <c r="S323" s="265"/>
      <c r="T323" s="265"/>
      <c r="U323" s="265"/>
      <c r="V323" s="265"/>
      <c r="W323" s="326"/>
      <c r="X323" s="265"/>
      <c r="Y323" s="265"/>
      <c r="Z323" s="265"/>
      <c r="AA323" s="265"/>
      <c r="AB323" s="265"/>
      <c r="AC323" s="265"/>
      <c r="AD323" s="265"/>
      <c r="AE323" s="265"/>
      <c r="AF323" s="265"/>
      <c r="AG323" s="265"/>
      <c r="AH323" s="265"/>
      <c r="AI323" s="265"/>
      <c r="AJ323" s="265"/>
      <c r="AK323" s="265"/>
      <c r="AL323" s="265"/>
      <c r="AM323" s="265"/>
      <c r="AN323" s="266"/>
      <c r="AO323" s="266"/>
      <c r="AP323" s="266"/>
      <c r="AQ323" s="266"/>
      <c r="AR323" s="266"/>
      <c r="AS323" s="265"/>
    </row>
    <row r="324" spans="1:45" ht="14.25" customHeight="1" x14ac:dyDescent="0.25">
      <c r="A324" s="265"/>
      <c r="B324" s="325"/>
      <c r="C324" s="325"/>
      <c r="D324" s="265"/>
      <c r="E324" s="265"/>
      <c r="F324" s="265"/>
      <c r="G324" s="265"/>
      <c r="H324" s="265"/>
      <c r="I324" s="265"/>
      <c r="J324" s="265"/>
      <c r="K324" s="265"/>
      <c r="L324" s="265"/>
      <c r="M324" s="265"/>
      <c r="N324" s="265"/>
      <c r="O324" s="265"/>
      <c r="P324" s="265"/>
      <c r="Q324" s="265"/>
      <c r="R324" s="265"/>
      <c r="S324" s="265"/>
      <c r="T324" s="265"/>
      <c r="U324" s="265"/>
      <c r="V324" s="265"/>
      <c r="W324" s="326"/>
      <c r="X324" s="265"/>
      <c r="Y324" s="265"/>
      <c r="Z324" s="265"/>
      <c r="AA324" s="265"/>
      <c r="AB324" s="265"/>
      <c r="AC324" s="265"/>
      <c r="AD324" s="265"/>
      <c r="AE324" s="265"/>
      <c r="AF324" s="265"/>
      <c r="AG324" s="265"/>
      <c r="AH324" s="265"/>
      <c r="AI324" s="265"/>
      <c r="AJ324" s="265"/>
      <c r="AK324" s="265"/>
      <c r="AL324" s="265"/>
      <c r="AM324" s="265"/>
      <c r="AN324" s="266"/>
      <c r="AO324" s="266"/>
      <c r="AP324" s="266"/>
      <c r="AQ324" s="266"/>
      <c r="AR324" s="266"/>
      <c r="AS324" s="265"/>
    </row>
    <row r="325" spans="1:45" ht="14.25" customHeight="1" x14ac:dyDescent="0.25">
      <c r="A325" s="265"/>
      <c r="B325" s="325"/>
      <c r="C325" s="325"/>
      <c r="D325" s="265"/>
      <c r="E325" s="265"/>
      <c r="F325" s="265"/>
      <c r="G325" s="265"/>
      <c r="H325" s="265"/>
      <c r="I325" s="265"/>
      <c r="J325" s="265"/>
      <c r="K325" s="265"/>
      <c r="L325" s="265"/>
      <c r="M325" s="265"/>
      <c r="N325" s="265"/>
      <c r="O325" s="265"/>
      <c r="P325" s="265"/>
      <c r="Q325" s="265"/>
      <c r="R325" s="265"/>
      <c r="S325" s="265"/>
      <c r="T325" s="265"/>
      <c r="U325" s="265"/>
      <c r="V325" s="265"/>
      <c r="W325" s="326"/>
      <c r="X325" s="265"/>
      <c r="Y325" s="265"/>
      <c r="Z325" s="265"/>
      <c r="AA325" s="265"/>
      <c r="AB325" s="265"/>
      <c r="AC325" s="265"/>
      <c r="AD325" s="265"/>
      <c r="AE325" s="265"/>
      <c r="AF325" s="265"/>
      <c r="AG325" s="265"/>
      <c r="AH325" s="265"/>
      <c r="AI325" s="265"/>
      <c r="AJ325" s="265"/>
      <c r="AK325" s="265"/>
      <c r="AL325" s="265"/>
      <c r="AM325" s="265"/>
      <c r="AN325" s="266"/>
      <c r="AO325" s="266"/>
      <c r="AP325" s="266"/>
      <c r="AQ325" s="266"/>
      <c r="AR325" s="266"/>
      <c r="AS325" s="265"/>
    </row>
    <row r="326" spans="1:45" ht="14.25" customHeight="1" x14ac:dyDescent="0.25">
      <c r="A326" s="265"/>
      <c r="B326" s="325"/>
      <c r="C326" s="325"/>
      <c r="D326" s="265"/>
      <c r="E326" s="265"/>
      <c r="F326" s="265"/>
      <c r="G326" s="265"/>
      <c r="H326" s="265"/>
      <c r="I326" s="265"/>
      <c r="J326" s="265"/>
      <c r="K326" s="265"/>
      <c r="L326" s="265"/>
      <c r="M326" s="265"/>
      <c r="N326" s="265"/>
      <c r="O326" s="265"/>
      <c r="P326" s="265"/>
      <c r="Q326" s="265"/>
      <c r="R326" s="265"/>
      <c r="S326" s="265"/>
      <c r="T326" s="265"/>
      <c r="U326" s="265"/>
      <c r="V326" s="265"/>
      <c r="W326" s="326"/>
      <c r="X326" s="265"/>
      <c r="Y326" s="265"/>
      <c r="Z326" s="265"/>
      <c r="AA326" s="265"/>
      <c r="AB326" s="265"/>
      <c r="AC326" s="265"/>
      <c r="AD326" s="265"/>
      <c r="AE326" s="265"/>
      <c r="AF326" s="265"/>
      <c r="AG326" s="265"/>
      <c r="AH326" s="265"/>
      <c r="AI326" s="265"/>
      <c r="AJ326" s="265"/>
      <c r="AK326" s="265"/>
      <c r="AL326" s="265"/>
      <c r="AM326" s="265"/>
      <c r="AN326" s="266"/>
      <c r="AO326" s="266"/>
      <c r="AP326" s="266"/>
      <c r="AQ326" s="266"/>
      <c r="AR326" s="266"/>
      <c r="AS326" s="265"/>
    </row>
    <row r="327" spans="1:45" ht="14.25" customHeight="1" x14ac:dyDescent="0.25">
      <c r="A327" s="265"/>
      <c r="B327" s="325"/>
      <c r="C327" s="325"/>
      <c r="D327" s="265"/>
      <c r="E327" s="265"/>
      <c r="F327" s="265"/>
      <c r="G327" s="265"/>
      <c r="H327" s="265"/>
      <c r="I327" s="265"/>
      <c r="J327" s="265"/>
      <c r="K327" s="265"/>
      <c r="L327" s="265"/>
      <c r="M327" s="265"/>
      <c r="N327" s="265"/>
      <c r="O327" s="265"/>
      <c r="P327" s="265"/>
      <c r="Q327" s="265"/>
      <c r="R327" s="265"/>
      <c r="S327" s="265"/>
      <c r="T327" s="265"/>
      <c r="U327" s="265"/>
      <c r="V327" s="265"/>
      <c r="W327" s="326"/>
      <c r="X327" s="265"/>
      <c r="Y327" s="265"/>
      <c r="Z327" s="265"/>
      <c r="AA327" s="265"/>
      <c r="AB327" s="265"/>
      <c r="AC327" s="265"/>
      <c r="AD327" s="265"/>
      <c r="AE327" s="265"/>
      <c r="AF327" s="265"/>
      <c r="AG327" s="265"/>
      <c r="AH327" s="265"/>
      <c r="AI327" s="265"/>
      <c r="AJ327" s="265"/>
      <c r="AK327" s="265"/>
      <c r="AL327" s="265"/>
      <c r="AM327" s="265"/>
      <c r="AN327" s="266"/>
      <c r="AO327" s="266"/>
      <c r="AP327" s="266"/>
      <c r="AQ327" s="266"/>
      <c r="AR327" s="266"/>
      <c r="AS327" s="265"/>
    </row>
    <row r="328" spans="1:45" ht="14.25" customHeight="1" x14ac:dyDescent="0.25">
      <c r="A328" s="265"/>
      <c r="B328" s="325"/>
      <c r="C328" s="325"/>
      <c r="D328" s="265"/>
      <c r="E328" s="265"/>
      <c r="F328" s="265"/>
      <c r="G328" s="265"/>
      <c r="H328" s="265"/>
      <c r="I328" s="265"/>
      <c r="J328" s="265"/>
      <c r="K328" s="265"/>
      <c r="L328" s="265"/>
      <c r="M328" s="265"/>
      <c r="N328" s="265"/>
      <c r="O328" s="265"/>
      <c r="P328" s="265"/>
      <c r="Q328" s="265"/>
      <c r="R328" s="265"/>
      <c r="S328" s="265"/>
      <c r="T328" s="265"/>
      <c r="U328" s="265"/>
      <c r="V328" s="265"/>
      <c r="W328" s="326"/>
      <c r="X328" s="265"/>
      <c r="Y328" s="265"/>
      <c r="Z328" s="265"/>
      <c r="AA328" s="265"/>
      <c r="AB328" s="265"/>
      <c r="AC328" s="265"/>
      <c r="AD328" s="265"/>
      <c r="AE328" s="265"/>
      <c r="AF328" s="265"/>
      <c r="AG328" s="265"/>
      <c r="AH328" s="265"/>
      <c r="AI328" s="265"/>
      <c r="AJ328" s="265"/>
      <c r="AK328" s="265"/>
      <c r="AL328" s="265"/>
      <c r="AM328" s="265"/>
      <c r="AN328" s="266"/>
      <c r="AO328" s="266"/>
      <c r="AP328" s="266"/>
      <c r="AQ328" s="266"/>
      <c r="AR328" s="266"/>
      <c r="AS328" s="265"/>
    </row>
    <row r="329" spans="1:45" ht="14.25" customHeight="1" x14ac:dyDescent="0.25">
      <c r="A329" s="265"/>
      <c r="B329" s="325"/>
      <c r="C329" s="325"/>
      <c r="D329" s="265"/>
      <c r="E329" s="265"/>
      <c r="F329" s="265"/>
      <c r="G329" s="265"/>
      <c r="H329" s="265"/>
      <c r="I329" s="265"/>
      <c r="J329" s="265"/>
      <c r="K329" s="265"/>
      <c r="L329" s="265"/>
      <c r="M329" s="265"/>
      <c r="N329" s="265"/>
      <c r="O329" s="265"/>
      <c r="P329" s="265"/>
      <c r="Q329" s="265"/>
      <c r="R329" s="265"/>
      <c r="S329" s="265"/>
      <c r="T329" s="265"/>
      <c r="U329" s="265"/>
      <c r="V329" s="265"/>
      <c r="W329" s="326"/>
      <c r="X329" s="265"/>
      <c r="Y329" s="265"/>
      <c r="Z329" s="265"/>
      <c r="AA329" s="265"/>
      <c r="AB329" s="265"/>
      <c r="AC329" s="265"/>
      <c r="AD329" s="265"/>
      <c r="AE329" s="265"/>
      <c r="AF329" s="265"/>
      <c r="AG329" s="265"/>
      <c r="AH329" s="265"/>
      <c r="AI329" s="265"/>
      <c r="AJ329" s="265"/>
      <c r="AK329" s="265"/>
      <c r="AL329" s="265"/>
      <c r="AM329" s="265"/>
      <c r="AN329" s="266"/>
      <c r="AO329" s="266"/>
      <c r="AP329" s="266"/>
      <c r="AQ329" s="266"/>
      <c r="AR329" s="266"/>
      <c r="AS329" s="265"/>
    </row>
    <row r="330" spans="1:45" ht="14.25" customHeight="1" x14ac:dyDescent="0.25">
      <c r="A330" s="265"/>
      <c r="B330" s="325"/>
      <c r="C330" s="325"/>
      <c r="D330" s="265"/>
      <c r="E330" s="265"/>
      <c r="F330" s="265"/>
      <c r="G330" s="265"/>
      <c r="H330" s="265"/>
      <c r="I330" s="265"/>
      <c r="J330" s="265"/>
      <c r="K330" s="265"/>
      <c r="L330" s="265"/>
      <c r="M330" s="265"/>
      <c r="N330" s="265"/>
      <c r="O330" s="265"/>
      <c r="P330" s="265"/>
      <c r="Q330" s="265"/>
      <c r="R330" s="265"/>
      <c r="S330" s="265"/>
      <c r="T330" s="265"/>
      <c r="U330" s="265"/>
      <c r="V330" s="265"/>
      <c r="W330" s="326"/>
      <c r="X330" s="265"/>
      <c r="Y330" s="265"/>
      <c r="Z330" s="265"/>
      <c r="AA330" s="265"/>
      <c r="AB330" s="265"/>
      <c r="AC330" s="265"/>
      <c r="AD330" s="265"/>
      <c r="AE330" s="265"/>
      <c r="AF330" s="265"/>
      <c r="AG330" s="265"/>
      <c r="AH330" s="265"/>
      <c r="AI330" s="265"/>
      <c r="AJ330" s="265"/>
      <c r="AK330" s="265"/>
      <c r="AL330" s="265"/>
      <c r="AM330" s="265"/>
      <c r="AN330" s="266"/>
      <c r="AO330" s="266"/>
      <c r="AP330" s="266"/>
      <c r="AQ330" s="266"/>
      <c r="AR330" s="266"/>
      <c r="AS330" s="265"/>
    </row>
    <row r="331" spans="1:45" ht="14.25" customHeight="1" x14ac:dyDescent="0.25">
      <c r="A331" s="265"/>
      <c r="B331" s="325"/>
      <c r="C331" s="325"/>
      <c r="D331" s="265"/>
      <c r="E331" s="265"/>
      <c r="F331" s="265"/>
      <c r="G331" s="265"/>
      <c r="H331" s="265"/>
      <c r="I331" s="265"/>
      <c r="J331" s="265"/>
      <c r="K331" s="265"/>
      <c r="L331" s="265"/>
      <c r="M331" s="265"/>
      <c r="N331" s="265"/>
      <c r="O331" s="265"/>
      <c r="P331" s="265"/>
      <c r="Q331" s="265"/>
      <c r="R331" s="265"/>
      <c r="S331" s="265"/>
      <c r="T331" s="265"/>
      <c r="U331" s="265"/>
      <c r="V331" s="265"/>
      <c r="W331" s="326"/>
      <c r="X331" s="265"/>
      <c r="Y331" s="265"/>
      <c r="Z331" s="265"/>
      <c r="AA331" s="265"/>
      <c r="AB331" s="265"/>
      <c r="AC331" s="265"/>
      <c r="AD331" s="265"/>
      <c r="AE331" s="265"/>
      <c r="AF331" s="265"/>
      <c r="AG331" s="265"/>
      <c r="AH331" s="265"/>
      <c r="AI331" s="265"/>
      <c r="AJ331" s="265"/>
      <c r="AK331" s="265"/>
      <c r="AL331" s="265"/>
      <c r="AM331" s="265"/>
      <c r="AN331" s="266"/>
      <c r="AO331" s="266"/>
      <c r="AP331" s="266"/>
      <c r="AQ331" s="266"/>
      <c r="AR331" s="266"/>
      <c r="AS331" s="265"/>
    </row>
    <row r="332" spans="1:45" ht="14.25" customHeight="1" x14ac:dyDescent="0.25">
      <c r="A332" s="265"/>
      <c r="B332" s="325"/>
      <c r="C332" s="325"/>
      <c r="D332" s="265"/>
      <c r="E332" s="265"/>
      <c r="F332" s="265"/>
      <c r="G332" s="265"/>
      <c r="H332" s="265"/>
      <c r="I332" s="265"/>
      <c r="J332" s="265"/>
      <c r="K332" s="265"/>
      <c r="L332" s="265"/>
      <c r="M332" s="265"/>
      <c r="N332" s="265"/>
      <c r="O332" s="265"/>
      <c r="P332" s="265"/>
      <c r="Q332" s="265"/>
      <c r="R332" s="265"/>
      <c r="S332" s="265"/>
      <c r="T332" s="265"/>
      <c r="U332" s="265"/>
      <c r="V332" s="265"/>
      <c r="W332" s="326"/>
      <c r="X332" s="265"/>
      <c r="Y332" s="265"/>
      <c r="Z332" s="265"/>
      <c r="AA332" s="265"/>
      <c r="AB332" s="265"/>
      <c r="AC332" s="265"/>
      <c r="AD332" s="265"/>
      <c r="AE332" s="265"/>
      <c r="AF332" s="265"/>
      <c r="AG332" s="265"/>
      <c r="AH332" s="265"/>
      <c r="AI332" s="265"/>
      <c r="AJ332" s="265"/>
      <c r="AK332" s="265"/>
      <c r="AL332" s="265"/>
      <c r="AM332" s="265"/>
      <c r="AN332" s="266"/>
      <c r="AO332" s="266"/>
      <c r="AP332" s="266"/>
      <c r="AQ332" s="266"/>
      <c r="AR332" s="266"/>
      <c r="AS332" s="265"/>
    </row>
    <row r="333" spans="1:45" ht="14.25" customHeight="1" x14ac:dyDescent="0.25">
      <c r="A333" s="265"/>
      <c r="B333" s="325"/>
      <c r="C333" s="325"/>
      <c r="D333" s="265"/>
      <c r="E333" s="265"/>
      <c r="F333" s="265"/>
      <c r="G333" s="265"/>
      <c r="H333" s="265"/>
      <c r="I333" s="265"/>
      <c r="J333" s="265"/>
      <c r="K333" s="265"/>
      <c r="L333" s="265"/>
      <c r="M333" s="265"/>
      <c r="N333" s="265"/>
      <c r="O333" s="265"/>
      <c r="P333" s="265"/>
      <c r="Q333" s="265"/>
      <c r="R333" s="265"/>
      <c r="S333" s="265"/>
      <c r="T333" s="265"/>
      <c r="U333" s="265"/>
      <c r="V333" s="265"/>
      <c r="W333" s="326"/>
      <c r="X333" s="265"/>
      <c r="Y333" s="265"/>
      <c r="Z333" s="265"/>
      <c r="AA333" s="265"/>
      <c r="AB333" s="265"/>
      <c r="AC333" s="265"/>
      <c r="AD333" s="265"/>
      <c r="AE333" s="265"/>
      <c r="AF333" s="265"/>
      <c r="AG333" s="265"/>
      <c r="AH333" s="265"/>
      <c r="AI333" s="265"/>
      <c r="AJ333" s="265"/>
      <c r="AK333" s="265"/>
      <c r="AL333" s="265"/>
      <c r="AM333" s="265"/>
      <c r="AN333" s="266"/>
      <c r="AO333" s="266"/>
      <c r="AP333" s="266"/>
      <c r="AQ333" s="266"/>
      <c r="AR333" s="266"/>
      <c r="AS333" s="265"/>
    </row>
    <row r="334" spans="1:45" ht="14.25" customHeight="1" x14ac:dyDescent="0.25">
      <c r="A334" s="265"/>
      <c r="B334" s="325"/>
      <c r="C334" s="325"/>
      <c r="D334" s="265"/>
      <c r="E334" s="265"/>
      <c r="F334" s="265"/>
      <c r="G334" s="265"/>
      <c r="H334" s="265"/>
      <c r="I334" s="265"/>
      <c r="J334" s="265"/>
      <c r="K334" s="265"/>
      <c r="L334" s="265"/>
      <c r="M334" s="265"/>
      <c r="N334" s="265"/>
      <c r="O334" s="265"/>
      <c r="P334" s="265"/>
      <c r="Q334" s="265"/>
      <c r="R334" s="265"/>
      <c r="S334" s="265"/>
      <c r="T334" s="265"/>
      <c r="U334" s="265"/>
      <c r="V334" s="265"/>
      <c r="W334" s="326"/>
      <c r="X334" s="265"/>
      <c r="Y334" s="265"/>
      <c r="Z334" s="265"/>
      <c r="AA334" s="265"/>
      <c r="AB334" s="265"/>
      <c r="AC334" s="265"/>
      <c r="AD334" s="265"/>
      <c r="AE334" s="265"/>
      <c r="AF334" s="265"/>
      <c r="AG334" s="265"/>
      <c r="AH334" s="265"/>
      <c r="AI334" s="265"/>
      <c r="AJ334" s="265"/>
      <c r="AK334" s="265"/>
      <c r="AL334" s="265"/>
      <c r="AM334" s="265"/>
      <c r="AN334" s="266"/>
      <c r="AO334" s="266"/>
      <c r="AP334" s="266"/>
      <c r="AQ334" s="266"/>
      <c r="AR334" s="266"/>
      <c r="AS334" s="265"/>
    </row>
    <row r="335" spans="1:45" ht="14.25" customHeight="1" x14ac:dyDescent="0.25">
      <c r="A335" s="265"/>
      <c r="B335" s="325"/>
      <c r="C335" s="325"/>
      <c r="D335" s="265"/>
      <c r="E335" s="265"/>
      <c r="F335" s="265"/>
      <c r="G335" s="265"/>
      <c r="H335" s="265"/>
      <c r="I335" s="265"/>
      <c r="J335" s="265"/>
      <c r="K335" s="265"/>
      <c r="L335" s="265"/>
      <c r="M335" s="265"/>
      <c r="N335" s="265"/>
      <c r="O335" s="265"/>
      <c r="P335" s="265"/>
      <c r="Q335" s="265"/>
      <c r="R335" s="265"/>
      <c r="S335" s="265"/>
      <c r="T335" s="265"/>
      <c r="U335" s="265"/>
      <c r="V335" s="265"/>
      <c r="W335" s="326"/>
      <c r="X335" s="265"/>
      <c r="Y335" s="265"/>
      <c r="Z335" s="265"/>
      <c r="AA335" s="265"/>
      <c r="AB335" s="265"/>
      <c r="AC335" s="265"/>
      <c r="AD335" s="265"/>
      <c r="AE335" s="265"/>
      <c r="AF335" s="265"/>
      <c r="AG335" s="265"/>
      <c r="AH335" s="265"/>
      <c r="AI335" s="265"/>
      <c r="AJ335" s="265"/>
      <c r="AK335" s="265"/>
      <c r="AL335" s="265"/>
      <c r="AM335" s="265"/>
      <c r="AN335" s="266"/>
      <c r="AO335" s="266"/>
      <c r="AP335" s="266"/>
      <c r="AQ335" s="266"/>
      <c r="AR335" s="266"/>
      <c r="AS335" s="265"/>
    </row>
    <row r="336" spans="1:45" ht="14.25" customHeight="1" x14ac:dyDescent="0.25">
      <c r="A336" s="265"/>
      <c r="B336" s="325"/>
      <c r="C336" s="325"/>
      <c r="D336" s="265"/>
      <c r="E336" s="265"/>
      <c r="F336" s="265"/>
      <c r="G336" s="265"/>
      <c r="H336" s="265"/>
      <c r="I336" s="265"/>
      <c r="J336" s="265"/>
      <c r="K336" s="265"/>
      <c r="L336" s="265"/>
      <c r="M336" s="265"/>
      <c r="N336" s="265"/>
      <c r="O336" s="265"/>
      <c r="P336" s="265"/>
      <c r="Q336" s="265"/>
      <c r="R336" s="265"/>
      <c r="S336" s="265"/>
      <c r="T336" s="265"/>
      <c r="U336" s="265"/>
      <c r="V336" s="265"/>
      <c r="W336" s="326"/>
      <c r="X336" s="265"/>
      <c r="Y336" s="265"/>
      <c r="Z336" s="265"/>
      <c r="AA336" s="265"/>
      <c r="AB336" s="265"/>
      <c r="AC336" s="265"/>
      <c r="AD336" s="265"/>
      <c r="AE336" s="265"/>
      <c r="AF336" s="265"/>
      <c r="AG336" s="265"/>
      <c r="AH336" s="265"/>
      <c r="AI336" s="265"/>
      <c r="AJ336" s="265"/>
      <c r="AK336" s="265"/>
      <c r="AL336" s="265"/>
      <c r="AM336" s="265"/>
      <c r="AN336" s="266"/>
      <c r="AO336" s="266"/>
      <c r="AP336" s="266"/>
      <c r="AQ336" s="266"/>
      <c r="AR336" s="266"/>
      <c r="AS336" s="265"/>
    </row>
    <row r="337" spans="1:45" ht="14.25" customHeight="1" x14ac:dyDescent="0.25">
      <c r="A337" s="265"/>
      <c r="B337" s="325"/>
      <c r="C337" s="325"/>
      <c r="D337" s="265"/>
      <c r="E337" s="265"/>
      <c r="F337" s="265"/>
      <c r="G337" s="265"/>
      <c r="H337" s="265"/>
      <c r="I337" s="265"/>
      <c r="J337" s="265"/>
      <c r="K337" s="265"/>
      <c r="L337" s="265"/>
      <c r="M337" s="265"/>
      <c r="N337" s="265"/>
      <c r="O337" s="265"/>
      <c r="P337" s="265"/>
      <c r="Q337" s="265"/>
      <c r="R337" s="265"/>
      <c r="S337" s="265"/>
      <c r="T337" s="265"/>
      <c r="U337" s="265"/>
      <c r="V337" s="265"/>
      <c r="W337" s="326"/>
      <c r="X337" s="265"/>
      <c r="Y337" s="265"/>
      <c r="Z337" s="265"/>
      <c r="AA337" s="265"/>
      <c r="AB337" s="265"/>
      <c r="AC337" s="265"/>
      <c r="AD337" s="265"/>
      <c r="AE337" s="265"/>
      <c r="AF337" s="265"/>
      <c r="AG337" s="265"/>
      <c r="AH337" s="265"/>
      <c r="AI337" s="265"/>
      <c r="AJ337" s="265"/>
      <c r="AK337" s="265"/>
      <c r="AL337" s="265"/>
      <c r="AM337" s="265"/>
      <c r="AN337" s="266"/>
      <c r="AO337" s="266"/>
      <c r="AP337" s="266"/>
      <c r="AQ337" s="266"/>
      <c r="AR337" s="266"/>
      <c r="AS337" s="265"/>
    </row>
    <row r="338" spans="1:45" ht="14.25" customHeight="1" x14ac:dyDescent="0.25">
      <c r="A338" s="265"/>
      <c r="B338" s="325"/>
      <c r="C338" s="325"/>
      <c r="D338" s="265"/>
      <c r="E338" s="265"/>
      <c r="F338" s="265"/>
      <c r="G338" s="265"/>
      <c r="H338" s="265"/>
      <c r="I338" s="265"/>
      <c r="J338" s="265"/>
      <c r="K338" s="265"/>
      <c r="L338" s="265"/>
      <c r="M338" s="265"/>
      <c r="N338" s="265"/>
      <c r="O338" s="265"/>
      <c r="P338" s="265"/>
      <c r="Q338" s="265"/>
      <c r="R338" s="265"/>
      <c r="S338" s="265"/>
      <c r="T338" s="265"/>
      <c r="U338" s="265"/>
      <c r="V338" s="265"/>
      <c r="W338" s="326"/>
      <c r="X338" s="265"/>
      <c r="Y338" s="265"/>
      <c r="Z338" s="265"/>
      <c r="AA338" s="265"/>
      <c r="AB338" s="265"/>
      <c r="AC338" s="265"/>
      <c r="AD338" s="265"/>
      <c r="AE338" s="265"/>
      <c r="AF338" s="265"/>
      <c r="AG338" s="265"/>
      <c r="AH338" s="265"/>
      <c r="AI338" s="265"/>
      <c r="AJ338" s="265"/>
      <c r="AK338" s="265"/>
      <c r="AL338" s="265"/>
      <c r="AM338" s="265"/>
      <c r="AN338" s="266"/>
      <c r="AO338" s="266"/>
      <c r="AP338" s="266"/>
      <c r="AQ338" s="266"/>
      <c r="AR338" s="266"/>
      <c r="AS338" s="265"/>
    </row>
    <row r="339" spans="1:45" ht="14.25" customHeight="1" x14ac:dyDescent="0.25">
      <c r="A339" s="265"/>
      <c r="B339" s="325"/>
      <c r="C339" s="325"/>
      <c r="D339" s="265"/>
      <c r="E339" s="265"/>
      <c r="F339" s="265"/>
      <c r="G339" s="265"/>
      <c r="H339" s="265"/>
      <c r="I339" s="265"/>
      <c r="J339" s="265"/>
      <c r="K339" s="265"/>
      <c r="L339" s="265"/>
      <c r="M339" s="265"/>
      <c r="N339" s="265"/>
      <c r="O339" s="265"/>
      <c r="P339" s="265"/>
      <c r="Q339" s="265"/>
      <c r="R339" s="265"/>
      <c r="S339" s="265"/>
      <c r="T339" s="265"/>
      <c r="U339" s="265"/>
      <c r="V339" s="265"/>
      <c r="W339" s="326"/>
      <c r="X339" s="265"/>
      <c r="Y339" s="265"/>
      <c r="Z339" s="265"/>
      <c r="AA339" s="265"/>
      <c r="AB339" s="265"/>
      <c r="AC339" s="265"/>
      <c r="AD339" s="265"/>
      <c r="AE339" s="265"/>
      <c r="AF339" s="265"/>
      <c r="AG339" s="265"/>
      <c r="AH339" s="265"/>
      <c r="AI339" s="265"/>
      <c r="AJ339" s="265"/>
      <c r="AK339" s="265"/>
      <c r="AL339" s="265"/>
      <c r="AM339" s="265"/>
      <c r="AN339" s="266"/>
      <c r="AO339" s="266"/>
      <c r="AP339" s="266"/>
      <c r="AQ339" s="266"/>
      <c r="AR339" s="266"/>
      <c r="AS339" s="265"/>
    </row>
    <row r="340" spans="1:45" ht="14.25" customHeight="1" x14ac:dyDescent="0.25">
      <c r="A340" s="265"/>
      <c r="B340" s="325"/>
      <c r="C340" s="325"/>
      <c r="D340" s="265"/>
      <c r="E340" s="265"/>
      <c r="F340" s="265"/>
      <c r="G340" s="265"/>
      <c r="H340" s="265"/>
      <c r="I340" s="265"/>
      <c r="J340" s="265"/>
      <c r="K340" s="265"/>
      <c r="L340" s="265"/>
      <c r="M340" s="265"/>
      <c r="N340" s="265"/>
      <c r="O340" s="265"/>
      <c r="P340" s="265"/>
      <c r="Q340" s="265"/>
      <c r="R340" s="265"/>
      <c r="S340" s="265"/>
      <c r="T340" s="265"/>
      <c r="U340" s="265"/>
      <c r="V340" s="265"/>
      <c r="W340" s="326"/>
      <c r="X340" s="265"/>
      <c r="Y340" s="265"/>
      <c r="Z340" s="265"/>
      <c r="AA340" s="265"/>
      <c r="AB340" s="265"/>
      <c r="AC340" s="265"/>
      <c r="AD340" s="265"/>
      <c r="AE340" s="265"/>
      <c r="AF340" s="265"/>
      <c r="AG340" s="265"/>
      <c r="AH340" s="265"/>
      <c r="AI340" s="265"/>
      <c r="AJ340" s="265"/>
      <c r="AK340" s="265"/>
      <c r="AL340" s="265"/>
      <c r="AM340" s="265"/>
      <c r="AN340" s="266"/>
      <c r="AO340" s="266"/>
      <c r="AP340" s="266"/>
      <c r="AQ340" s="266"/>
      <c r="AR340" s="266"/>
      <c r="AS340" s="265"/>
    </row>
    <row r="341" spans="1:45" ht="14.25" customHeight="1" x14ac:dyDescent="0.25">
      <c r="A341" s="265"/>
      <c r="B341" s="325"/>
      <c r="C341" s="325"/>
      <c r="D341" s="265"/>
      <c r="E341" s="265"/>
      <c r="F341" s="265"/>
      <c r="G341" s="265"/>
      <c r="H341" s="265"/>
      <c r="I341" s="265"/>
      <c r="J341" s="265"/>
      <c r="K341" s="265"/>
      <c r="L341" s="265"/>
      <c r="M341" s="265"/>
      <c r="N341" s="265"/>
      <c r="O341" s="265"/>
      <c r="P341" s="265"/>
      <c r="Q341" s="265"/>
      <c r="R341" s="265"/>
      <c r="S341" s="265"/>
      <c r="T341" s="265"/>
      <c r="U341" s="265"/>
      <c r="V341" s="265"/>
      <c r="W341" s="326"/>
      <c r="X341" s="265"/>
      <c r="Y341" s="265"/>
      <c r="Z341" s="265"/>
      <c r="AA341" s="265"/>
      <c r="AB341" s="265"/>
      <c r="AC341" s="265"/>
      <c r="AD341" s="265"/>
      <c r="AE341" s="265"/>
      <c r="AF341" s="265"/>
      <c r="AG341" s="265"/>
      <c r="AH341" s="265"/>
      <c r="AI341" s="265"/>
      <c r="AJ341" s="265"/>
      <c r="AK341" s="265"/>
      <c r="AL341" s="265"/>
      <c r="AM341" s="265"/>
      <c r="AN341" s="266"/>
      <c r="AO341" s="266"/>
      <c r="AP341" s="266"/>
      <c r="AQ341" s="266"/>
      <c r="AR341" s="266"/>
      <c r="AS341" s="265"/>
    </row>
    <row r="342" spans="1:45" ht="14.25" customHeight="1" x14ac:dyDescent="0.25">
      <c r="A342" s="265"/>
      <c r="B342" s="325"/>
      <c r="C342" s="325"/>
      <c r="D342" s="265"/>
      <c r="E342" s="265"/>
      <c r="F342" s="265"/>
      <c r="G342" s="265"/>
      <c r="H342" s="265"/>
      <c r="I342" s="265"/>
      <c r="J342" s="265"/>
      <c r="K342" s="265"/>
      <c r="L342" s="265"/>
      <c r="M342" s="265"/>
      <c r="N342" s="265"/>
      <c r="O342" s="265"/>
      <c r="P342" s="265"/>
      <c r="Q342" s="265"/>
      <c r="R342" s="265"/>
      <c r="S342" s="265"/>
      <c r="T342" s="265"/>
      <c r="U342" s="265"/>
      <c r="V342" s="265"/>
      <c r="W342" s="326"/>
      <c r="X342" s="265"/>
      <c r="Y342" s="265"/>
      <c r="Z342" s="265"/>
      <c r="AA342" s="265"/>
      <c r="AB342" s="265"/>
      <c r="AC342" s="265"/>
      <c r="AD342" s="265"/>
      <c r="AE342" s="265"/>
      <c r="AF342" s="265"/>
      <c r="AG342" s="265"/>
      <c r="AH342" s="265"/>
      <c r="AI342" s="265"/>
      <c r="AJ342" s="265"/>
      <c r="AK342" s="265"/>
      <c r="AL342" s="265"/>
      <c r="AM342" s="265"/>
      <c r="AN342" s="266"/>
      <c r="AO342" s="266"/>
      <c r="AP342" s="266"/>
      <c r="AQ342" s="266"/>
      <c r="AR342" s="266"/>
      <c r="AS342" s="265"/>
    </row>
    <row r="343" spans="1:45" ht="14.25" customHeight="1" x14ac:dyDescent="0.25">
      <c r="A343" s="265"/>
      <c r="B343" s="325"/>
      <c r="C343" s="325"/>
      <c r="D343" s="265"/>
      <c r="E343" s="265"/>
      <c r="F343" s="265"/>
      <c r="G343" s="265"/>
      <c r="H343" s="265"/>
      <c r="I343" s="265"/>
      <c r="J343" s="265"/>
      <c r="K343" s="265"/>
      <c r="L343" s="265"/>
      <c r="M343" s="265"/>
      <c r="N343" s="265"/>
      <c r="O343" s="265"/>
      <c r="P343" s="265"/>
      <c r="Q343" s="265"/>
      <c r="R343" s="265"/>
      <c r="S343" s="265"/>
      <c r="T343" s="265"/>
      <c r="U343" s="265"/>
      <c r="V343" s="265"/>
      <c r="W343" s="326"/>
      <c r="X343" s="265"/>
      <c r="Y343" s="265"/>
      <c r="Z343" s="265"/>
      <c r="AA343" s="265"/>
      <c r="AB343" s="265"/>
      <c r="AC343" s="265"/>
      <c r="AD343" s="265"/>
      <c r="AE343" s="265"/>
      <c r="AF343" s="265"/>
      <c r="AG343" s="265"/>
      <c r="AH343" s="265"/>
      <c r="AI343" s="265"/>
      <c r="AJ343" s="265"/>
      <c r="AK343" s="265"/>
      <c r="AL343" s="265"/>
      <c r="AM343" s="265"/>
      <c r="AN343" s="266"/>
      <c r="AO343" s="266"/>
      <c r="AP343" s="266"/>
      <c r="AQ343" s="266"/>
      <c r="AR343" s="266"/>
      <c r="AS343" s="265"/>
    </row>
    <row r="344" spans="1:45" ht="14.25" customHeight="1" x14ac:dyDescent="0.25">
      <c r="A344" s="265"/>
      <c r="B344" s="325"/>
      <c r="C344" s="325"/>
      <c r="D344" s="265"/>
      <c r="E344" s="265"/>
      <c r="F344" s="265"/>
      <c r="G344" s="265"/>
      <c r="H344" s="265"/>
      <c r="I344" s="265"/>
      <c r="J344" s="265"/>
      <c r="K344" s="265"/>
      <c r="L344" s="265"/>
      <c r="M344" s="265"/>
      <c r="N344" s="265"/>
      <c r="O344" s="265"/>
      <c r="P344" s="265"/>
      <c r="Q344" s="265"/>
      <c r="R344" s="265"/>
      <c r="S344" s="265"/>
      <c r="T344" s="265"/>
      <c r="U344" s="265"/>
      <c r="V344" s="265"/>
      <c r="W344" s="326"/>
      <c r="X344" s="265"/>
      <c r="Y344" s="265"/>
      <c r="Z344" s="265"/>
      <c r="AA344" s="265"/>
      <c r="AB344" s="265"/>
      <c r="AC344" s="265"/>
      <c r="AD344" s="265"/>
      <c r="AE344" s="265"/>
      <c r="AF344" s="265"/>
      <c r="AG344" s="265"/>
      <c r="AH344" s="265"/>
      <c r="AI344" s="265"/>
      <c r="AJ344" s="265"/>
      <c r="AK344" s="265"/>
      <c r="AL344" s="265"/>
      <c r="AM344" s="265"/>
      <c r="AN344" s="266"/>
      <c r="AO344" s="266"/>
      <c r="AP344" s="266"/>
      <c r="AQ344" s="266"/>
      <c r="AR344" s="266"/>
      <c r="AS344" s="265"/>
    </row>
    <row r="345" spans="1:45" ht="14.25" customHeight="1" x14ac:dyDescent="0.25">
      <c r="A345" s="265"/>
      <c r="B345" s="325"/>
      <c r="C345" s="325"/>
      <c r="D345" s="265"/>
      <c r="E345" s="265"/>
      <c r="F345" s="265"/>
      <c r="G345" s="265"/>
      <c r="H345" s="265"/>
      <c r="I345" s="265"/>
      <c r="J345" s="265"/>
      <c r="K345" s="265"/>
      <c r="L345" s="265"/>
      <c r="M345" s="265"/>
      <c r="N345" s="265"/>
      <c r="O345" s="265"/>
      <c r="P345" s="265"/>
      <c r="Q345" s="265"/>
      <c r="R345" s="265"/>
      <c r="S345" s="265"/>
      <c r="T345" s="265"/>
      <c r="U345" s="265"/>
      <c r="V345" s="265"/>
      <c r="W345" s="326"/>
      <c r="X345" s="265"/>
      <c r="Y345" s="265"/>
      <c r="Z345" s="265"/>
      <c r="AA345" s="265"/>
      <c r="AB345" s="265"/>
      <c r="AC345" s="265"/>
      <c r="AD345" s="265"/>
      <c r="AE345" s="265"/>
      <c r="AF345" s="265"/>
      <c r="AG345" s="265"/>
      <c r="AH345" s="265"/>
      <c r="AI345" s="265"/>
      <c r="AJ345" s="265"/>
      <c r="AK345" s="265"/>
      <c r="AL345" s="265"/>
      <c r="AM345" s="265"/>
      <c r="AN345" s="266"/>
      <c r="AO345" s="266"/>
      <c r="AP345" s="266"/>
      <c r="AQ345" s="266"/>
      <c r="AR345" s="266"/>
      <c r="AS345" s="265"/>
    </row>
    <row r="346" spans="1:45" ht="14.25" customHeight="1" x14ac:dyDescent="0.25">
      <c r="A346" s="265"/>
      <c r="B346" s="325"/>
      <c r="C346" s="325"/>
      <c r="D346" s="265"/>
      <c r="E346" s="265"/>
      <c r="F346" s="265"/>
      <c r="G346" s="265"/>
      <c r="H346" s="265"/>
      <c r="I346" s="265"/>
      <c r="J346" s="265"/>
      <c r="K346" s="265"/>
      <c r="L346" s="265"/>
      <c r="M346" s="265"/>
      <c r="N346" s="265"/>
      <c r="O346" s="265"/>
      <c r="P346" s="265"/>
      <c r="Q346" s="265"/>
      <c r="R346" s="265"/>
      <c r="S346" s="265"/>
      <c r="T346" s="265"/>
      <c r="U346" s="265"/>
      <c r="V346" s="265"/>
      <c r="W346" s="326"/>
      <c r="X346" s="265"/>
      <c r="Y346" s="265"/>
      <c r="Z346" s="265"/>
      <c r="AA346" s="265"/>
      <c r="AB346" s="265"/>
      <c r="AC346" s="265"/>
      <c r="AD346" s="265"/>
      <c r="AE346" s="265"/>
      <c r="AF346" s="265"/>
      <c r="AG346" s="265"/>
      <c r="AH346" s="265"/>
      <c r="AI346" s="265"/>
      <c r="AJ346" s="265"/>
      <c r="AK346" s="265"/>
      <c r="AL346" s="265"/>
      <c r="AM346" s="265"/>
      <c r="AN346" s="266"/>
      <c r="AO346" s="266"/>
      <c r="AP346" s="266"/>
      <c r="AQ346" s="266"/>
      <c r="AR346" s="266"/>
      <c r="AS346" s="265"/>
    </row>
    <row r="347" spans="1:45" ht="14.25" customHeight="1" x14ac:dyDescent="0.25">
      <c r="A347" s="265"/>
      <c r="B347" s="325"/>
      <c r="C347" s="325"/>
      <c r="D347" s="265"/>
      <c r="E347" s="265"/>
      <c r="F347" s="265"/>
      <c r="G347" s="265"/>
      <c r="H347" s="265"/>
      <c r="I347" s="265"/>
      <c r="J347" s="265"/>
      <c r="K347" s="265"/>
      <c r="L347" s="265"/>
      <c r="M347" s="265"/>
      <c r="N347" s="265"/>
      <c r="O347" s="265"/>
      <c r="P347" s="265"/>
      <c r="Q347" s="265"/>
      <c r="R347" s="265"/>
      <c r="S347" s="265"/>
      <c r="T347" s="265"/>
      <c r="U347" s="265"/>
      <c r="V347" s="265"/>
      <c r="W347" s="326"/>
      <c r="X347" s="265"/>
      <c r="Y347" s="265"/>
      <c r="Z347" s="265"/>
      <c r="AA347" s="265"/>
      <c r="AB347" s="265"/>
      <c r="AC347" s="265"/>
      <c r="AD347" s="265"/>
      <c r="AE347" s="265"/>
      <c r="AF347" s="265"/>
      <c r="AG347" s="265"/>
      <c r="AH347" s="265"/>
      <c r="AI347" s="265"/>
      <c r="AJ347" s="265"/>
      <c r="AK347" s="265"/>
      <c r="AL347" s="265"/>
      <c r="AM347" s="265"/>
      <c r="AN347" s="266"/>
      <c r="AO347" s="266"/>
      <c r="AP347" s="266"/>
      <c r="AQ347" s="266"/>
      <c r="AR347" s="266"/>
      <c r="AS347" s="265"/>
    </row>
    <row r="348" spans="1:45" ht="14.25" customHeight="1" x14ac:dyDescent="0.25">
      <c r="A348" s="265"/>
      <c r="B348" s="325"/>
      <c r="C348" s="325"/>
      <c r="D348" s="265"/>
      <c r="E348" s="265"/>
      <c r="F348" s="265"/>
      <c r="G348" s="265"/>
      <c r="H348" s="265"/>
      <c r="I348" s="265"/>
      <c r="J348" s="265"/>
      <c r="K348" s="265"/>
      <c r="L348" s="265"/>
      <c r="M348" s="265"/>
      <c r="N348" s="265"/>
      <c r="O348" s="265"/>
      <c r="P348" s="265"/>
      <c r="Q348" s="265"/>
      <c r="R348" s="265"/>
      <c r="S348" s="265"/>
      <c r="T348" s="265"/>
      <c r="U348" s="265"/>
      <c r="V348" s="265"/>
      <c r="W348" s="326"/>
      <c r="X348" s="265"/>
      <c r="Y348" s="265"/>
      <c r="Z348" s="265"/>
      <c r="AA348" s="265"/>
      <c r="AB348" s="265"/>
      <c r="AC348" s="265"/>
      <c r="AD348" s="265"/>
      <c r="AE348" s="265"/>
      <c r="AF348" s="265"/>
      <c r="AG348" s="265"/>
      <c r="AH348" s="265"/>
      <c r="AI348" s="265"/>
      <c r="AJ348" s="265"/>
      <c r="AK348" s="265"/>
      <c r="AL348" s="265"/>
      <c r="AM348" s="265"/>
      <c r="AN348" s="266"/>
      <c r="AO348" s="266"/>
      <c r="AP348" s="266"/>
      <c r="AQ348" s="266"/>
      <c r="AR348" s="266"/>
      <c r="AS348" s="265"/>
    </row>
    <row r="349" spans="1:45" ht="14.25" customHeight="1" x14ac:dyDescent="0.25">
      <c r="A349" s="265"/>
      <c r="B349" s="325"/>
      <c r="C349" s="325"/>
      <c r="D349" s="265"/>
      <c r="E349" s="265"/>
      <c r="F349" s="265"/>
      <c r="G349" s="265"/>
      <c r="H349" s="265"/>
      <c r="I349" s="265"/>
      <c r="J349" s="265"/>
      <c r="K349" s="265"/>
      <c r="L349" s="265"/>
      <c r="M349" s="265"/>
      <c r="N349" s="265"/>
      <c r="O349" s="265"/>
      <c r="P349" s="265"/>
      <c r="Q349" s="265"/>
      <c r="R349" s="265"/>
      <c r="S349" s="265"/>
      <c r="T349" s="265"/>
      <c r="U349" s="265"/>
      <c r="V349" s="265"/>
      <c r="W349" s="326"/>
      <c r="X349" s="265"/>
      <c r="Y349" s="265"/>
      <c r="Z349" s="265"/>
      <c r="AA349" s="265"/>
      <c r="AB349" s="265"/>
      <c r="AC349" s="265"/>
      <c r="AD349" s="265"/>
      <c r="AE349" s="265"/>
      <c r="AF349" s="265"/>
      <c r="AG349" s="265"/>
      <c r="AH349" s="265"/>
      <c r="AI349" s="265"/>
      <c r="AJ349" s="265"/>
      <c r="AK349" s="265"/>
      <c r="AL349" s="265"/>
      <c r="AM349" s="265"/>
      <c r="AN349" s="266"/>
      <c r="AO349" s="266"/>
      <c r="AP349" s="266"/>
      <c r="AQ349" s="266"/>
      <c r="AR349" s="266"/>
      <c r="AS349" s="265"/>
    </row>
    <row r="350" spans="1:45" ht="14.25" customHeight="1" x14ac:dyDescent="0.25">
      <c r="A350" s="265"/>
      <c r="B350" s="325"/>
      <c r="C350" s="325"/>
      <c r="D350" s="265"/>
      <c r="E350" s="265"/>
      <c r="F350" s="265"/>
      <c r="G350" s="265"/>
      <c r="H350" s="265"/>
      <c r="I350" s="265"/>
      <c r="J350" s="265"/>
      <c r="K350" s="265"/>
      <c r="L350" s="265"/>
      <c r="M350" s="265"/>
      <c r="N350" s="265"/>
      <c r="O350" s="265"/>
      <c r="P350" s="265"/>
      <c r="Q350" s="265"/>
      <c r="R350" s="265"/>
      <c r="S350" s="265"/>
      <c r="T350" s="265"/>
      <c r="U350" s="265"/>
      <c r="V350" s="265"/>
      <c r="W350" s="326"/>
      <c r="X350" s="265"/>
      <c r="Y350" s="265"/>
      <c r="Z350" s="265"/>
      <c r="AA350" s="265"/>
      <c r="AB350" s="265"/>
      <c r="AC350" s="265"/>
      <c r="AD350" s="265"/>
      <c r="AE350" s="265"/>
      <c r="AF350" s="265"/>
      <c r="AG350" s="265"/>
      <c r="AH350" s="265"/>
      <c r="AI350" s="265"/>
      <c r="AJ350" s="265"/>
      <c r="AK350" s="265"/>
      <c r="AL350" s="265"/>
      <c r="AM350" s="265"/>
      <c r="AN350" s="266"/>
      <c r="AO350" s="266"/>
      <c r="AP350" s="266"/>
      <c r="AQ350" s="266"/>
      <c r="AR350" s="266"/>
      <c r="AS350" s="265"/>
    </row>
    <row r="351" spans="1:45" ht="14.25" customHeight="1" x14ac:dyDescent="0.25">
      <c r="A351" s="265"/>
      <c r="B351" s="325"/>
      <c r="C351" s="325"/>
      <c r="D351" s="265"/>
      <c r="E351" s="265"/>
      <c r="F351" s="265"/>
      <c r="G351" s="265"/>
      <c r="H351" s="265"/>
      <c r="I351" s="265"/>
      <c r="J351" s="265"/>
      <c r="K351" s="265"/>
      <c r="L351" s="265"/>
      <c r="M351" s="265"/>
      <c r="N351" s="265"/>
      <c r="O351" s="265"/>
      <c r="P351" s="265"/>
      <c r="Q351" s="265"/>
      <c r="R351" s="265"/>
      <c r="S351" s="265"/>
      <c r="T351" s="265"/>
      <c r="U351" s="265"/>
      <c r="V351" s="265"/>
      <c r="W351" s="326"/>
      <c r="X351" s="265"/>
      <c r="Y351" s="265"/>
      <c r="Z351" s="265"/>
      <c r="AA351" s="265"/>
      <c r="AB351" s="265"/>
      <c r="AC351" s="265"/>
      <c r="AD351" s="265"/>
      <c r="AE351" s="265"/>
      <c r="AF351" s="265"/>
      <c r="AG351" s="265"/>
      <c r="AH351" s="265"/>
      <c r="AI351" s="265"/>
      <c r="AJ351" s="265"/>
      <c r="AK351" s="265"/>
      <c r="AL351" s="265"/>
      <c r="AM351" s="265"/>
      <c r="AN351" s="266"/>
      <c r="AO351" s="266"/>
      <c r="AP351" s="266"/>
      <c r="AQ351" s="266"/>
      <c r="AR351" s="266"/>
      <c r="AS351" s="265"/>
    </row>
    <row r="352" spans="1:45" ht="14.25" customHeight="1" x14ac:dyDescent="0.25">
      <c r="A352" s="265"/>
      <c r="B352" s="325"/>
      <c r="C352" s="325"/>
      <c r="D352" s="265"/>
      <c r="E352" s="265"/>
      <c r="F352" s="265"/>
      <c r="G352" s="265"/>
      <c r="H352" s="265"/>
      <c r="I352" s="265"/>
      <c r="J352" s="265"/>
      <c r="K352" s="265"/>
      <c r="L352" s="265"/>
      <c r="M352" s="265"/>
      <c r="N352" s="265"/>
      <c r="O352" s="265"/>
      <c r="P352" s="265"/>
      <c r="Q352" s="265"/>
      <c r="R352" s="265"/>
      <c r="S352" s="265"/>
      <c r="T352" s="265"/>
      <c r="U352" s="265"/>
      <c r="V352" s="265"/>
      <c r="W352" s="326"/>
      <c r="X352" s="265"/>
      <c r="Y352" s="265"/>
      <c r="Z352" s="265"/>
      <c r="AA352" s="265"/>
      <c r="AB352" s="265"/>
      <c r="AC352" s="265"/>
      <c r="AD352" s="265"/>
      <c r="AE352" s="265"/>
      <c r="AF352" s="265"/>
      <c r="AG352" s="265"/>
      <c r="AH352" s="265"/>
      <c r="AI352" s="265"/>
      <c r="AJ352" s="265"/>
      <c r="AK352" s="265"/>
      <c r="AL352" s="265"/>
      <c r="AM352" s="265"/>
      <c r="AN352" s="266"/>
      <c r="AO352" s="266"/>
      <c r="AP352" s="266"/>
      <c r="AQ352" s="266"/>
      <c r="AR352" s="266"/>
      <c r="AS352" s="265"/>
    </row>
    <row r="353" spans="1:45" ht="14.25" customHeight="1" x14ac:dyDescent="0.25">
      <c r="A353" s="265"/>
      <c r="B353" s="325"/>
      <c r="C353" s="325"/>
      <c r="D353" s="265"/>
      <c r="E353" s="265"/>
      <c r="F353" s="265"/>
      <c r="G353" s="265"/>
      <c r="H353" s="265"/>
      <c r="I353" s="265"/>
      <c r="J353" s="265"/>
      <c r="K353" s="265"/>
      <c r="L353" s="265"/>
      <c r="M353" s="265"/>
      <c r="N353" s="265"/>
      <c r="O353" s="265"/>
      <c r="P353" s="265"/>
      <c r="Q353" s="265"/>
      <c r="R353" s="265"/>
      <c r="S353" s="265"/>
      <c r="T353" s="265"/>
      <c r="U353" s="265"/>
      <c r="V353" s="265"/>
      <c r="W353" s="326"/>
      <c r="X353" s="265"/>
      <c r="Y353" s="265"/>
      <c r="Z353" s="265"/>
      <c r="AA353" s="265"/>
      <c r="AB353" s="265"/>
      <c r="AC353" s="265"/>
      <c r="AD353" s="265"/>
      <c r="AE353" s="265"/>
      <c r="AF353" s="265"/>
      <c r="AG353" s="265"/>
      <c r="AH353" s="265"/>
      <c r="AI353" s="265"/>
      <c r="AJ353" s="265"/>
      <c r="AK353" s="265"/>
      <c r="AL353" s="265"/>
      <c r="AM353" s="265"/>
      <c r="AN353" s="266"/>
      <c r="AO353" s="266"/>
      <c r="AP353" s="266"/>
      <c r="AQ353" s="266"/>
      <c r="AR353" s="266"/>
      <c r="AS353" s="265"/>
    </row>
    <row r="354" spans="1:45" ht="14.25" customHeight="1" x14ac:dyDescent="0.25">
      <c r="A354" s="265"/>
      <c r="B354" s="325"/>
      <c r="C354" s="325"/>
      <c r="D354" s="265"/>
      <c r="E354" s="265"/>
      <c r="F354" s="265"/>
      <c r="G354" s="265"/>
      <c r="H354" s="265"/>
      <c r="I354" s="265"/>
      <c r="J354" s="265"/>
      <c r="K354" s="265"/>
      <c r="L354" s="265"/>
      <c r="M354" s="265"/>
      <c r="N354" s="265"/>
      <c r="O354" s="265"/>
      <c r="P354" s="265"/>
      <c r="Q354" s="265"/>
      <c r="R354" s="265"/>
      <c r="S354" s="265"/>
      <c r="T354" s="265"/>
      <c r="U354" s="265"/>
      <c r="V354" s="265"/>
      <c r="W354" s="326"/>
      <c r="X354" s="265"/>
      <c r="Y354" s="265"/>
      <c r="Z354" s="265"/>
      <c r="AA354" s="265"/>
      <c r="AB354" s="265"/>
      <c r="AC354" s="265"/>
      <c r="AD354" s="265"/>
      <c r="AE354" s="265"/>
      <c r="AF354" s="265"/>
      <c r="AG354" s="265"/>
      <c r="AH354" s="265"/>
      <c r="AI354" s="265"/>
      <c r="AJ354" s="265"/>
      <c r="AK354" s="265"/>
      <c r="AL354" s="265"/>
      <c r="AM354" s="265"/>
      <c r="AN354" s="266"/>
      <c r="AO354" s="266"/>
      <c r="AP354" s="266"/>
      <c r="AQ354" s="266"/>
      <c r="AR354" s="266"/>
      <c r="AS354" s="265"/>
    </row>
    <row r="355" spans="1:45" ht="14.25" customHeight="1" x14ac:dyDescent="0.25">
      <c r="A355" s="265"/>
      <c r="B355" s="325"/>
      <c r="C355" s="325"/>
      <c r="D355" s="265"/>
      <c r="E355" s="265"/>
      <c r="F355" s="265"/>
      <c r="G355" s="265"/>
      <c r="H355" s="265"/>
      <c r="I355" s="265"/>
      <c r="J355" s="265"/>
      <c r="K355" s="265"/>
      <c r="L355" s="265"/>
      <c r="M355" s="265"/>
      <c r="N355" s="265"/>
      <c r="O355" s="265"/>
      <c r="P355" s="265"/>
      <c r="Q355" s="265"/>
      <c r="R355" s="265"/>
      <c r="S355" s="265"/>
      <c r="T355" s="265"/>
      <c r="U355" s="265"/>
      <c r="V355" s="265"/>
      <c r="W355" s="326"/>
      <c r="X355" s="265"/>
      <c r="Y355" s="265"/>
      <c r="Z355" s="265"/>
      <c r="AA355" s="265"/>
      <c r="AB355" s="265"/>
      <c r="AC355" s="265"/>
      <c r="AD355" s="265"/>
      <c r="AE355" s="265"/>
      <c r="AF355" s="265"/>
      <c r="AG355" s="265"/>
      <c r="AH355" s="265"/>
      <c r="AI355" s="265"/>
      <c r="AJ355" s="265"/>
      <c r="AK355" s="265"/>
      <c r="AL355" s="265"/>
      <c r="AM355" s="265"/>
      <c r="AN355" s="266"/>
      <c r="AO355" s="266"/>
      <c r="AP355" s="266"/>
      <c r="AQ355" s="266"/>
      <c r="AR355" s="266"/>
      <c r="AS355" s="265"/>
    </row>
    <row r="356" spans="1:45" ht="14.25" customHeight="1" x14ac:dyDescent="0.25">
      <c r="A356" s="265"/>
      <c r="B356" s="325"/>
      <c r="C356" s="325"/>
      <c r="D356" s="265"/>
      <c r="E356" s="265"/>
      <c r="F356" s="265"/>
      <c r="G356" s="265"/>
      <c r="H356" s="265"/>
      <c r="I356" s="265"/>
      <c r="J356" s="265"/>
      <c r="K356" s="265"/>
      <c r="L356" s="265"/>
      <c r="M356" s="265"/>
      <c r="N356" s="265"/>
      <c r="O356" s="265"/>
      <c r="P356" s="265"/>
      <c r="Q356" s="265"/>
      <c r="R356" s="265"/>
      <c r="S356" s="265"/>
      <c r="T356" s="265"/>
      <c r="U356" s="265"/>
      <c r="V356" s="265"/>
      <c r="W356" s="326"/>
      <c r="X356" s="265"/>
      <c r="Y356" s="265"/>
      <c r="Z356" s="265"/>
      <c r="AA356" s="265"/>
      <c r="AB356" s="265"/>
      <c r="AC356" s="265"/>
      <c r="AD356" s="265"/>
      <c r="AE356" s="265"/>
      <c r="AF356" s="265"/>
      <c r="AG356" s="265"/>
      <c r="AH356" s="265"/>
      <c r="AI356" s="265"/>
      <c r="AJ356" s="265"/>
      <c r="AK356" s="265"/>
      <c r="AL356" s="265"/>
      <c r="AM356" s="265"/>
      <c r="AN356" s="266"/>
      <c r="AO356" s="266"/>
      <c r="AP356" s="266"/>
      <c r="AQ356" s="266"/>
      <c r="AR356" s="266"/>
      <c r="AS356" s="265"/>
    </row>
    <row r="357" spans="1:45" ht="14.25" customHeight="1" x14ac:dyDescent="0.25">
      <c r="A357" s="265"/>
      <c r="B357" s="325"/>
      <c r="C357" s="325"/>
      <c r="D357" s="265"/>
      <c r="E357" s="265"/>
      <c r="F357" s="265"/>
      <c r="G357" s="265"/>
      <c r="H357" s="265"/>
      <c r="I357" s="265"/>
      <c r="J357" s="265"/>
      <c r="K357" s="265"/>
      <c r="L357" s="265"/>
      <c r="M357" s="265"/>
      <c r="N357" s="265"/>
      <c r="O357" s="265"/>
      <c r="P357" s="265"/>
      <c r="Q357" s="265"/>
      <c r="R357" s="265"/>
      <c r="S357" s="265"/>
      <c r="T357" s="265"/>
      <c r="U357" s="265"/>
      <c r="V357" s="265"/>
      <c r="W357" s="326"/>
      <c r="X357" s="265"/>
      <c r="Y357" s="265"/>
      <c r="Z357" s="265"/>
      <c r="AA357" s="265"/>
      <c r="AB357" s="265"/>
      <c r="AC357" s="265"/>
      <c r="AD357" s="265"/>
      <c r="AE357" s="265"/>
      <c r="AF357" s="265"/>
      <c r="AG357" s="265"/>
      <c r="AH357" s="265"/>
      <c r="AI357" s="265"/>
      <c r="AJ357" s="265"/>
      <c r="AK357" s="265"/>
      <c r="AL357" s="265"/>
      <c r="AM357" s="265"/>
      <c r="AN357" s="266"/>
      <c r="AO357" s="266"/>
      <c r="AP357" s="266"/>
      <c r="AQ357" s="266"/>
      <c r="AR357" s="266"/>
      <c r="AS357" s="265"/>
    </row>
    <row r="358" spans="1:45" ht="14.25" customHeight="1" x14ac:dyDescent="0.25">
      <c r="A358" s="265"/>
      <c r="B358" s="325"/>
      <c r="C358" s="325"/>
      <c r="D358" s="265"/>
      <c r="E358" s="265"/>
      <c r="F358" s="265"/>
      <c r="G358" s="265"/>
      <c r="H358" s="265"/>
      <c r="I358" s="265"/>
      <c r="J358" s="265"/>
      <c r="K358" s="265"/>
      <c r="L358" s="265"/>
      <c r="M358" s="265"/>
      <c r="N358" s="265"/>
      <c r="O358" s="265"/>
      <c r="P358" s="265"/>
      <c r="Q358" s="265"/>
      <c r="R358" s="265"/>
      <c r="S358" s="265"/>
      <c r="T358" s="265"/>
      <c r="U358" s="265"/>
      <c r="V358" s="265"/>
      <c r="W358" s="326"/>
      <c r="X358" s="265"/>
      <c r="Y358" s="265"/>
      <c r="Z358" s="265"/>
      <c r="AA358" s="265"/>
      <c r="AB358" s="265"/>
      <c r="AC358" s="265"/>
      <c r="AD358" s="265"/>
      <c r="AE358" s="265"/>
      <c r="AF358" s="265"/>
      <c r="AG358" s="265"/>
      <c r="AH358" s="265"/>
      <c r="AI358" s="265"/>
      <c r="AJ358" s="265"/>
      <c r="AK358" s="265"/>
      <c r="AL358" s="265"/>
      <c r="AM358" s="265"/>
      <c r="AN358" s="266"/>
      <c r="AO358" s="266"/>
      <c r="AP358" s="266"/>
      <c r="AQ358" s="266"/>
      <c r="AR358" s="266"/>
      <c r="AS358" s="265"/>
    </row>
    <row r="359" spans="1:45" ht="14.25" customHeight="1" x14ac:dyDescent="0.25">
      <c r="A359" s="265"/>
      <c r="B359" s="325"/>
      <c r="C359" s="325"/>
      <c r="D359" s="265"/>
      <c r="E359" s="265"/>
      <c r="F359" s="265"/>
      <c r="G359" s="265"/>
      <c r="H359" s="265"/>
      <c r="I359" s="265"/>
      <c r="J359" s="265"/>
      <c r="K359" s="265"/>
      <c r="L359" s="265"/>
      <c r="M359" s="265"/>
      <c r="N359" s="265"/>
      <c r="O359" s="265"/>
      <c r="P359" s="265"/>
      <c r="Q359" s="265"/>
      <c r="R359" s="265"/>
      <c r="S359" s="265"/>
      <c r="T359" s="265"/>
      <c r="U359" s="265"/>
      <c r="V359" s="265"/>
      <c r="W359" s="326"/>
      <c r="X359" s="265"/>
      <c r="Y359" s="265"/>
      <c r="Z359" s="265"/>
      <c r="AA359" s="265"/>
      <c r="AB359" s="265"/>
      <c r="AC359" s="265"/>
      <c r="AD359" s="265"/>
      <c r="AE359" s="265"/>
      <c r="AF359" s="265"/>
      <c r="AG359" s="265"/>
      <c r="AH359" s="265"/>
      <c r="AI359" s="265"/>
      <c r="AJ359" s="265"/>
      <c r="AK359" s="265"/>
      <c r="AL359" s="265"/>
      <c r="AM359" s="265"/>
      <c r="AN359" s="266"/>
      <c r="AO359" s="266"/>
      <c r="AP359" s="266"/>
      <c r="AQ359" s="266"/>
      <c r="AR359" s="266"/>
      <c r="AS359" s="265"/>
    </row>
    <row r="360" spans="1:45" ht="14.25" customHeight="1" x14ac:dyDescent="0.25">
      <c r="A360" s="265"/>
      <c r="B360" s="325"/>
      <c r="C360" s="325"/>
      <c r="D360" s="265"/>
      <c r="E360" s="265"/>
      <c r="F360" s="265"/>
      <c r="G360" s="265"/>
      <c r="H360" s="265"/>
      <c r="I360" s="265"/>
      <c r="J360" s="265"/>
      <c r="K360" s="265"/>
      <c r="L360" s="265"/>
      <c r="M360" s="265"/>
      <c r="N360" s="265"/>
      <c r="O360" s="265"/>
      <c r="P360" s="265"/>
      <c r="Q360" s="265"/>
      <c r="R360" s="265"/>
      <c r="S360" s="265"/>
      <c r="T360" s="265"/>
      <c r="U360" s="265"/>
      <c r="V360" s="265"/>
      <c r="W360" s="326"/>
      <c r="X360" s="265"/>
      <c r="Y360" s="265"/>
      <c r="Z360" s="265"/>
      <c r="AA360" s="265"/>
      <c r="AB360" s="265"/>
      <c r="AC360" s="265"/>
      <c r="AD360" s="265"/>
      <c r="AE360" s="265"/>
      <c r="AF360" s="265"/>
      <c r="AG360" s="265"/>
      <c r="AH360" s="265"/>
      <c r="AI360" s="265"/>
      <c r="AJ360" s="265"/>
      <c r="AK360" s="265"/>
      <c r="AL360" s="265"/>
      <c r="AM360" s="265"/>
      <c r="AN360" s="266"/>
      <c r="AO360" s="266"/>
      <c r="AP360" s="266"/>
      <c r="AQ360" s="266"/>
      <c r="AR360" s="266"/>
      <c r="AS360" s="265"/>
    </row>
    <row r="361" spans="1:45" ht="14.25" customHeight="1" x14ac:dyDescent="0.25">
      <c r="A361" s="265"/>
      <c r="B361" s="325"/>
      <c r="C361" s="325"/>
      <c r="D361" s="265"/>
      <c r="E361" s="265"/>
      <c r="F361" s="265"/>
      <c r="G361" s="265"/>
      <c r="H361" s="265"/>
      <c r="I361" s="265"/>
      <c r="J361" s="265"/>
      <c r="K361" s="265"/>
      <c r="L361" s="265"/>
      <c r="M361" s="265"/>
      <c r="N361" s="265"/>
      <c r="O361" s="265"/>
      <c r="P361" s="265"/>
      <c r="Q361" s="265"/>
      <c r="R361" s="265"/>
      <c r="S361" s="265"/>
      <c r="T361" s="265"/>
      <c r="U361" s="265"/>
      <c r="V361" s="265"/>
      <c r="W361" s="326"/>
      <c r="X361" s="265"/>
      <c r="Y361" s="265"/>
      <c r="Z361" s="265"/>
      <c r="AA361" s="265"/>
      <c r="AB361" s="265"/>
      <c r="AC361" s="265"/>
      <c r="AD361" s="265"/>
      <c r="AE361" s="265"/>
      <c r="AF361" s="265"/>
      <c r="AG361" s="265"/>
      <c r="AH361" s="265"/>
      <c r="AI361" s="265"/>
      <c r="AJ361" s="265"/>
      <c r="AK361" s="265"/>
      <c r="AL361" s="265"/>
      <c r="AM361" s="265"/>
      <c r="AN361" s="266"/>
      <c r="AO361" s="266"/>
      <c r="AP361" s="266"/>
      <c r="AQ361" s="266"/>
      <c r="AR361" s="266"/>
      <c r="AS361" s="265"/>
    </row>
    <row r="362" spans="1:45" ht="14.25" customHeight="1" x14ac:dyDescent="0.25">
      <c r="A362" s="265"/>
      <c r="B362" s="325"/>
      <c r="C362" s="325"/>
      <c r="D362" s="265"/>
      <c r="E362" s="265"/>
      <c r="F362" s="265"/>
      <c r="G362" s="265"/>
      <c r="H362" s="265"/>
      <c r="I362" s="265"/>
      <c r="J362" s="265"/>
      <c r="K362" s="265"/>
      <c r="L362" s="265"/>
      <c r="M362" s="265"/>
      <c r="N362" s="265"/>
      <c r="O362" s="265"/>
      <c r="P362" s="265"/>
      <c r="Q362" s="265"/>
      <c r="R362" s="265"/>
      <c r="S362" s="265"/>
      <c r="T362" s="265"/>
      <c r="U362" s="265"/>
      <c r="V362" s="265"/>
      <c r="W362" s="326"/>
      <c r="X362" s="265"/>
      <c r="Y362" s="265"/>
      <c r="Z362" s="265"/>
      <c r="AA362" s="265"/>
      <c r="AB362" s="265"/>
      <c r="AC362" s="265"/>
      <c r="AD362" s="265"/>
      <c r="AE362" s="265"/>
      <c r="AF362" s="265"/>
      <c r="AG362" s="265"/>
      <c r="AH362" s="265"/>
      <c r="AI362" s="265"/>
      <c r="AJ362" s="265"/>
      <c r="AK362" s="265"/>
      <c r="AL362" s="265"/>
      <c r="AM362" s="265"/>
      <c r="AN362" s="266"/>
      <c r="AO362" s="266"/>
      <c r="AP362" s="266"/>
      <c r="AQ362" s="266"/>
      <c r="AR362" s="266"/>
      <c r="AS362" s="265"/>
    </row>
    <row r="363" spans="1:45" ht="14.25" customHeight="1" x14ac:dyDescent="0.25">
      <c r="A363" s="265"/>
      <c r="B363" s="325"/>
      <c r="C363" s="325"/>
      <c r="D363" s="265"/>
      <c r="E363" s="265"/>
      <c r="F363" s="265"/>
      <c r="G363" s="265"/>
      <c r="H363" s="265"/>
      <c r="I363" s="265"/>
      <c r="J363" s="265"/>
      <c r="K363" s="265"/>
      <c r="L363" s="265"/>
      <c r="M363" s="265"/>
      <c r="N363" s="265"/>
      <c r="O363" s="265"/>
      <c r="P363" s="265"/>
      <c r="Q363" s="265"/>
      <c r="R363" s="265"/>
      <c r="S363" s="265"/>
      <c r="T363" s="265"/>
      <c r="U363" s="265"/>
      <c r="V363" s="265"/>
      <c r="W363" s="326"/>
      <c r="X363" s="265"/>
      <c r="Y363" s="265"/>
      <c r="Z363" s="265"/>
      <c r="AA363" s="265"/>
      <c r="AB363" s="265"/>
      <c r="AC363" s="265"/>
      <c r="AD363" s="265"/>
      <c r="AE363" s="265"/>
      <c r="AF363" s="265"/>
      <c r="AG363" s="265"/>
      <c r="AH363" s="265"/>
      <c r="AI363" s="265"/>
      <c r="AJ363" s="265"/>
      <c r="AK363" s="265"/>
      <c r="AL363" s="265"/>
      <c r="AM363" s="265"/>
      <c r="AN363" s="266"/>
      <c r="AO363" s="266"/>
      <c r="AP363" s="266"/>
      <c r="AQ363" s="266"/>
      <c r="AR363" s="266"/>
      <c r="AS363" s="265"/>
    </row>
    <row r="364" spans="1:45" ht="14.25" customHeight="1" x14ac:dyDescent="0.25">
      <c r="A364" s="265"/>
      <c r="B364" s="325"/>
      <c r="C364" s="325"/>
      <c r="D364" s="265"/>
      <c r="E364" s="265"/>
      <c r="F364" s="265"/>
      <c r="G364" s="265"/>
      <c r="H364" s="265"/>
      <c r="I364" s="265"/>
      <c r="J364" s="265"/>
      <c r="K364" s="265"/>
      <c r="L364" s="265"/>
      <c r="M364" s="265"/>
      <c r="N364" s="265"/>
      <c r="O364" s="265"/>
      <c r="P364" s="265"/>
      <c r="Q364" s="265"/>
      <c r="R364" s="265"/>
      <c r="S364" s="265"/>
      <c r="T364" s="265"/>
      <c r="U364" s="265"/>
      <c r="V364" s="265"/>
      <c r="W364" s="326"/>
      <c r="X364" s="265"/>
      <c r="Y364" s="265"/>
      <c r="Z364" s="265"/>
      <c r="AA364" s="265"/>
      <c r="AB364" s="265"/>
      <c r="AC364" s="265"/>
      <c r="AD364" s="265"/>
      <c r="AE364" s="265"/>
      <c r="AF364" s="265"/>
      <c r="AG364" s="265"/>
      <c r="AH364" s="265"/>
      <c r="AI364" s="265"/>
      <c r="AJ364" s="265"/>
      <c r="AK364" s="265"/>
      <c r="AL364" s="265"/>
      <c r="AM364" s="265"/>
      <c r="AN364" s="266"/>
      <c r="AO364" s="266"/>
      <c r="AP364" s="266"/>
      <c r="AQ364" s="266"/>
      <c r="AR364" s="266"/>
      <c r="AS364" s="265"/>
    </row>
    <row r="365" spans="1:45" ht="14.25" customHeight="1" x14ac:dyDescent="0.25">
      <c r="A365" s="265"/>
      <c r="B365" s="325"/>
      <c r="C365" s="325"/>
      <c r="D365" s="265"/>
      <c r="E365" s="265"/>
      <c r="F365" s="265"/>
      <c r="G365" s="265"/>
      <c r="H365" s="265"/>
      <c r="I365" s="265"/>
      <c r="J365" s="265"/>
      <c r="K365" s="265"/>
      <c r="L365" s="265"/>
      <c r="M365" s="265"/>
      <c r="N365" s="265"/>
      <c r="O365" s="265"/>
      <c r="P365" s="265"/>
      <c r="Q365" s="265"/>
      <c r="R365" s="265"/>
      <c r="S365" s="265"/>
      <c r="T365" s="265"/>
      <c r="U365" s="265"/>
      <c r="V365" s="265"/>
      <c r="W365" s="326"/>
      <c r="X365" s="265"/>
      <c r="Y365" s="265"/>
      <c r="Z365" s="265"/>
      <c r="AA365" s="265"/>
      <c r="AB365" s="265"/>
      <c r="AC365" s="265"/>
      <c r="AD365" s="265"/>
      <c r="AE365" s="265"/>
      <c r="AF365" s="265"/>
      <c r="AG365" s="265"/>
      <c r="AH365" s="265"/>
      <c r="AI365" s="265"/>
      <c r="AJ365" s="265"/>
      <c r="AK365" s="265"/>
      <c r="AL365" s="265"/>
      <c r="AM365" s="265"/>
      <c r="AN365" s="266"/>
      <c r="AO365" s="266"/>
      <c r="AP365" s="266"/>
      <c r="AQ365" s="266"/>
      <c r="AR365" s="266"/>
      <c r="AS365" s="265"/>
    </row>
    <row r="366" spans="1:45" ht="14.25" customHeight="1" x14ac:dyDescent="0.25">
      <c r="A366" s="265"/>
      <c r="B366" s="325"/>
      <c r="C366" s="325"/>
      <c r="D366" s="265"/>
      <c r="E366" s="265"/>
      <c r="F366" s="265"/>
      <c r="G366" s="265"/>
      <c r="H366" s="265"/>
      <c r="I366" s="265"/>
      <c r="J366" s="265"/>
      <c r="K366" s="265"/>
      <c r="L366" s="265"/>
      <c r="M366" s="265"/>
      <c r="N366" s="265"/>
      <c r="O366" s="265"/>
      <c r="P366" s="265"/>
      <c r="Q366" s="265"/>
      <c r="R366" s="265"/>
      <c r="S366" s="265"/>
      <c r="T366" s="265"/>
      <c r="U366" s="265"/>
      <c r="V366" s="265"/>
      <c r="W366" s="326"/>
      <c r="X366" s="265"/>
      <c r="Y366" s="265"/>
      <c r="Z366" s="265"/>
      <c r="AA366" s="265"/>
      <c r="AB366" s="265"/>
      <c r="AC366" s="265"/>
      <c r="AD366" s="265"/>
      <c r="AE366" s="265"/>
      <c r="AF366" s="265"/>
      <c r="AG366" s="265"/>
      <c r="AH366" s="265"/>
      <c r="AI366" s="265"/>
      <c r="AJ366" s="265"/>
      <c r="AK366" s="265"/>
      <c r="AL366" s="265"/>
      <c r="AM366" s="265"/>
      <c r="AN366" s="266"/>
      <c r="AO366" s="266"/>
      <c r="AP366" s="266"/>
      <c r="AQ366" s="266"/>
      <c r="AR366" s="266"/>
      <c r="AS366" s="265"/>
    </row>
    <row r="367" spans="1:45" ht="14.25" customHeight="1" x14ac:dyDescent="0.25">
      <c r="A367" s="265"/>
      <c r="B367" s="325"/>
      <c r="C367" s="325"/>
      <c r="D367" s="265"/>
      <c r="E367" s="265"/>
      <c r="F367" s="265"/>
      <c r="G367" s="265"/>
      <c r="H367" s="265"/>
      <c r="I367" s="265"/>
      <c r="J367" s="265"/>
      <c r="K367" s="265"/>
      <c r="L367" s="265"/>
      <c r="M367" s="265"/>
      <c r="N367" s="265"/>
      <c r="O367" s="265"/>
      <c r="P367" s="265"/>
      <c r="Q367" s="265"/>
      <c r="R367" s="265"/>
      <c r="S367" s="265"/>
      <c r="T367" s="265"/>
      <c r="U367" s="265"/>
      <c r="V367" s="265"/>
      <c r="W367" s="326"/>
      <c r="X367" s="265"/>
      <c r="Y367" s="265"/>
      <c r="Z367" s="265"/>
      <c r="AA367" s="265"/>
      <c r="AB367" s="265"/>
      <c r="AC367" s="265"/>
      <c r="AD367" s="265"/>
      <c r="AE367" s="265"/>
      <c r="AF367" s="265"/>
      <c r="AG367" s="265"/>
      <c r="AH367" s="265"/>
      <c r="AI367" s="265"/>
      <c r="AJ367" s="265"/>
      <c r="AK367" s="265"/>
      <c r="AL367" s="265"/>
      <c r="AM367" s="265"/>
      <c r="AN367" s="266"/>
      <c r="AO367" s="266"/>
      <c r="AP367" s="266"/>
      <c r="AQ367" s="266"/>
      <c r="AR367" s="266"/>
      <c r="AS367" s="265"/>
    </row>
    <row r="368" spans="1:45" ht="14.25" customHeight="1" x14ac:dyDescent="0.25">
      <c r="A368" s="265"/>
      <c r="B368" s="325"/>
      <c r="C368" s="325"/>
      <c r="D368" s="265"/>
      <c r="E368" s="265"/>
      <c r="F368" s="265"/>
      <c r="G368" s="265"/>
      <c r="H368" s="265"/>
      <c r="I368" s="265"/>
      <c r="J368" s="265"/>
      <c r="K368" s="265"/>
      <c r="L368" s="265"/>
      <c r="M368" s="265"/>
      <c r="N368" s="265"/>
      <c r="O368" s="265"/>
      <c r="P368" s="265"/>
      <c r="Q368" s="265"/>
      <c r="R368" s="265"/>
      <c r="S368" s="265"/>
      <c r="T368" s="265"/>
      <c r="U368" s="265"/>
      <c r="V368" s="265"/>
      <c r="W368" s="326"/>
      <c r="X368" s="265"/>
      <c r="Y368" s="265"/>
      <c r="Z368" s="265"/>
      <c r="AA368" s="265"/>
      <c r="AB368" s="265"/>
      <c r="AC368" s="265"/>
      <c r="AD368" s="265"/>
      <c r="AE368" s="265"/>
      <c r="AF368" s="265"/>
      <c r="AG368" s="265"/>
      <c r="AH368" s="265"/>
      <c r="AI368" s="265"/>
      <c r="AJ368" s="265"/>
      <c r="AK368" s="265"/>
      <c r="AL368" s="265"/>
      <c r="AM368" s="265"/>
      <c r="AN368" s="266"/>
      <c r="AO368" s="266"/>
      <c r="AP368" s="266"/>
      <c r="AQ368" s="266"/>
      <c r="AR368" s="266"/>
      <c r="AS368" s="265"/>
    </row>
    <row r="369" spans="1:45" ht="14.25" customHeight="1" x14ac:dyDescent="0.25">
      <c r="A369" s="265"/>
      <c r="B369" s="325"/>
      <c r="C369" s="325"/>
      <c r="D369" s="265"/>
      <c r="E369" s="265"/>
      <c r="F369" s="265"/>
      <c r="G369" s="265"/>
      <c r="H369" s="265"/>
      <c r="I369" s="265"/>
      <c r="J369" s="265"/>
      <c r="K369" s="265"/>
      <c r="L369" s="265"/>
      <c r="M369" s="265"/>
      <c r="N369" s="265"/>
      <c r="O369" s="265"/>
      <c r="P369" s="265"/>
      <c r="Q369" s="265"/>
      <c r="R369" s="265"/>
      <c r="S369" s="265"/>
      <c r="T369" s="265"/>
      <c r="U369" s="265"/>
      <c r="V369" s="265"/>
      <c r="W369" s="326"/>
      <c r="X369" s="265"/>
      <c r="Y369" s="265"/>
      <c r="Z369" s="265"/>
      <c r="AA369" s="265"/>
      <c r="AB369" s="265"/>
      <c r="AC369" s="265"/>
      <c r="AD369" s="265"/>
      <c r="AE369" s="265"/>
      <c r="AF369" s="265"/>
      <c r="AG369" s="265"/>
      <c r="AH369" s="265"/>
      <c r="AI369" s="265"/>
      <c r="AJ369" s="265"/>
      <c r="AK369" s="265"/>
      <c r="AL369" s="265"/>
      <c r="AM369" s="265"/>
      <c r="AN369" s="266"/>
      <c r="AO369" s="266"/>
      <c r="AP369" s="266"/>
      <c r="AQ369" s="266"/>
      <c r="AR369" s="266"/>
      <c r="AS369" s="265"/>
    </row>
    <row r="370" spans="1:45" ht="14.25" customHeight="1" x14ac:dyDescent="0.25">
      <c r="A370" s="265"/>
      <c r="B370" s="325"/>
      <c r="C370" s="325"/>
      <c r="D370" s="265"/>
      <c r="E370" s="265"/>
      <c r="F370" s="265"/>
      <c r="G370" s="265"/>
      <c r="H370" s="265"/>
      <c r="I370" s="265"/>
      <c r="J370" s="265"/>
      <c r="K370" s="265"/>
      <c r="L370" s="265"/>
      <c r="M370" s="265"/>
      <c r="N370" s="265"/>
      <c r="O370" s="265"/>
      <c r="P370" s="265"/>
      <c r="Q370" s="265"/>
      <c r="R370" s="265"/>
      <c r="S370" s="265"/>
      <c r="T370" s="265"/>
      <c r="U370" s="265"/>
      <c r="V370" s="265"/>
      <c r="W370" s="326"/>
      <c r="X370" s="265"/>
      <c r="Y370" s="265"/>
      <c r="Z370" s="265"/>
      <c r="AA370" s="265"/>
      <c r="AB370" s="265"/>
      <c r="AC370" s="265"/>
      <c r="AD370" s="265"/>
      <c r="AE370" s="265"/>
      <c r="AF370" s="265"/>
      <c r="AG370" s="265"/>
      <c r="AH370" s="265"/>
      <c r="AI370" s="265"/>
      <c r="AJ370" s="265"/>
      <c r="AK370" s="265"/>
      <c r="AL370" s="265"/>
      <c r="AM370" s="265"/>
      <c r="AN370" s="266"/>
      <c r="AO370" s="266"/>
      <c r="AP370" s="266"/>
      <c r="AQ370" s="266"/>
      <c r="AR370" s="266"/>
      <c r="AS370" s="265"/>
    </row>
    <row r="371" spans="1:45" ht="14.25" customHeight="1" x14ac:dyDescent="0.25">
      <c r="A371" s="265"/>
      <c r="B371" s="325"/>
      <c r="C371" s="325"/>
      <c r="D371" s="265"/>
      <c r="E371" s="265"/>
      <c r="F371" s="265"/>
      <c r="G371" s="265"/>
      <c r="H371" s="265"/>
      <c r="I371" s="265"/>
      <c r="J371" s="265"/>
      <c r="K371" s="265"/>
      <c r="L371" s="265"/>
      <c r="M371" s="265"/>
      <c r="N371" s="265"/>
      <c r="O371" s="265"/>
      <c r="P371" s="265"/>
      <c r="Q371" s="265"/>
      <c r="R371" s="265"/>
      <c r="S371" s="265"/>
      <c r="T371" s="265"/>
      <c r="U371" s="265"/>
      <c r="V371" s="265"/>
      <c r="W371" s="326"/>
      <c r="X371" s="265"/>
      <c r="Y371" s="265"/>
      <c r="Z371" s="265"/>
      <c r="AA371" s="265"/>
      <c r="AB371" s="265"/>
      <c r="AC371" s="265"/>
      <c r="AD371" s="265"/>
      <c r="AE371" s="265"/>
      <c r="AF371" s="265"/>
      <c r="AG371" s="265"/>
      <c r="AH371" s="265"/>
      <c r="AI371" s="265"/>
      <c r="AJ371" s="265"/>
      <c r="AK371" s="265"/>
      <c r="AL371" s="265"/>
      <c r="AM371" s="265"/>
      <c r="AN371" s="266"/>
      <c r="AO371" s="266"/>
      <c r="AP371" s="266"/>
      <c r="AQ371" s="266"/>
      <c r="AR371" s="266"/>
      <c r="AS371" s="265"/>
    </row>
    <row r="372" spans="1:45" ht="14.25" customHeight="1" x14ac:dyDescent="0.25">
      <c r="A372" s="265"/>
      <c r="B372" s="325"/>
      <c r="C372" s="325"/>
      <c r="D372" s="265"/>
      <c r="E372" s="265"/>
      <c r="F372" s="265"/>
      <c r="G372" s="265"/>
      <c r="H372" s="265"/>
      <c r="I372" s="265"/>
      <c r="J372" s="265"/>
      <c r="K372" s="265"/>
      <c r="L372" s="265"/>
      <c r="M372" s="265"/>
      <c r="N372" s="265"/>
      <c r="O372" s="265"/>
      <c r="P372" s="265"/>
      <c r="Q372" s="265"/>
      <c r="R372" s="265"/>
      <c r="S372" s="265"/>
      <c r="T372" s="265"/>
      <c r="U372" s="265"/>
      <c r="V372" s="265"/>
      <c r="W372" s="326"/>
      <c r="X372" s="265"/>
      <c r="Y372" s="265"/>
      <c r="Z372" s="265"/>
      <c r="AA372" s="265"/>
      <c r="AB372" s="265"/>
      <c r="AC372" s="265"/>
      <c r="AD372" s="265"/>
      <c r="AE372" s="265"/>
      <c r="AF372" s="265"/>
      <c r="AG372" s="265"/>
      <c r="AH372" s="265"/>
      <c r="AI372" s="265"/>
      <c r="AJ372" s="265"/>
      <c r="AK372" s="265"/>
      <c r="AL372" s="265"/>
      <c r="AM372" s="265"/>
      <c r="AN372" s="266"/>
      <c r="AO372" s="266"/>
      <c r="AP372" s="266"/>
      <c r="AQ372" s="266"/>
      <c r="AR372" s="266"/>
      <c r="AS372" s="265"/>
    </row>
    <row r="373" spans="1:45" ht="14.25" customHeight="1" x14ac:dyDescent="0.25">
      <c r="A373" s="265"/>
      <c r="B373" s="325"/>
      <c r="C373" s="325"/>
      <c r="D373" s="265"/>
      <c r="E373" s="265"/>
      <c r="F373" s="265"/>
      <c r="G373" s="265"/>
      <c r="H373" s="265"/>
      <c r="I373" s="265"/>
      <c r="J373" s="265"/>
      <c r="K373" s="265"/>
      <c r="L373" s="265"/>
      <c r="M373" s="265"/>
      <c r="N373" s="265"/>
      <c r="O373" s="265"/>
      <c r="P373" s="265"/>
      <c r="Q373" s="265"/>
      <c r="R373" s="265"/>
      <c r="S373" s="265"/>
      <c r="T373" s="265"/>
      <c r="U373" s="265"/>
      <c r="V373" s="265"/>
      <c r="W373" s="326"/>
      <c r="X373" s="265"/>
      <c r="Y373" s="265"/>
      <c r="Z373" s="265"/>
      <c r="AA373" s="265"/>
      <c r="AB373" s="265"/>
      <c r="AC373" s="265"/>
      <c r="AD373" s="265"/>
      <c r="AE373" s="265"/>
      <c r="AF373" s="265"/>
      <c r="AG373" s="265"/>
      <c r="AH373" s="265"/>
      <c r="AI373" s="265"/>
      <c r="AJ373" s="265"/>
      <c r="AK373" s="265"/>
      <c r="AL373" s="265"/>
      <c r="AM373" s="265"/>
      <c r="AN373" s="266"/>
      <c r="AO373" s="266"/>
      <c r="AP373" s="266"/>
      <c r="AQ373" s="266"/>
      <c r="AR373" s="266"/>
      <c r="AS373" s="265"/>
    </row>
    <row r="374" spans="1:45" ht="14.25" customHeight="1" x14ac:dyDescent="0.25">
      <c r="A374" s="265"/>
      <c r="B374" s="325"/>
      <c r="C374" s="325"/>
      <c r="D374" s="265"/>
      <c r="E374" s="265"/>
      <c r="F374" s="265"/>
      <c r="G374" s="265"/>
      <c r="H374" s="265"/>
      <c r="I374" s="265"/>
      <c r="J374" s="265"/>
      <c r="K374" s="265"/>
      <c r="L374" s="265"/>
      <c r="M374" s="265"/>
      <c r="N374" s="265"/>
      <c r="O374" s="265"/>
      <c r="P374" s="265"/>
      <c r="Q374" s="265"/>
      <c r="R374" s="265"/>
      <c r="S374" s="265"/>
      <c r="T374" s="265"/>
      <c r="U374" s="265"/>
      <c r="V374" s="265"/>
      <c r="W374" s="326"/>
      <c r="X374" s="265"/>
      <c r="Y374" s="265"/>
      <c r="Z374" s="265"/>
      <c r="AA374" s="265"/>
      <c r="AB374" s="265"/>
      <c r="AC374" s="265"/>
      <c r="AD374" s="265"/>
      <c r="AE374" s="265"/>
      <c r="AF374" s="265"/>
      <c r="AG374" s="265"/>
      <c r="AH374" s="265"/>
      <c r="AI374" s="265"/>
      <c r="AJ374" s="265"/>
      <c r="AK374" s="265"/>
      <c r="AL374" s="265"/>
      <c r="AM374" s="265"/>
      <c r="AN374" s="266"/>
      <c r="AO374" s="266"/>
      <c r="AP374" s="266"/>
      <c r="AQ374" s="266"/>
      <c r="AR374" s="266"/>
      <c r="AS374" s="265"/>
    </row>
    <row r="375" spans="1:45" ht="14.25" customHeight="1" x14ac:dyDescent="0.25">
      <c r="A375" s="265"/>
      <c r="B375" s="325"/>
      <c r="C375" s="325"/>
      <c r="D375" s="265"/>
      <c r="E375" s="265"/>
      <c r="F375" s="265"/>
      <c r="G375" s="265"/>
      <c r="H375" s="265"/>
      <c r="I375" s="265"/>
      <c r="J375" s="265"/>
      <c r="K375" s="265"/>
      <c r="L375" s="265"/>
      <c r="M375" s="265"/>
      <c r="N375" s="265"/>
      <c r="O375" s="265"/>
      <c r="P375" s="265"/>
      <c r="Q375" s="265"/>
      <c r="R375" s="265"/>
      <c r="S375" s="265"/>
      <c r="T375" s="265"/>
      <c r="U375" s="265"/>
      <c r="V375" s="265"/>
      <c r="W375" s="326"/>
      <c r="X375" s="265"/>
      <c r="Y375" s="265"/>
      <c r="Z375" s="265"/>
      <c r="AA375" s="265"/>
      <c r="AB375" s="265"/>
      <c r="AC375" s="265"/>
      <c r="AD375" s="265"/>
      <c r="AE375" s="265"/>
      <c r="AF375" s="265"/>
      <c r="AG375" s="265"/>
      <c r="AH375" s="265"/>
      <c r="AI375" s="265"/>
      <c r="AJ375" s="265"/>
      <c r="AK375" s="265"/>
      <c r="AL375" s="265"/>
      <c r="AM375" s="265"/>
      <c r="AN375" s="266"/>
      <c r="AO375" s="266"/>
      <c r="AP375" s="266"/>
      <c r="AQ375" s="266"/>
      <c r="AR375" s="266"/>
      <c r="AS375" s="265"/>
    </row>
    <row r="376" spans="1:45" ht="14.25" customHeight="1" x14ac:dyDescent="0.25">
      <c r="A376" s="265"/>
      <c r="B376" s="325"/>
      <c r="C376" s="325"/>
      <c r="D376" s="265"/>
      <c r="E376" s="265"/>
      <c r="F376" s="265"/>
      <c r="G376" s="265"/>
      <c r="H376" s="265"/>
      <c r="I376" s="265"/>
      <c r="J376" s="265"/>
      <c r="K376" s="265"/>
      <c r="L376" s="265"/>
      <c r="M376" s="265"/>
      <c r="N376" s="265"/>
      <c r="O376" s="265"/>
      <c r="P376" s="265"/>
      <c r="Q376" s="265"/>
      <c r="R376" s="265"/>
      <c r="S376" s="265"/>
      <c r="T376" s="265"/>
      <c r="U376" s="265"/>
      <c r="V376" s="265"/>
      <c r="W376" s="326"/>
      <c r="X376" s="265"/>
      <c r="Y376" s="265"/>
      <c r="Z376" s="265"/>
      <c r="AA376" s="265"/>
      <c r="AB376" s="265"/>
      <c r="AC376" s="265"/>
      <c r="AD376" s="265"/>
      <c r="AE376" s="265"/>
      <c r="AF376" s="265"/>
      <c r="AG376" s="265"/>
      <c r="AH376" s="265"/>
      <c r="AI376" s="265"/>
      <c r="AJ376" s="265"/>
      <c r="AK376" s="265"/>
      <c r="AL376" s="265"/>
      <c r="AM376" s="265"/>
      <c r="AN376" s="266"/>
      <c r="AO376" s="266"/>
      <c r="AP376" s="266"/>
      <c r="AQ376" s="266"/>
      <c r="AR376" s="266"/>
      <c r="AS376" s="265"/>
    </row>
    <row r="377" spans="1:45" ht="14.25" customHeight="1" x14ac:dyDescent="0.25">
      <c r="A377" s="265"/>
      <c r="B377" s="325"/>
      <c r="C377" s="325"/>
      <c r="D377" s="265"/>
      <c r="E377" s="265"/>
      <c r="F377" s="265"/>
      <c r="G377" s="265"/>
      <c r="H377" s="265"/>
      <c r="I377" s="265"/>
      <c r="J377" s="265"/>
      <c r="K377" s="265"/>
      <c r="L377" s="265"/>
      <c r="M377" s="265"/>
      <c r="N377" s="265"/>
      <c r="O377" s="265"/>
      <c r="P377" s="265"/>
      <c r="Q377" s="265"/>
      <c r="R377" s="265"/>
      <c r="S377" s="265"/>
      <c r="T377" s="265"/>
      <c r="U377" s="265"/>
      <c r="V377" s="265"/>
      <c r="W377" s="326"/>
      <c r="X377" s="265"/>
      <c r="Y377" s="265"/>
      <c r="Z377" s="265"/>
      <c r="AA377" s="265"/>
      <c r="AB377" s="265"/>
      <c r="AC377" s="265"/>
      <c r="AD377" s="265"/>
      <c r="AE377" s="265"/>
      <c r="AF377" s="265"/>
      <c r="AG377" s="265"/>
      <c r="AH377" s="265"/>
      <c r="AI377" s="265"/>
      <c r="AJ377" s="265"/>
      <c r="AK377" s="265"/>
      <c r="AL377" s="265"/>
      <c r="AM377" s="265"/>
      <c r="AN377" s="266"/>
      <c r="AO377" s="266"/>
      <c r="AP377" s="266"/>
      <c r="AQ377" s="266"/>
      <c r="AR377" s="266"/>
      <c r="AS377" s="265"/>
    </row>
    <row r="378" spans="1:45" ht="14.25" customHeight="1" x14ac:dyDescent="0.25">
      <c r="A378" s="265"/>
      <c r="B378" s="325"/>
      <c r="C378" s="325"/>
      <c r="D378" s="265"/>
      <c r="E378" s="265"/>
      <c r="F378" s="265"/>
      <c r="G378" s="265"/>
      <c r="H378" s="265"/>
      <c r="I378" s="265"/>
      <c r="J378" s="265"/>
      <c r="K378" s="265"/>
      <c r="L378" s="265"/>
      <c r="M378" s="265"/>
      <c r="N378" s="265"/>
      <c r="O378" s="265"/>
      <c r="P378" s="265"/>
      <c r="Q378" s="265"/>
      <c r="R378" s="265"/>
      <c r="S378" s="265"/>
      <c r="T378" s="265"/>
      <c r="U378" s="265"/>
      <c r="V378" s="265"/>
      <c r="W378" s="326"/>
      <c r="X378" s="265"/>
      <c r="Y378" s="265"/>
      <c r="Z378" s="265"/>
      <c r="AA378" s="265"/>
      <c r="AB378" s="265"/>
      <c r="AC378" s="265"/>
      <c r="AD378" s="265"/>
      <c r="AE378" s="265"/>
      <c r="AF378" s="265"/>
      <c r="AG378" s="265"/>
      <c r="AH378" s="265"/>
      <c r="AI378" s="265"/>
      <c r="AJ378" s="265"/>
      <c r="AK378" s="265"/>
      <c r="AL378" s="265"/>
      <c r="AM378" s="265"/>
      <c r="AN378" s="266"/>
      <c r="AO378" s="266"/>
      <c r="AP378" s="266"/>
      <c r="AQ378" s="266"/>
      <c r="AR378" s="266"/>
      <c r="AS378" s="265"/>
    </row>
    <row r="379" spans="1:45" ht="14.25" customHeight="1" x14ac:dyDescent="0.25">
      <c r="A379" s="265"/>
      <c r="B379" s="325"/>
      <c r="C379" s="325"/>
      <c r="D379" s="265"/>
      <c r="E379" s="265"/>
      <c r="F379" s="265"/>
      <c r="G379" s="265"/>
      <c r="H379" s="265"/>
      <c r="I379" s="265"/>
      <c r="J379" s="265"/>
      <c r="K379" s="265"/>
      <c r="L379" s="265"/>
      <c r="M379" s="265"/>
      <c r="N379" s="265"/>
      <c r="O379" s="265"/>
      <c r="P379" s="265"/>
      <c r="Q379" s="265"/>
      <c r="R379" s="265"/>
      <c r="S379" s="265"/>
      <c r="T379" s="265"/>
      <c r="U379" s="265"/>
      <c r="V379" s="265"/>
      <c r="W379" s="326"/>
      <c r="X379" s="265"/>
      <c r="Y379" s="265"/>
      <c r="Z379" s="265"/>
      <c r="AA379" s="265"/>
      <c r="AB379" s="265"/>
      <c r="AC379" s="265"/>
      <c r="AD379" s="265"/>
      <c r="AE379" s="265"/>
      <c r="AF379" s="265"/>
      <c r="AG379" s="265"/>
      <c r="AH379" s="265"/>
      <c r="AI379" s="265"/>
      <c r="AJ379" s="265"/>
      <c r="AK379" s="265"/>
      <c r="AL379" s="265"/>
      <c r="AM379" s="265"/>
      <c r="AN379" s="266"/>
      <c r="AO379" s="266"/>
      <c r="AP379" s="266"/>
      <c r="AQ379" s="266"/>
      <c r="AR379" s="266"/>
      <c r="AS379" s="265"/>
    </row>
    <row r="380" spans="1:45" ht="14.25" customHeight="1" x14ac:dyDescent="0.25">
      <c r="A380" s="265"/>
      <c r="B380" s="325"/>
      <c r="C380" s="325"/>
      <c r="D380" s="265"/>
      <c r="E380" s="265"/>
      <c r="F380" s="265"/>
      <c r="G380" s="265"/>
      <c r="H380" s="265"/>
      <c r="I380" s="265"/>
      <c r="J380" s="265"/>
      <c r="K380" s="265"/>
      <c r="L380" s="265"/>
      <c r="M380" s="265"/>
      <c r="N380" s="265"/>
      <c r="O380" s="265"/>
      <c r="P380" s="265"/>
      <c r="Q380" s="265"/>
      <c r="R380" s="265"/>
      <c r="S380" s="265"/>
      <c r="T380" s="265"/>
      <c r="U380" s="265"/>
      <c r="V380" s="265"/>
      <c r="W380" s="326"/>
      <c r="X380" s="265"/>
      <c r="Y380" s="265"/>
      <c r="Z380" s="265"/>
      <c r="AA380" s="265"/>
      <c r="AB380" s="265"/>
      <c r="AC380" s="265"/>
      <c r="AD380" s="265"/>
      <c r="AE380" s="265"/>
      <c r="AF380" s="265"/>
      <c r="AG380" s="265"/>
      <c r="AH380" s="265"/>
      <c r="AI380" s="265"/>
      <c r="AJ380" s="265"/>
      <c r="AK380" s="265"/>
      <c r="AL380" s="265"/>
      <c r="AM380" s="265"/>
      <c r="AN380" s="266"/>
      <c r="AO380" s="266"/>
      <c r="AP380" s="266"/>
      <c r="AQ380" s="266"/>
      <c r="AR380" s="266"/>
      <c r="AS380" s="265"/>
    </row>
    <row r="381" spans="1:45" ht="14.25" customHeight="1" x14ac:dyDescent="0.25">
      <c r="A381" s="265"/>
      <c r="B381" s="325"/>
      <c r="C381" s="325"/>
      <c r="D381" s="265"/>
      <c r="E381" s="265"/>
      <c r="F381" s="265"/>
      <c r="G381" s="265"/>
      <c r="H381" s="265"/>
      <c r="I381" s="265"/>
      <c r="J381" s="265"/>
      <c r="K381" s="265"/>
      <c r="L381" s="265"/>
      <c r="M381" s="265"/>
      <c r="N381" s="265"/>
      <c r="O381" s="265"/>
      <c r="P381" s="265"/>
      <c r="Q381" s="265"/>
      <c r="R381" s="265"/>
      <c r="S381" s="265"/>
      <c r="T381" s="265"/>
      <c r="U381" s="265"/>
      <c r="V381" s="265"/>
      <c r="W381" s="326"/>
      <c r="X381" s="265"/>
      <c r="Y381" s="265"/>
      <c r="Z381" s="265"/>
      <c r="AA381" s="265"/>
      <c r="AB381" s="265"/>
      <c r="AC381" s="265"/>
      <c r="AD381" s="265"/>
      <c r="AE381" s="265"/>
      <c r="AF381" s="265"/>
      <c r="AG381" s="265"/>
      <c r="AH381" s="265"/>
      <c r="AI381" s="265"/>
      <c r="AJ381" s="265"/>
      <c r="AK381" s="265"/>
      <c r="AL381" s="265"/>
      <c r="AM381" s="265"/>
      <c r="AN381" s="266"/>
      <c r="AO381" s="266"/>
      <c r="AP381" s="266"/>
      <c r="AQ381" s="266"/>
      <c r="AR381" s="266"/>
      <c r="AS381" s="265"/>
    </row>
    <row r="382" spans="1:45" ht="14.25" customHeight="1" x14ac:dyDescent="0.25">
      <c r="A382" s="265"/>
      <c r="B382" s="325"/>
      <c r="C382" s="325"/>
      <c r="D382" s="265"/>
      <c r="E382" s="265"/>
      <c r="F382" s="265"/>
      <c r="G382" s="265"/>
      <c r="H382" s="265"/>
      <c r="I382" s="265"/>
      <c r="J382" s="265"/>
      <c r="K382" s="265"/>
      <c r="L382" s="265"/>
      <c r="M382" s="265"/>
      <c r="N382" s="265"/>
      <c r="O382" s="265"/>
      <c r="P382" s="265"/>
      <c r="Q382" s="265"/>
      <c r="R382" s="265"/>
      <c r="S382" s="265"/>
      <c r="T382" s="265"/>
      <c r="U382" s="265"/>
      <c r="V382" s="265"/>
      <c r="W382" s="326"/>
      <c r="X382" s="265"/>
      <c r="Y382" s="265"/>
      <c r="Z382" s="265"/>
      <c r="AA382" s="265"/>
      <c r="AB382" s="265"/>
      <c r="AC382" s="265"/>
      <c r="AD382" s="265"/>
      <c r="AE382" s="265"/>
      <c r="AF382" s="265"/>
      <c r="AG382" s="265"/>
      <c r="AH382" s="265"/>
      <c r="AI382" s="265"/>
      <c r="AJ382" s="265"/>
      <c r="AK382" s="265"/>
      <c r="AL382" s="265"/>
      <c r="AM382" s="265"/>
      <c r="AN382" s="266"/>
      <c r="AO382" s="266"/>
      <c r="AP382" s="266"/>
      <c r="AQ382" s="266"/>
      <c r="AR382" s="266"/>
      <c r="AS382" s="265"/>
    </row>
    <row r="383" spans="1:45" ht="14.25" customHeight="1" x14ac:dyDescent="0.25">
      <c r="A383" s="265"/>
      <c r="B383" s="325"/>
      <c r="C383" s="325"/>
      <c r="D383" s="265"/>
      <c r="E383" s="265"/>
      <c r="F383" s="265"/>
      <c r="G383" s="265"/>
      <c r="H383" s="265"/>
      <c r="I383" s="265"/>
      <c r="J383" s="265"/>
      <c r="K383" s="265"/>
      <c r="L383" s="265"/>
      <c r="M383" s="265"/>
      <c r="N383" s="265"/>
      <c r="O383" s="265"/>
      <c r="P383" s="265"/>
      <c r="Q383" s="265"/>
      <c r="R383" s="265"/>
      <c r="S383" s="265"/>
      <c r="T383" s="265"/>
      <c r="U383" s="265"/>
      <c r="V383" s="265"/>
      <c r="W383" s="326"/>
      <c r="X383" s="265"/>
      <c r="Y383" s="265"/>
      <c r="Z383" s="265"/>
      <c r="AA383" s="265"/>
      <c r="AB383" s="265"/>
      <c r="AC383" s="265"/>
      <c r="AD383" s="265"/>
      <c r="AE383" s="265"/>
      <c r="AF383" s="265"/>
      <c r="AG383" s="265"/>
      <c r="AH383" s="265"/>
      <c r="AI383" s="265"/>
      <c r="AJ383" s="265"/>
      <c r="AK383" s="265"/>
      <c r="AL383" s="265"/>
      <c r="AM383" s="265"/>
      <c r="AN383" s="266"/>
      <c r="AO383" s="266"/>
      <c r="AP383" s="266"/>
      <c r="AQ383" s="266"/>
      <c r="AR383" s="266"/>
      <c r="AS383" s="265"/>
    </row>
    <row r="384" spans="1:45" ht="14.25" customHeight="1" x14ac:dyDescent="0.25">
      <c r="A384" s="265"/>
      <c r="B384" s="325"/>
      <c r="C384" s="325"/>
      <c r="D384" s="265"/>
      <c r="E384" s="265"/>
      <c r="F384" s="265"/>
      <c r="G384" s="265"/>
      <c r="H384" s="265"/>
      <c r="I384" s="265"/>
      <c r="J384" s="265"/>
      <c r="K384" s="265"/>
      <c r="L384" s="265"/>
      <c r="M384" s="265"/>
      <c r="N384" s="265"/>
      <c r="O384" s="265"/>
      <c r="P384" s="265"/>
      <c r="Q384" s="265"/>
      <c r="R384" s="265"/>
      <c r="S384" s="265"/>
      <c r="T384" s="265"/>
      <c r="U384" s="265"/>
      <c r="V384" s="265"/>
      <c r="W384" s="326"/>
      <c r="X384" s="265"/>
      <c r="Y384" s="265"/>
      <c r="Z384" s="265"/>
      <c r="AA384" s="265"/>
      <c r="AB384" s="265"/>
      <c r="AC384" s="265"/>
      <c r="AD384" s="265"/>
      <c r="AE384" s="265"/>
      <c r="AF384" s="265"/>
      <c r="AG384" s="265"/>
      <c r="AH384" s="265"/>
      <c r="AI384" s="265"/>
      <c r="AJ384" s="265"/>
      <c r="AK384" s="265"/>
      <c r="AL384" s="265"/>
      <c r="AM384" s="265"/>
      <c r="AN384" s="266"/>
      <c r="AO384" s="266"/>
      <c r="AP384" s="266"/>
      <c r="AQ384" s="266"/>
      <c r="AR384" s="266"/>
      <c r="AS384" s="265"/>
    </row>
    <row r="385" spans="1:45" ht="14.25" customHeight="1" x14ac:dyDescent="0.25">
      <c r="A385" s="265"/>
      <c r="B385" s="325"/>
      <c r="C385" s="325"/>
      <c r="D385" s="265"/>
      <c r="E385" s="265"/>
      <c r="F385" s="265"/>
      <c r="G385" s="265"/>
      <c r="H385" s="265"/>
      <c r="I385" s="265"/>
      <c r="J385" s="265"/>
      <c r="K385" s="265"/>
      <c r="L385" s="265"/>
      <c r="M385" s="265"/>
      <c r="N385" s="265"/>
      <c r="O385" s="265"/>
      <c r="P385" s="265"/>
      <c r="Q385" s="265"/>
      <c r="R385" s="265"/>
      <c r="S385" s="265"/>
      <c r="T385" s="265"/>
      <c r="U385" s="265"/>
      <c r="V385" s="265"/>
      <c r="W385" s="326"/>
      <c r="X385" s="265"/>
      <c r="Y385" s="265"/>
      <c r="Z385" s="265"/>
      <c r="AA385" s="265"/>
      <c r="AB385" s="265"/>
      <c r="AC385" s="265"/>
      <c r="AD385" s="265"/>
      <c r="AE385" s="265"/>
      <c r="AF385" s="265"/>
      <c r="AG385" s="265"/>
      <c r="AH385" s="265"/>
      <c r="AI385" s="265"/>
      <c r="AJ385" s="265"/>
      <c r="AK385" s="265"/>
      <c r="AL385" s="265"/>
      <c r="AM385" s="265"/>
      <c r="AN385" s="266"/>
      <c r="AO385" s="266"/>
      <c r="AP385" s="266"/>
      <c r="AQ385" s="266"/>
      <c r="AR385" s="266"/>
      <c r="AS385" s="265"/>
    </row>
    <row r="386" spans="1:45" ht="14.25" customHeight="1" x14ac:dyDescent="0.25">
      <c r="A386" s="265"/>
      <c r="B386" s="325"/>
      <c r="C386" s="325"/>
      <c r="D386" s="265"/>
      <c r="E386" s="265"/>
      <c r="F386" s="265"/>
      <c r="G386" s="265"/>
      <c r="H386" s="265"/>
      <c r="I386" s="265"/>
      <c r="J386" s="265"/>
      <c r="K386" s="265"/>
      <c r="L386" s="265"/>
      <c r="M386" s="265"/>
      <c r="N386" s="265"/>
      <c r="O386" s="265"/>
      <c r="P386" s="265"/>
      <c r="Q386" s="265"/>
      <c r="R386" s="265"/>
      <c r="S386" s="265"/>
      <c r="T386" s="265"/>
      <c r="U386" s="265"/>
      <c r="V386" s="265"/>
      <c r="W386" s="326"/>
      <c r="X386" s="265"/>
      <c r="Y386" s="265"/>
      <c r="Z386" s="265"/>
      <c r="AA386" s="265"/>
      <c r="AB386" s="265"/>
      <c r="AC386" s="265"/>
      <c r="AD386" s="265"/>
      <c r="AE386" s="265"/>
      <c r="AF386" s="265"/>
      <c r="AG386" s="265"/>
      <c r="AH386" s="265"/>
      <c r="AI386" s="265"/>
      <c r="AJ386" s="265"/>
      <c r="AK386" s="265"/>
      <c r="AL386" s="265"/>
      <c r="AM386" s="265"/>
      <c r="AN386" s="266"/>
      <c r="AO386" s="266"/>
      <c r="AP386" s="266"/>
      <c r="AQ386" s="266"/>
      <c r="AR386" s="266"/>
      <c r="AS386" s="265"/>
    </row>
    <row r="387" spans="1:45" ht="14.25" customHeight="1" x14ac:dyDescent="0.25">
      <c r="A387" s="265"/>
      <c r="B387" s="325"/>
      <c r="C387" s="325"/>
      <c r="D387" s="265"/>
      <c r="E387" s="265"/>
      <c r="F387" s="265"/>
      <c r="G387" s="265"/>
      <c r="H387" s="265"/>
      <c r="I387" s="265"/>
      <c r="J387" s="265"/>
      <c r="K387" s="265"/>
      <c r="L387" s="265"/>
      <c r="M387" s="265"/>
      <c r="N387" s="265"/>
      <c r="O387" s="265"/>
      <c r="P387" s="265"/>
      <c r="Q387" s="265"/>
      <c r="R387" s="265"/>
      <c r="S387" s="265"/>
      <c r="T387" s="265"/>
      <c r="U387" s="265"/>
      <c r="V387" s="265"/>
      <c r="W387" s="326"/>
      <c r="X387" s="265"/>
      <c r="Y387" s="265"/>
      <c r="Z387" s="265"/>
      <c r="AA387" s="265"/>
      <c r="AB387" s="265"/>
      <c r="AC387" s="265"/>
      <c r="AD387" s="265"/>
      <c r="AE387" s="265"/>
      <c r="AF387" s="265"/>
      <c r="AG387" s="265"/>
      <c r="AH387" s="265"/>
      <c r="AI387" s="265"/>
      <c r="AJ387" s="265"/>
      <c r="AK387" s="265"/>
      <c r="AL387" s="265"/>
      <c r="AM387" s="265"/>
      <c r="AN387" s="266"/>
      <c r="AO387" s="266"/>
      <c r="AP387" s="266"/>
      <c r="AQ387" s="266"/>
      <c r="AR387" s="266"/>
      <c r="AS387" s="265"/>
    </row>
    <row r="388" spans="1:45" ht="14.25" customHeight="1" x14ac:dyDescent="0.25">
      <c r="A388" s="265"/>
      <c r="B388" s="325"/>
      <c r="C388" s="325"/>
      <c r="D388" s="265"/>
      <c r="E388" s="265"/>
      <c r="F388" s="265"/>
      <c r="G388" s="265"/>
      <c r="H388" s="265"/>
      <c r="I388" s="265"/>
      <c r="J388" s="265"/>
      <c r="K388" s="265"/>
      <c r="L388" s="265"/>
      <c r="M388" s="265"/>
      <c r="N388" s="265"/>
      <c r="O388" s="265"/>
      <c r="P388" s="265"/>
      <c r="Q388" s="265"/>
      <c r="R388" s="265"/>
      <c r="S388" s="265"/>
      <c r="T388" s="265"/>
      <c r="U388" s="265"/>
      <c r="V388" s="265"/>
      <c r="W388" s="326"/>
      <c r="X388" s="265"/>
      <c r="Y388" s="265"/>
      <c r="Z388" s="265"/>
      <c r="AA388" s="265"/>
      <c r="AB388" s="265"/>
      <c r="AC388" s="265"/>
      <c r="AD388" s="265"/>
      <c r="AE388" s="265"/>
      <c r="AF388" s="265"/>
      <c r="AG388" s="265"/>
      <c r="AH388" s="265"/>
      <c r="AI388" s="265"/>
      <c r="AJ388" s="265"/>
      <c r="AK388" s="265"/>
      <c r="AL388" s="265"/>
      <c r="AM388" s="265"/>
      <c r="AN388" s="266"/>
      <c r="AO388" s="266"/>
      <c r="AP388" s="266"/>
      <c r="AQ388" s="266"/>
      <c r="AR388" s="266"/>
      <c r="AS388" s="265"/>
    </row>
    <row r="389" spans="1:45" ht="14.25" customHeight="1" x14ac:dyDescent="0.25">
      <c r="A389" s="265"/>
      <c r="B389" s="325"/>
      <c r="C389" s="325"/>
      <c r="D389" s="265"/>
      <c r="E389" s="265"/>
      <c r="F389" s="265"/>
      <c r="G389" s="265"/>
      <c r="H389" s="265"/>
      <c r="I389" s="265"/>
      <c r="J389" s="265"/>
      <c r="K389" s="265"/>
      <c r="L389" s="265"/>
      <c r="M389" s="265"/>
      <c r="N389" s="265"/>
      <c r="O389" s="265"/>
      <c r="P389" s="265"/>
      <c r="Q389" s="265"/>
      <c r="R389" s="265"/>
      <c r="S389" s="265"/>
      <c r="T389" s="265"/>
      <c r="U389" s="265"/>
      <c r="V389" s="265"/>
      <c r="W389" s="326"/>
      <c r="X389" s="265"/>
      <c r="Y389" s="265"/>
      <c r="Z389" s="265"/>
      <c r="AA389" s="265"/>
      <c r="AB389" s="265"/>
      <c r="AC389" s="265"/>
      <c r="AD389" s="265"/>
      <c r="AE389" s="265"/>
      <c r="AF389" s="265"/>
      <c r="AG389" s="265"/>
      <c r="AH389" s="265"/>
      <c r="AI389" s="265"/>
      <c r="AJ389" s="265"/>
      <c r="AK389" s="265"/>
      <c r="AL389" s="265"/>
      <c r="AM389" s="265"/>
      <c r="AN389" s="266"/>
      <c r="AO389" s="266"/>
      <c r="AP389" s="266"/>
      <c r="AQ389" s="266"/>
      <c r="AR389" s="266"/>
      <c r="AS389" s="265"/>
    </row>
    <row r="390" spans="1:45" ht="14.25" customHeight="1" x14ac:dyDescent="0.25">
      <c r="A390" s="265"/>
      <c r="B390" s="325"/>
      <c r="C390" s="325"/>
      <c r="D390" s="265"/>
      <c r="E390" s="265"/>
      <c r="F390" s="265"/>
      <c r="G390" s="265"/>
      <c r="H390" s="265"/>
      <c r="I390" s="265"/>
      <c r="J390" s="265"/>
      <c r="K390" s="265"/>
      <c r="L390" s="265"/>
      <c r="M390" s="265"/>
      <c r="N390" s="265"/>
      <c r="O390" s="265"/>
      <c r="P390" s="265"/>
      <c r="Q390" s="265"/>
      <c r="R390" s="265"/>
      <c r="S390" s="265"/>
      <c r="T390" s="265"/>
      <c r="U390" s="265"/>
      <c r="V390" s="265"/>
      <c r="W390" s="326"/>
      <c r="X390" s="265"/>
      <c r="Y390" s="265"/>
      <c r="Z390" s="265"/>
      <c r="AA390" s="265"/>
      <c r="AB390" s="265"/>
      <c r="AC390" s="265"/>
      <c r="AD390" s="265"/>
      <c r="AE390" s="265"/>
      <c r="AF390" s="265"/>
      <c r="AG390" s="265"/>
      <c r="AH390" s="265"/>
      <c r="AI390" s="265"/>
      <c r="AJ390" s="265"/>
      <c r="AK390" s="265"/>
      <c r="AL390" s="265"/>
      <c r="AM390" s="265"/>
      <c r="AN390" s="266"/>
      <c r="AO390" s="266"/>
      <c r="AP390" s="266"/>
      <c r="AQ390" s="266"/>
      <c r="AR390" s="266"/>
      <c r="AS390" s="265"/>
    </row>
    <row r="391" spans="1:45" ht="14.25" customHeight="1" x14ac:dyDescent="0.25">
      <c r="A391" s="265"/>
      <c r="B391" s="325"/>
      <c r="C391" s="325"/>
      <c r="D391" s="265"/>
      <c r="E391" s="265"/>
      <c r="F391" s="265"/>
      <c r="G391" s="265"/>
      <c r="H391" s="265"/>
      <c r="I391" s="265"/>
      <c r="J391" s="265"/>
      <c r="K391" s="265"/>
      <c r="L391" s="265"/>
      <c r="M391" s="265"/>
      <c r="N391" s="265"/>
      <c r="O391" s="265"/>
      <c r="P391" s="265"/>
      <c r="Q391" s="265"/>
      <c r="R391" s="265"/>
      <c r="S391" s="265"/>
      <c r="T391" s="265"/>
      <c r="U391" s="265"/>
      <c r="V391" s="265"/>
      <c r="W391" s="326"/>
      <c r="X391" s="265"/>
      <c r="Y391" s="265"/>
      <c r="Z391" s="265"/>
      <c r="AA391" s="265"/>
      <c r="AB391" s="265"/>
      <c r="AC391" s="265"/>
      <c r="AD391" s="265"/>
      <c r="AE391" s="265"/>
      <c r="AF391" s="265"/>
      <c r="AG391" s="265"/>
      <c r="AH391" s="265"/>
      <c r="AI391" s="265"/>
      <c r="AJ391" s="265"/>
      <c r="AK391" s="265"/>
      <c r="AL391" s="265"/>
      <c r="AM391" s="265"/>
      <c r="AN391" s="266"/>
      <c r="AO391" s="266"/>
      <c r="AP391" s="266"/>
      <c r="AQ391" s="266"/>
      <c r="AR391" s="266"/>
      <c r="AS391" s="265"/>
    </row>
    <row r="392" spans="1:45" ht="14.25" customHeight="1" x14ac:dyDescent="0.25">
      <c r="A392" s="265"/>
      <c r="B392" s="325"/>
      <c r="C392" s="325"/>
      <c r="D392" s="265"/>
      <c r="E392" s="265"/>
      <c r="F392" s="265"/>
      <c r="G392" s="265"/>
      <c r="H392" s="265"/>
      <c r="I392" s="265"/>
      <c r="J392" s="265"/>
      <c r="K392" s="265"/>
      <c r="L392" s="265"/>
      <c r="M392" s="265"/>
      <c r="N392" s="265"/>
      <c r="O392" s="265"/>
      <c r="P392" s="265"/>
      <c r="Q392" s="265"/>
      <c r="R392" s="265"/>
      <c r="S392" s="265"/>
      <c r="T392" s="265"/>
      <c r="U392" s="265"/>
      <c r="V392" s="265"/>
      <c r="W392" s="326"/>
      <c r="X392" s="265"/>
      <c r="Y392" s="265"/>
      <c r="Z392" s="265"/>
      <c r="AA392" s="265"/>
      <c r="AB392" s="265"/>
      <c r="AC392" s="265"/>
      <c r="AD392" s="265"/>
      <c r="AE392" s="265"/>
      <c r="AF392" s="265"/>
      <c r="AG392" s="265"/>
      <c r="AH392" s="265"/>
      <c r="AI392" s="265"/>
      <c r="AJ392" s="265"/>
      <c r="AK392" s="265"/>
      <c r="AL392" s="265"/>
      <c r="AM392" s="265"/>
      <c r="AN392" s="266"/>
      <c r="AO392" s="266"/>
      <c r="AP392" s="266"/>
      <c r="AQ392" s="266"/>
      <c r="AR392" s="266"/>
      <c r="AS392" s="265"/>
    </row>
    <row r="393" spans="1:45" ht="14.25" customHeight="1" x14ac:dyDescent="0.25">
      <c r="A393" s="265"/>
      <c r="B393" s="325"/>
      <c r="C393" s="325"/>
      <c r="D393" s="265"/>
      <c r="E393" s="265"/>
      <c r="F393" s="265"/>
      <c r="G393" s="265"/>
      <c r="H393" s="265"/>
      <c r="I393" s="265"/>
      <c r="J393" s="265"/>
      <c r="K393" s="265"/>
      <c r="L393" s="265"/>
      <c r="M393" s="265"/>
      <c r="N393" s="265"/>
      <c r="O393" s="265"/>
      <c r="P393" s="265"/>
      <c r="Q393" s="265"/>
      <c r="R393" s="265"/>
      <c r="S393" s="265"/>
      <c r="T393" s="265"/>
      <c r="U393" s="265"/>
      <c r="V393" s="265"/>
      <c r="W393" s="326"/>
      <c r="X393" s="265"/>
      <c r="Y393" s="265"/>
      <c r="Z393" s="265"/>
      <c r="AA393" s="265"/>
      <c r="AB393" s="265"/>
      <c r="AC393" s="265"/>
      <c r="AD393" s="265"/>
      <c r="AE393" s="265"/>
      <c r="AF393" s="265"/>
      <c r="AG393" s="265"/>
      <c r="AH393" s="265"/>
      <c r="AI393" s="265"/>
      <c r="AJ393" s="265"/>
      <c r="AK393" s="265"/>
      <c r="AL393" s="265"/>
      <c r="AM393" s="265"/>
      <c r="AN393" s="266"/>
      <c r="AO393" s="266"/>
      <c r="AP393" s="266"/>
      <c r="AQ393" s="266"/>
      <c r="AR393" s="266"/>
      <c r="AS393" s="265"/>
    </row>
    <row r="394" spans="1:45" ht="14.25" customHeight="1" x14ac:dyDescent="0.25">
      <c r="A394" s="265"/>
      <c r="B394" s="325"/>
      <c r="C394" s="325"/>
      <c r="D394" s="265"/>
      <c r="E394" s="265"/>
      <c r="F394" s="265"/>
      <c r="G394" s="265"/>
      <c r="H394" s="265"/>
      <c r="I394" s="265"/>
      <c r="J394" s="265"/>
      <c r="K394" s="265"/>
      <c r="L394" s="265"/>
      <c r="M394" s="265"/>
      <c r="N394" s="265"/>
      <c r="O394" s="265"/>
      <c r="P394" s="265"/>
      <c r="Q394" s="265"/>
      <c r="R394" s="265"/>
      <c r="S394" s="265"/>
      <c r="T394" s="265"/>
      <c r="U394" s="265"/>
      <c r="V394" s="265"/>
      <c r="W394" s="326"/>
      <c r="X394" s="265"/>
      <c r="Y394" s="265"/>
      <c r="Z394" s="265"/>
      <c r="AA394" s="265"/>
      <c r="AB394" s="265"/>
      <c r="AC394" s="265"/>
      <c r="AD394" s="265"/>
      <c r="AE394" s="265"/>
      <c r="AF394" s="265"/>
      <c r="AG394" s="265"/>
      <c r="AH394" s="265"/>
      <c r="AI394" s="265"/>
      <c r="AJ394" s="265"/>
      <c r="AK394" s="265"/>
      <c r="AL394" s="265"/>
      <c r="AM394" s="265"/>
      <c r="AN394" s="266"/>
      <c r="AO394" s="266"/>
      <c r="AP394" s="266"/>
      <c r="AQ394" s="266"/>
      <c r="AR394" s="266"/>
      <c r="AS394" s="265"/>
    </row>
    <row r="395" spans="1:45" ht="14.25" customHeight="1" x14ac:dyDescent="0.25">
      <c r="A395" s="265"/>
      <c r="B395" s="325"/>
      <c r="C395" s="325"/>
      <c r="D395" s="265"/>
      <c r="E395" s="265"/>
      <c r="F395" s="265"/>
      <c r="G395" s="265"/>
      <c r="H395" s="265"/>
      <c r="I395" s="265"/>
      <c r="J395" s="265"/>
      <c r="K395" s="265"/>
      <c r="L395" s="265"/>
      <c r="M395" s="265"/>
      <c r="N395" s="265"/>
      <c r="O395" s="265"/>
      <c r="P395" s="265"/>
      <c r="Q395" s="265"/>
      <c r="R395" s="265"/>
      <c r="S395" s="265"/>
      <c r="T395" s="265"/>
      <c r="U395" s="265"/>
      <c r="V395" s="265"/>
      <c r="W395" s="326"/>
      <c r="X395" s="265"/>
      <c r="Y395" s="265"/>
      <c r="Z395" s="265"/>
      <c r="AA395" s="265"/>
      <c r="AB395" s="265"/>
      <c r="AC395" s="265"/>
      <c r="AD395" s="265"/>
      <c r="AE395" s="265"/>
      <c r="AF395" s="265"/>
      <c r="AG395" s="265"/>
      <c r="AH395" s="265"/>
      <c r="AI395" s="265"/>
      <c r="AJ395" s="265"/>
      <c r="AK395" s="265"/>
      <c r="AL395" s="265"/>
      <c r="AM395" s="265"/>
      <c r="AN395" s="266"/>
      <c r="AO395" s="266"/>
      <c r="AP395" s="266"/>
      <c r="AQ395" s="266"/>
      <c r="AR395" s="266"/>
      <c r="AS395" s="265"/>
    </row>
    <row r="396" spans="1:45" ht="14.25" customHeight="1" x14ac:dyDescent="0.25">
      <c r="A396" s="265"/>
      <c r="B396" s="325"/>
      <c r="C396" s="325"/>
      <c r="D396" s="265"/>
      <c r="E396" s="265"/>
      <c r="F396" s="265"/>
      <c r="G396" s="265"/>
      <c r="H396" s="265"/>
      <c r="I396" s="265"/>
      <c r="J396" s="265"/>
      <c r="K396" s="265"/>
      <c r="L396" s="265"/>
      <c r="M396" s="265"/>
      <c r="N396" s="265"/>
      <c r="O396" s="265"/>
      <c r="P396" s="265"/>
      <c r="Q396" s="265"/>
      <c r="R396" s="265"/>
      <c r="S396" s="265"/>
      <c r="T396" s="265"/>
      <c r="U396" s="265"/>
      <c r="V396" s="265"/>
      <c r="W396" s="326"/>
      <c r="X396" s="265"/>
      <c r="Y396" s="265"/>
      <c r="Z396" s="265"/>
      <c r="AA396" s="265"/>
      <c r="AB396" s="265"/>
      <c r="AC396" s="265"/>
      <c r="AD396" s="265"/>
      <c r="AE396" s="265"/>
      <c r="AF396" s="265"/>
      <c r="AG396" s="265"/>
      <c r="AH396" s="265"/>
      <c r="AI396" s="265"/>
      <c r="AJ396" s="265"/>
      <c r="AK396" s="265"/>
      <c r="AL396" s="265"/>
      <c r="AM396" s="265"/>
      <c r="AN396" s="266"/>
      <c r="AO396" s="266"/>
      <c r="AP396" s="266"/>
      <c r="AQ396" s="266"/>
      <c r="AR396" s="266"/>
      <c r="AS396" s="265"/>
    </row>
    <row r="397" spans="1:45" ht="14.25" customHeight="1" x14ac:dyDescent="0.25">
      <c r="A397" s="265"/>
      <c r="B397" s="325"/>
      <c r="C397" s="325"/>
      <c r="D397" s="265"/>
      <c r="E397" s="265"/>
      <c r="F397" s="265"/>
      <c r="G397" s="265"/>
      <c r="H397" s="265"/>
      <c r="I397" s="265"/>
      <c r="J397" s="265"/>
      <c r="K397" s="265"/>
      <c r="L397" s="265"/>
      <c r="M397" s="265"/>
      <c r="N397" s="265"/>
      <c r="O397" s="265"/>
      <c r="P397" s="265"/>
      <c r="Q397" s="265"/>
      <c r="R397" s="265"/>
      <c r="S397" s="265"/>
      <c r="T397" s="265"/>
      <c r="U397" s="265"/>
      <c r="V397" s="265"/>
      <c r="W397" s="326"/>
      <c r="X397" s="265"/>
      <c r="Y397" s="265"/>
      <c r="Z397" s="265"/>
      <c r="AA397" s="265"/>
      <c r="AB397" s="265"/>
      <c r="AC397" s="265"/>
      <c r="AD397" s="265"/>
      <c r="AE397" s="265"/>
      <c r="AF397" s="265"/>
      <c r="AG397" s="265"/>
      <c r="AH397" s="265"/>
      <c r="AI397" s="265"/>
      <c r="AJ397" s="265"/>
      <c r="AK397" s="265"/>
      <c r="AL397" s="265"/>
      <c r="AM397" s="265"/>
      <c r="AN397" s="266"/>
      <c r="AO397" s="266"/>
      <c r="AP397" s="266"/>
      <c r="AQ397" s="266"/>
      <c r="AR397" s="266"/>
      <c r="AS397" s="265"/>
    </row>
    <row r="398" spans="1:45" ht="14.25" customHeight="1" x14ac:dyDescent="0.25">
      <c r="A398" s="265"/>
      <c r="B398" s="325"/>
      <c r="C398" s="325"/>
      <c r="D398" s="265"/>
      <c r="E398" s="265"/>
      <c r="F398" s="265"/>
      <c r="G398" s="265"/>
      <c r="H398" s="265"/>
      <c r="I398" s="265"/>
      <c r="J398" s="265"/>
      <c r="K398" s="265"/>
      <c r="L398" s="265"/>
      <c r="M398" s="265"/>
      <c r="N398" s="265"/>
      <c r="O398" s="265"/>
      <c r="P398" s="265"/>
      <c r="Q398" s="265"/>
      <c r="R398" s="265"/>
      <c r="S398" s="265"/>
      <c r="T398" s="265"/>
      <c r="U398" s="265"/>
      <c r="V398" s="265"/>
      <c r="W398" s="326"/>
      <c r="X398" s="265"/>
      <c r="Y398" s="265"/>
      <c r="Z398" s="265"/>
      <c r="AA398" s="265"/>
      <c r="AB398" s="265"/>
      <c r="AC398" s="265"/>
      <c r="AD398" s="265"/>
      <c r="AE398" s="265"/>
      <c r="AF398" s="265"/>
      <c r="AG398" s="265"/>
      <c r="AH398" s="265"/>
      <c r="AI398" s="265"/>
      <c r="AJ398" s="265"/>
      <c r="AK398" s="265"/>
      <c r="AL398" s="265"/>
      <c r="AM398" s="265"/>
      <c r="AN398" s="266"/>
      <c r="AO398" s="266"/>
      <c r="AP398" s="266"/>
      <c r="AQ398" s="266"/>
      <c r="AR398" s="266"/>
      <c r="AS398" s="265"/>
    </row>
    <row r="399" spans="1:45" ht="14.25" customHeight="1" x14ac:dyDescent="0.25">
      <c r="A399" s="265"/>
      <c r="B399" s="325"/>
      <c r="C399" s="325"/>
      <c r="D399" s="265"/>
      <c r="E399" s="265"/>
      <c r="F399" s="265"/>
      <c r="G399" s="265"/>
      <c r="H399" s="265"/>
      <c r="I399" s="265"/>
      <c r="J399" s="265"/>
      <c r="K399" s="265"/>
      <c r="L399" s="265"/>
      <c r="M399" s="265"/>
      <c r="N399" s="265"/>
      <c r="O399" s="265"/>
      <c r="P399" s="265"/>
      <c r="Q399" s="265"/>
      <c r="R399" s="265"/>
      <c r="S399" s="265"/>
      <c r="T399" s="265"/>
      <c r="U399" s="265"/>
      <c r="V399" s="265"/>
      <c r="W399" s="326"/>
      <c r="X399" s="265"/>
      <c r="Y399" s="265"/>
      <c r="Z399" s="265"/>
      <c r="AA399" s="265"/>
      <c r="AB399" s="265"/>
      <c r="AC399" s="265"/>
      <c r="AD399" s="265"/>
      <c r="AE399" s="265"/>
      <c r="AF399" s="265"/>
      <c r="AG399" s="265"/>
      <c r="AH399" s="265"/>
      <c r="AI399" s="265"/>
      <c r="AJ399" s="265"/>
      <c r="AK399" s="265"/>
      <c r="AL399" s="265"/>
      <c r="AM399" s="265"/>
      <c r="AN399" s="266"/>
      <c r="AO399" s="266"/>
      <c r="AP399" s="266"/>
      <c r="AQ399" s="266"/>
      <c r="AR399" s="266"/>
      <c r="AS399" s="265"/>
    </row>
    <row r="400" spans="1:45" ht="14.25" customHeight="1" x14ac:dyDescent="0.25">
      <c r="A400" s="265"/>
      <c r="B400" s="325"/>
      <c r="C400" s="325"/>
      <c r="D400" s="265"/>
      <c r="E400" s="265"/>
      <c r="F400" s="265"/>
      <c r="G400" s="265"/>
      <c r="H400" s="265"/>
      <c r="I400" s="265"/>
      <c r="J400" s="265"/>
      <c r="K400" s="265"/>
      <c r="L400" s="265"/>
      <c r="M400" s="265"/>
      <c r="N400" s="265"/>
      <c r="O400" s="265"/>
      <c r="P400" s="265"/>
      <c r="Q400" s="265"/>
      <c r="R400" s="265"/>
      <c r="S400" s="265"/>
      <c r="T400" s="265"/>
      <c r="U400" s="265"/>
      <c r="V400" s="265"/>
      <c r="W400" s="326"/>
      <c r="X400" s="265"/>
      <c r="Y400" s="265"/>
      <c r="Z400" s="265"/>
      <c r="AA400" s="265"/>
      <c r="AB400" s="265"/>
      <c r="AC400" s="265"/>
      <c r="AD400" s="265"/>
      <c r="AE400" s="265"/>
      <c r="AF400" s="265"/>
      <c r="AG400" s="265"/>
      <c r="AH400" s="265"/>
      <c r="AI400" s="265"/>
      <c r="AJ400" s="265"/>
      <c r="AK400" s="265"/>
      <c r="AL400" s="265"/>
      <c r="AM400" s="265"/>
      <c r="AN400" s="266"/>
      <c r="AO400" s="266"/>
      <c r="AP400" s="266"/>
      <c r="AQ400" s="266"/>
      <c r="AR400" s="266"/>
      <c r="AS400" s="265"/>
    </row>
    <row r="401" spans="1:45" ht="14.25" customHeight="1" x14ac:dyDescent="0.25">
      <c r="A401" s="265"/>
      <c r="B401" s="325"/>
      <c r="C401" s="325"/>
      <c r="D401" s="265"/>
      <c r="E401" s="265"/>
      <c r="F401" s="265"/>
      <c r="G401" s="265"/>
      <c r="H401" s="265"/>
      <c r="I401" s="265"/>
      <c r="J401" s="265"/>
      <c r="K401" s="265"/>
      <c r="L401" s="265"/>
      <c r="M401" s="265"/>
      <c r="N401" s="265"/>
      <c r="O401" s="265"/>
      <c r="P401" s="265"/>
      <c r="Q401" s="265"/>
      <c r="R401" s="265"/>
      <c r="S401" s="265"/>
      <c r="T401" s="265"/>
      <c r="U401" s="265"/>
      <c r="V401" s="265"/>
      <c r="W401" s="326"/>
      <c r="X401" s="265"/>
      <c r="Y401" s="265"/>
      <c r="Z401" s="265"/>
      <c r="AA401" s="265"/>
      <c r="AB401" s="265"/>
      <c r="AC401" s="265"/>
      <c r="AD401" s="265"/>
      <c r="AE401" s="265"/>
      <c r="AF401" s="265"/>
      <c r="AG401" s="265"/>
      <c r="AH401" s="265"/>
      <c r="AI401" s="265"/>
      <c r="AJ401" s="265"/>
      <c r="AK401" s="265"/>
      <c r="AL401" s="265"/>
      <c r="AM401" s="265"/>
      <c r="AN401" s="266"/>
      <c r="AO401" s="266"/>
      <c r="AP401" s="266"/>
      <c r="AQ401" s="266"/>
      <c r="AR401" s="266"/>
      <c r="AS401" s="265"/>
    </row>
    <row r="402" spans="1:45" ht="14.25" customHeight="1" x14ac:dyDescent="0.25">
      <c r="A402" s="265"/>
      <c r="B402" s="325"/>
      <c r="C402" s="325"/>
      <c r="D402" s="265"/>
      <c r="E402" s="265"/>
      <c r="F402" s="265"/>
      <c r="G402" s="265"/>
      <c r="H402" s="265"/>
      <c r="I402" s="265"/>
      <c r="J402" s="265"/>
      <c r="K402" s="265"/>
      <c r="L402" s="265"/>
      <c r="M402" s="265"/>
      <c r="N402" s="265"/>
      <c r="O402" s="265"/>
      <c r="P402" s="265"/>
      <c r="Q402" s="265"/>
      <c r="R402" s="265"/>
      <c r="S402" s="265"/>
      <c r="T402" s="265"/>
      <c r="U402" s="265"/>
      <c r="V402" s="265"/>
      <c r="W402" s="326"/>
      <c r="X402" s="265"/>
      <c r="Y402" s="265"/>
      <c r="Z402" s="265"/>
      <c r="AA402" s="265"/>
      <c r="AB402" s="265"/>
      <c r="AC402" s="265"/>
      <c r="AD402" s="265"/>
      <c r="AE402" s="265"/>
      <c r="AF402" s="265"/>
      <c r="AG402" s="265"/>
      <c r="AH402" s="265"/>
      <c r="AI402" s="265"/>
      <c r="AJ402" s="265"/>
      <c r="AK402" s="265"/>
      <c r="AL402" s="265"/>
      <c r="AM402" s="265"/>
      <c r="AN402" s="266"/>
      <c r="AO402" s="266"/>
      <c r="AP402" s="266"/>
      <c r="AQ402" s="266"/>
      <c r="AR402" s="266"/>
      <c r="AS402" s="265"/>
    </row>
    <row r="403" spans="1:45" ht="14.25" customHeight="1" x14ac:dyDescent="0.25">
      <c r="A403" s="265"/>
      <c r="B403" s="325"/>
      <c r="C403" s="325"/>
      <c r="D403" s="265"/>
      <c r="E403" s="265"/>
      <c r="F403" s="265"/>
      <c r="G403" s="265"/>
      <c r="H403" s="265"/>
      <c r="I403" s="265"/>
      <c r="J403" s="265"/>
      <c r="K403" s="265"/>
      <c r="L403" s="265"/>
      <c r="M403" s="265"/>
      <c r="N403" s="265"/>
      <c r="O403" s="265"/>
      <c r="P403" s="265"/>
      <c r="Q403" s="265"/>
      <c r="R403" s="265"/>
      <c r="S403" s="265"/>
      <c r="T403" s="265"/>
      <c r="U403" s="265"/>
      <c r="V403" s="265"/>
      <c r="W403" s="326"/>
      <c r="X403" s="265"/>
      <c r="Y403" s="265"/>
      <c r="Z403" s="265"/>
      <c r="AA403" s="265"/>
      <c r="AB403" s="265"/>
      <c r="AC403" s="265"/>
      <c r="AD403" s="265"/>
      <c r="AE403" s="265"/>
      <c r="AF403" s="265"/>
      <c r="AG403" s="265"/>
      <c r="AH403" s="265"/>
      <c r="AI403" s="265"/>
      <c r="AJ403" s="265"/>
      <c r="AK403" s="265"/>
      <c r="AL403" s="265"/>
      <c r="AM403" s="265"/>
      <c r="AN403" s="266"/>
      <c r="AO403" s="266"/>
      <c r="AP403" s="266"/>
      <c r="AQ403" s="266"/>
      <c r="AR403" s="266"/>
      <c r="AS403" s="265"/>
    </row>
    <row r="404" spans="1:45" ht="14.25" customHeight="1" x14ac:dyDescent="0.25">
      <c r="A404" s="265"/>
      <c r="B404" s="325"/>
      <c r="C404" s="325"/>
      <c r="D404" s="265"/>
      <c r="E404" s="265"/>
      <c r="F404" s="265"/>
      <c r="G404" s="265"/>
      <c r="H404" s="265"/>
      <c r="I404" s="265"/>
      <c r="J404" s="265"/>
      <c r="K404" s="265"/>
      <c r="L404" s="265"/>
      <c r="M404" s="265"/>
      <c r="N404" s="265"/>
      <c r="O404" s="265"/>
      <c r="P404" s="265"/>
      <c r="Q404" s="265"/>
      <c r="R404" s="265"/>
      <c r="S404" s="265"/>
      <c r="T404" s="265"/>
      <c r="U404" s="265"/>
      <c r="V404" s="265"/>
      <c r="W404" s="326"/>
      <c r="X404" s="265"/>
      <c r="Y404" s="265"/>
      <c r="Z404" s="265"/>
      <c r="AA404" s="265"/>
      <c r="AB404" s="265"/>
      <c r="AC404" s="265"/>
      <c r="AD404" s="265"/>
      <c r="AE404" s="265"/>
      <c r="AF404" s="265"/>
      <c r="AG404" s="265"/>
      <c r="AH404" s="265"/>
      <c r="AI404" s="265"/>
      <c r="AJ404" s="265"/>
      <c r="AK404" s="265"/>
      <c r="AL404" s="265"/>
      <c r="AM404" s="265"/>
      <c r="AN404" s="266"/>
      <c r="AO404" s="266"/>
      <c r="AP404" s="266"/>
      <c r="AQ404" s="266"/>
      <c r="AR404" s="266"/>
      <c r="AS404" s="265"/>
    </row>
    <row r="405" spans="1:45" ht="14.25" customHeight="1" x14ac:dyDescent="0.25">
      <c r="A405" s="265"/>
      <c r="B405" s="325"/>
      <c r="C405" s="325"/>
      <c r="D405" s="265"/>
      <c r="E405" s="265"/>
      <c r="F405" s="265"/>
      <c r="G405" s="265"/>
      <c r="H405" s="265"/>
      <c r="I405" s="265"/>
      <c r="J405" s="265"/>
      <c r="K405" s="265"/>
      <c r="L405" s="265"/>
      <c r="M405" s="265"/>
      <c r="N405" s="265"/>
      <c r="O405" s="265"/>
      <c r="P405" s="265"/>
      <c r="Q405" s="265"/>
      <c r="R405" s="265"/>
      <c r="S405" s="265"/>
      <c r="T405" s="265"/>
      <c r="U405" s="265"/>
      <c r="V405" s="265"/>
      <c r="W405" s="326"/>
      <c r="X405" s="265"/>
      <c r="Y405" s="265"/>
      <c r="Z405" s="265"/>
      <c r="AA405" s="265"/>
      <c r="AB405" s="265"/>
      <c r="AC405" s="265"/>
      <c r="AD405" s="265"/>
      <c r="AE405" s="265"/>
      <c r="AF405" s="265"/>
      <c r="AG405" s="265"/>
      <c r="AH405" s="265"/>
      <c r="AI405" s="265"/>
      <c r="AJ405" s="265"/>
      <c r="AK405" s="265"/>
      <c r="AL405" s="265"/>
      <c r="AM405" s="265"/>
      <c r="AN405" s="266"/>
      <c r="AO405" s="266"/>
      <c r="AP405" s="266"/>
      <c r="AQ405" s="266"/>
      <c r="AR405" s="266"/>
      <c r="AS405" s="265"/>
    </row>
    <row r="406" spans="1:45" ht="14.25" customHeight="1" x14ac:dyDescent="0.25">
      <c r="A406" s="265"/>
      <c r="B406" s="325"/>
      <c r="C406" s="325"/>
      <c r="D406" s="265"/>
      <c r="E406" s="265"/>
      <c r="F406" s="265"/>
      <c r="G406" s="265"/>
      <c r="H406" s="265"/>
      <c r="I406" s="265"/>
      <c r="J406" s="265"/>
      <c r="K406" s="265"/>
      <c r="L406" s="265"/>
      <c r="M406" s="265"/>
      <c r="N406" s="265"/>
      <c r="O406" s="265"/>
      <c r="P406" s="265"/>
      <c r="Q406" s="265"/>
      <c r="R406" s="265"/>
      <c r="S406" s="265"/>
      <c r="T406" s="265"/>
      <c r="U406" s="265"/>
      <c r="V406" s="265"/>
      <c r="W406" s="326"/>
      <c r="X406" s="265"/>
      <c r="Y406" s="265"/>
      <c r="Z406" s="265"/>
      <c r="AA406" s="265"/>
      <c r="AB406" s="265"/>
      <c r="AC406" s="265"/>
      <c r="AD406" s="265"/>
      <c r="AE406" s="265"/>
      <c r="AF406" s="265"/>
      <c r="AG406" s="265"/>
      <c r="AH406" s="265"/>
      <c r="AI406" s="265"/>
      <c r="AJ406" s="265"/>
      <c r="AK406" s="265"/>
      <c r="AL406" s="265"/>
      <c r="AM406" s="265"/>
      <c r="AN406" s="266"/>
      <c r="AO406" s="266"/>
      <c r="AP406" s="266"/>
      <c r="AQ406" s="266"/>
      <c r="AR406" s="266"/>
      <c r="AS406" s="265"/>
    </row>
    <row r="407" spans="1:45" ht="14.25" customHeight="1" x14ac:dyDescent="0.25">
      <c r="A407" s="265"/>
      <c r="B407" s="325"/>
      <c r="C407" s="325"/>
      <c r="D407" s="265"/>
      <c r="E407" s="265"/>
      <c r="F407" s="265"/>
      <c r="G407" s="265"/>
      <c r="H407" s="265"/>
      <c r="I407" s="265"/>
      <c r="J407" s="265"/>
      <c r="K407" s="265"/>
      <c r="L407" s="265"/>
      <c r="M407" s="265"/>
      <c r="N407" s="265"/>
      <c r="O407" s="265"/>
      <c r="P407" s="265"/>
      <c r="Q407" s="265"/>
      <c r="R407" s="265"/>
      <c r="S407" s="265"/>
      <c r="T407" s="265"/>
      <c r="U407" s="265"/>
      <c r="V407" s="265"/>
      <c r="W407" s="326"/>
      <c r="X407" s="265"/>
      <c r="Y407" s="265"/>
      <c r="Z407" s="265"/>
      <c r="AA407" s="265"/>
      <c r="AB407" s="265"/>
      <c r="AC407" s="265"/>
      <c r="AD407" s="265"/>
      <c r="AE407" s="265"/>
      <c r="AF407" s="265"/>
      <c r="AG407" s="265"/>
      <c r="AH407" s="265"/>
      <c r="AI407" s="265"/>
      <c r="AJ407" s="265"/>
      <c r="AK407" s="265"/>
      <c r="AL407" s="265"/>
      <c r="AM407" s="265"/>
      <c r="AN407" s="266"/>
      <c r="AO407" s="266"/>
      <c r="AP407" s="266"/>
      <c r="AQ407" s="266"/>
      <c r="AR407" s="266"/>
      <c r="AS407" s="265"/>
    </row>
    <row r="408" spans="1:45" ht="14.25" customHeight="1" x14ac:dyDescent="0.25">
      <c r="A408" s="265"/>
      <c r="B408" s="325"/>
      <c r="C408" s="325"/>
      <c r="D408" s="265"/>
      <c r="E408" s="265"/>
      <c r="F408" s="265"/>
      <c r="G408" s="265"/>
      <c r="H408" s="265"/>
      <c r="I408" s="265"/>
      <c r="J408" s="265"/>
      <c r="K408" s="265"/>
      <c r="L408" s="265"/>
      <c r="M408" s="265"/>
      <c r="N408" s="265"/>
      <c r="O408" s="265"/>
      <c r="P408" s="265"/>
      <c r="Q408" s="265"/>
      <c r="R408" s="265"/>
      <c r="S408" s="265"/>
      <c r="T408" s="265"/>
      <c r="U408" s="265"/>
      <c r="V408" s="265"/>
      <c r="W408" s="326"/>
      <c r="X408" s="265"/>
      <c r="Y408" s="265"/>
      <c r="Z408" s="265"/>
      <c r="AA408" s="265"/>
      <c r="AB408" s="265"/>
      <c r="AC408" s="265"/>
      <c r="AD408" s="265"/>
      <c r="AE408" s="265"/>
      <c r="AF408" s="265"/>
      <c r="AG408" s="265"/>
      <c r="AH408" s="265"/>
      <c r="AI408" s="265"/>
      <c r="AJ408" s="265"/>
      <c r="AK408" s="265"/>
      <c r="AL408" s="265"/>
      <c r="AM408" s="265"/>
      <c r="AN408" s="266"/>
      <c r="AO408" s="266"/>
      <c r="AP408" s="266"/>
      <c r="AQ408" s="266"/>
      <c r="AR408" s="266"/>
      <c r="AS408" s="265"/>
    </row>
    <row r="409" spans="1:45" ht="14.25" customHeight="1" x14ac:dyDescent="0.25">
      <c r="A409" s="265"/>
      <c r="B409" s="325"/>
      <c r="C409" s="325"/>
      <c r="D409" s="265"/>
      <c r="E409" s="265"/>
      <c r="F409" s="265"/>
      <c r="G409" s="265"/>
      <c r="H409" s="265"/>
      <c r="I409" s="265"/>
      <c r="J409" s="265"/>
      <c r="K409" s="265"/>
      <c r="L409" s="265"/>
      <c r="M409" s="265"/>
      <c r="N409" s="265"/>
      <c r="O409" s="265"/>
      <c r="P409" s="265"/>
      <c r="Q409" s="265"/>
      <c r="R409" s="265"/>
      <c r="S409" s="265"/>
      <c r="T409" s="265"/>
      <c r="U409" s="265"/>
      <c r="V409" s="265"/>
      <c r="W409" s="326"/>
      <c r="X409" s="265"/>
      <c r="Y409" s="265"/>
      <c r="Z409" s="265"/>
      <c r="AA409" s="265"/>
      <c r="AB409" s="265"/>
      <c r="AC409" s="265"/>
      <c r="AD409" s="265"/>
      <c r="AE409" s="265"/>
      <c r="AF409" s="265"/>
      <c r="AG409" s="265"/>
      <c r="AH409" s="265"/>
      <c r="AI409" s="265"/>
      <c r="AJ409" s="265"/>
      <c r="AK409" s="265"/>
      <c r="AL409" s="265"/>
      <c r="AM409" s="265"/>
      <c r="AN409" s="266"/>
      <c r="AO409" s="266"/>
      <c r="AP409" s="266"/>
      <c r="AQ409" s="266"/>
      <c r="AR409" s="266"/>
      <c r="AS409" s="265"/>
    </row>
    <row r="410" spans="1:45" ht="14.25" customHeight="1" x14ac:dyDescent="0.25">
      <c r="A410" s="265"/>
      <c r="B410" s="325"/>
      <c r="C410" s="325"/>
      <c r="D410" s="265"/>
      <c r="E410" s="265"/>
      <c r="F410" s="265"/>
      <c r="G410" s="265"/>
      <c r="H410" s="265"/>
      <c r="I410" s="265"/>
      <c r="J410" s="265"/>
      <c r="K410" s="265"/>
      <c r="L410" s="265"/>
      <c r="M410" s="265"/>
      <c r="N410" s="265"/>
      <c r="O410" s="265"/>
      <c r="P410" s="265"/>
      <c r="Q410" s="265"/>
      <c r="R410" s="265"/>
      <c r="S410" s="265"/>
      <c r="T410" s="265"/>
      <c r="U410" s="265"/>
      <c r="V410" s="265"/>
      <c r="W410" s="326"/>
      <c r="X410" s="265"/>
      <c r="Y410" s="265"/>
      <c r="Z410" s="265"/>
      <c r="AA410" s="265"/>
      <c r="AB410" s="265"/>
      <c r="AC410" s="265"/>
      <c r="AD410" s="265"/>
      <c r="AE410" s="265"/>
      <c r="AF410" s="265"/>
      <c r="AG410" s="265"/>
      <c r="AH410" s="265"/>
      <c r="AI410" s="265"/>
      <c r="AJ410" s="265"/>
      <c r="AK410" s="265"/>
      <c r="AL410" s="265"/>
      <c r="AM410" s="265"/>
      <c r="AN410" s="266"/>
      <c r="AO410" s="266"/>
      <c r="AP410" s="266"/>
      <c r="AQ410" s="266"/>
      <c r="AR410" s="266"/>
      <c r="AS410" s="265"/>
    </row>
    <row r="411" spans="1:45" ht="14.25" customHeight="1" x14ac:dyDescent="0.25">
      <c r="A411" s="265"/>
      <c r="B411" s="325"/>
      <c r="C411" s="325"/>
      <c r="D411" s="265"/>
      <c r="E411" s="265"/>
      <c r="F411" s="265"/>
      <c r="G411" s="265"/>
      <c r="H411" s="265"/>
      <c r="I411" s="265"/>
      <c r="J411" s="265"/>
      <c r="K411" s="265"/>
      <c r="L411" s="265"/>
      <c r="M411" s="265"/>
      <c r="N411" s="265"/>
      <c r="O411" s="265"/>
      <c r="P411" s="265"/>
      <c r="Q411" s="265"/>
      <c r="R411" s="265"/>
      <c r="S411" s="265"/>
      <c r="T411" s="265"/>
      <c r="U411" s="265"/>
      <c r="V411" s="265"/>
      <c r="W411" s="326"/>
      <c r="X411" s="265"/>
      <c r="Y411" s="265"/>
      <c r="Z411" s="265"/>
      <c r="AA411" s="265"/>
      <c r="AB411" s="265"/>
      <c r="AC411" s="265"/>
      <c r="AD411" s="265"/>
      <c r="AE411" s="265"/>
      <c r="AF411" s="265"/>
      <c r="AG411" s="265"/>
      <c r="AH411" s="265"/>
      <c r="AI411" s="265"/>
      <c r="AJ411" s="265"/>
      <c r="AK411" s="265"/>
      <c r="AL411" s="265"/>
      <c r="AM411" s="265"/>
      <c r="AN411" s="266"/>
      <c r="AO411" s="266"/>
      <c r="AP411" s="266"/>
      <c r="AQ411" s="266"/>
      <c r="AR411" s="266"/>
      <c r="AS411" s="265"/>
    </row>
    <row r="412" spans="1:45" ht="14.25" customHeight="1" x14ac:dyDescent="0.25">
      <c r="A412" s="265"/>
      <c r="B412" s="325"/>
      <c r="C412" s="325"/>
      <c r="D412" s="265"/>
      <c r="E412" s="265"/>
      <c r="F412" s="265"/>
      <c r="G412" s="265"/>
      <c r="H412" s="265"/>
      <c r="I412" s="265"/>
      <c r="J412" s="265"/>
      <c r="K412" s="265"/>
      <c r="L412" s="265"/>
      <c r="M412" s="265"/>
      <c r="N412" s="265"/>
      <c r="O412" s="265"/>
      <c r="P412" s="265"/>
      <c r="Q412" s="265"/>
      <c r="R412" s="265"/>
      <c r="S412" s="265"/>
      <c r="T412" s="265"/>
      <c r="U412" s="265"/>
      <c r="V412" s="265"/>
      <c r="W412" s="326"/>
      <c r="X412" s="265"/>
      <c r="Y412" s="265"/>
      <c r="Z412" s="265"/>
      <c r="AA412" s="265"/>
      <c r="AB412" s="265"/>
      <c r="AC412" s="265"/>
      <c r="AD412" s="265"/>
      <c r="AE412" s="265"/>
      <c r="AF412" s="265"/>
      <c r="AG412" s="265"/>
      <c r="AH412" s="265"/>
      <c r="AI412" s="265"/>
      <c r="AJ412" s="265"/>
      <c r="AK412" s="265"/>
      <c r="AL412" s="265"/>
      <c r="AM412" s="265"/>
      <c r="AN412" s="266"/>
      <c r="AO412" s="266"/>
      <c r="AP412" s="266"/>
      <c r="AQ412" s="266"/>
      <c r="AR412" s="266"/>
      <c r="AS412" s="265"/>
    </row>
    <row r="413" spans="1:45" ht="14.25" customHeight="1" x14ac:dyDescent="0.25">
      <c r="A413" s="265"/>
      <c r="B413" s="325"/>
      <c r="C413" s="325"/>
      <c r="D413" s="265"/>
      <c r="E413" s="265"/>
      <c r="F413" s="265"/>
      <c r="G413" s="265"/>
      <c r="H413" s="265"/>
      <c r="I413" s="265"/>
      <c r="J413" s="265"/>
      <c r="K413" s="265"/>
      <c r="L413" s="265"/>
      <c r="M413" s="265"/>
      <c r="N413" s="265"/>
      <c r="O413" s="265"/>
      <c r="P413" s="265"/>
      <c r="Q413" s="265"/>
      <c r="R413" s="265"/>
      <c r="S413" s="265"/>
      <c r="T413" s="265"/>
      <c r="U413" s="265"/>
      <c r="V413" s="265"/>
      <c r="W413" s="326"/>
      <c r="X413" s="265"/>
      <c r="Y413" s="265"/>
      <c r="Z413" s="265"/>
      <c r="AA413" s="265"/>
      <c r="AB413" s="265"/>
      <c r="AC413" s="265"/>
      <c r="AD413" s="265"/>
      <c r="AE413" s="265"/>
      <c r="AF413" s="265"/>
      <c r="AG413" s="265"/>
      <c r="AH413" s="265"/>
      <c r="AI413" s="265"/>
      <c r="AJ413" s="265"/>
      <c r="AK413" s="265"/>
      <c r="AL413" s="265"/>
      <c r="AM413" s="265"/>
      <c r="AN413" s="266"/>
      <c r="AO413" s="266"/>
      <c r="AP413" s="266"/>
      <c r="AQ413" s="266"/>
      <c r="AR413" s="266"/>
      <c r="AS413" s="265"/>
    </row>
    <row r="414" spans="1:45" ht="14.25" customHeight="1" x14ac:dyDescent="0.25">
      <c r="A414" s="265"/>
      <c r="B414" s="325"/>
      <c r="C414" s="325"/>
      <c r="D414" s="265"/>
      <c r="E414" s="265"/>
      <c r="F414" s="265"/>
      <c r="G414" s="265"/>
      <c r="H414" s="265"/>
      <c r="I414" s="265"/>
      <c r="J414" s="265"/>
      <c r="K414" s="265"/>
      <c r="L414" s="265"/>
      <c r="M414" s="265"/>
      <c r="N414" s="265"/>
      <c r="O414" s="265"/>
      <c r="P414" s="265"/>
      <c r="Q414" s="265"/>
      <c r="R414" s="265"/>
      <c r="S414" s="265"/>
      <c r="T414" s="265"/>
      <c r="U414" s="265"/>
      <c r="V414" s="265"/>
      <c r="W414" s="326"/>
      <c r="X414" s="265"/>
      <c r="Y414" s="265"/>
      <c r="Z414" s="265"/>
      <c r="AA414" s="265"/>
      <c r="AB414" s="265"/>
      <c r="AC414" s="265"/>
      <c r="AD414" s="265"/>
      <c r="AE414" s="265"/>
      <c r="AF414" s="265"/>
      <c r="AG414" s="265"/>
      <c r="AH414" s="265"/>
      <c r="AI414" s="265"/>
      <c r="AJ414" s="265"/>
      <c r="AK414" s="265"/>
      <c r="AL414" s="265"/>
      <c r="AM414" s="265"/>
      <c r="AN414" s="266"/>
      <c r="AO414" s="266"/>
      <c r="AP414" s="266"/>
      <c r="AQ414" s="266"/>
      <c r="AR414" s="266"/>
      <c r="AS414" s="265"/>
    </row>
    <row r="415" spans="1:45" ht="14.25" customHeight="1" x14ac:dyDescent="0.25">
      <c r="A415" s="265"/>
      <c r="B415" s="325"/>
      <c r="C415" s="325"/>
      <c r="D415" s="265"/>
      <c r="E415" s="265"/>
      <c r="F415" s="265"/>
      <c r="G415" s="265"/>
      <c r="H415" s="265"/>
      <c r="I415" s="265"/>
      <c r="J415" s="265"/>
      <c r="K415" s="265"/>
      <c r="L415" s="265"/>
      <c r="M415" s="265"/>
      <c r="N415" s="265"/>
      <c r="O415" s="265"/>
      <c r="P415" s="265"/>
      <c r="Q415" s="265"/>
      <c r="R415" s="265"/>
      <c r="S415" s="265"/>
      <c r="T415" s="265"/>
      <c r="U415" s="265"/>
      <c r="V415" s="265"/>
      <c r="W415" s="326"/>
      <c r="X415" s="265"/>
      <c r="Y415" s="265"/>
      <c r="Z415" s="265"/>
      <c r="AA415" s="265"/>
      <c r="AB415" s="265"/>
      <c r="AC415" s="265"/>
      <c r="AD415" s="265"/>
      <c r="AE415" s="265"/>
      <c r="AF415" s="265"/>
      <c r="AG415" s="265"/>
      <c r="AH415" s="265"/>
      <c r="AI415" s="265"/>
      <c r="AJ415" s="265"/>
      <c r="AK415" s="265"/>
      <c r="AL415" s="265"/>
      <c r="AM415" s="265"/>
      <c r="AN415" s="266"/>
      <c r="AO415" s="266"/>
      <c r="AP415" s="266"/>
      <c r="AQ415" s="266"/>
      <c r="AR415" s="266"/>
      <c r="AS415" s="265"/>
    </row>
    <row r="416" spans="1:45" ht="14.25" customHeight="1" x14ac:dyDescent="0.25">
      <c r="A416" s="265"/>
      <c r="B416" s="325"/>
      <c r="C416" s="325"/>
      <c r="D416" s="265"/>
      <c r="E416" s="265"/>
      <c r="F416" s="265"/>
      <c r="G416" s="265"/>
      <c r="H416" s="265"/>
      <c r="I416" s="265"/>
      <c r="J416" s="265"/>
      <c r="K416" s="265"/>
      <c r="L416" s="265"/>
      <c r="M416" s="265"/>
      <c r="N416" s="265"/>
      <c r="O416" s="265"/>
      <c r="P416" s="265"/>
      <c r="Q416" s="265"/>
      <c r="R416" s="265"/>
      <c r="S416" s="265"/>
      <c r="T416" s="265"/>
      <c r="U416" s="265"/>
      <c r="V416" s="265"/>
      <c r="W416" s="326"/>
      <c r="X416" s="265"/>
      <c r="Y416" s="265"/>
      <c r="Z416" s="265"/>
      <c r="AA416" s="265"/>
      <c r="AB416" s="265"/>
      <c r="AC416" s="265"/>
      <c r="AD416" s="265"/>
      <c r="AE416" s="265"/>
      <c r="AF416" s="265"/>
      <c r="AG416" s="265"/>
      <c r="AH416" s="265"/>
      <c r="AI416" s="265"/>
      <c r="AJ416" s="265"/>
      <c r="AK416" s="265"/>
      <c r="AL416" s="265"/>
      <c r="AM416" s="265"/>
      <c r="AN416" s="266"/>
      <c r="AO416" s="266"/>
      <c r="AP416" s="266"/>
      <c r="AQ416" s="266"/>
      <c r="AR416" s="266"/>
      <c r="AS416" s="265"/>
    </row>
    <row r="417" spans="1:45" ht="14.25" customHeight="1" x14ac:dyDescent="0.25">
      <c r="A417" s="265"/>
      <c r="B417" s="325"/>
      <c r="C417" s="325"/>
      <c r="D417" s="265"/>
      <c r="E417" s="265"/>
      <c r="F417" s="265"/>
      <c r="G417" s="265"/>
      <c r="H417" s="265"/>
      <c r="I417" s="265"/>
      <c r="J417" s="265"/>
      <c r="K417" s="265"/>
      <c r="L417" s="265"/>
      <c r="M417" s="265"/>
      <c r="N417" s="265"/>
      <c r="O417" s="265"/>
      <c r="P417" s="265"/>
      <c r="Q417" s="265"/>
      <c r="R417" s="265"/>
      <c r="S417" s="265"/>
      <c r="T417" s="265"/>
      <c r="U417" s="265"/>
      <c r="V417" s="265"/>
      <c r="W417" s="326"/>
      <c r="X417" s="265"/>
      <c r="Y417" s="265"/>
      <c r="Z417" s="265"/>
      <c r="AA417" s="265"/>
      <c r="AB417" s="265"/>
      <c r="AC417" s="265"/>
      <c r="AD417" s="265"/>
      <c r="AE417" s="265"/>
      <c r="AF417" s="265"/>
      <c r="AG417" s="265"/>
      <c r="AH417" s="265"/>
      <c r="AI417" s="265"/>
      <c r="AJ417" s="265"/>
      <c r="AK417" s="265"/>
      <c r="AL417" s="265"/>
      <c r="AM417" s="265"/>
      <c r="AN417" s="266"/>
      <c r="AO417" s="266"/>
      <c r="AP417" s="266"/>
      <c r="AQ417" s="266"/>
      <c r="AR417" s="266"/>
      <c r="AS417" s="265"/>
    </row>
    <row r="418" spans="1:45" ht="14.25" customHeight="1" x14ac:dyDescent="0.25">
      <c r="A418" s="265"/>
      <c r="B418" s="325"/>
      <c r="C418" s="325"/>
      <c r="D418" s="265"/>
      <c r="E418" s="265"/>
      <c r="F418" s="265"/>
      <c r="G418" s="265"/>
      <c r="H418" s="265"/>
      <c r="I418" s="265"/>
      <c r="J418" s="265"/>
      <c r="K418" s="265"/>
      <c r="L418" s="265"/>
      <c r="M418" s="265"/>
      <c r="N418" s="265"/>
      <c r="O418" s="265"/>
      <c r="P418" s="265"/>
      <c r="Q418" s="265"/>
      <c r="R418" s="265"/>
      <c r="S418" s="265"/>
      <c r="T418" s="265"/>
      <c r="U418" s="265"/>
      <c r="V418" s="265"/>
      <c r="W418" s="326"/>
      <c r="X418" s="265"/>
      <c r="Y418" s="265"/>
      <c r="Z418" s="265"/>
      <c r="AA418" s="265"/>
      <c r="AB418" s="265"/>
      <c r="AC418" s="265"/>
      <c r="AD418" s="265"/>
      <c r="AE418" s="265"/>
      <c r="AF418" s="265"/>
      <c r="AG418" s="265"/>
      <c r="AH418" s="265"/>
      <c r="AI418" s="265"/>
      <c r="AJ418" s="265"/>
      <c r="AK418" s="265"/>
      <c r="AL418" s="265"/>
      <c r="AM418" s="265"/>
      <c r="AN418" s="266"/>
      <c r="AO418" s="266"/>
      <c r="AP418" s="266"/>
      <c r="AQ418" s="266"/>
      <c r="AR418" s="266"/>
      <c r="AS418" s="265"/>
    </row>
    <row r="419" spans="1:45" ht="14.25" customHeight="1" x14ac:dyDescent="0.25">
      <c r="A419" s="265"/>
      <c r="B419" s="325"/>
      <c r="C419" s="325"/>
      <c r="D419" s="265"/>
      <c r="E419" s="265"/>
      <c r="F419" s="265"/>
      <c r="G419" s="265"/>
      <c r="H419" s="265"/>
      <c r="I419" s="265"/>
      <c r="J419" s="265"/>
      <c r="K419" s="265"/>
      <c r="L419" s="265"/>
      <c r="M419" s="265"/>
      <c r="N419" s="265"/>
      <c r="O419" s="265"/>
      <c r="P419" s="265"/>
      <c r="Q419" s="265"/>
      <c r="R419" s="265"/>
      <c r="S419" s="265"/>
      <c r="T419" s="265"/>
      <c r="U419" s="265"/>
      <c r="V419" s="265"/>
      <c r="W419" s="326"/>
      <c r="X419" s="265"/>
      <c r="Y419" s="265"/>
      <c r="Z419" s="265"/>
      <c r="AA419" s="265"/>
      <c r="AB419" s="265"/>
      <c r="AC419" s="265"/>
      <c r="AD419" s="265"/>
      <c r="AE419" s="265"/>
      <c r="AF419" s="265"/>
      <c r="AG419" s="265"/>
      <c r="AH419" s="265"/>
      <c r="AI419" s="265"/>
      <c r="AJ419" s="265"/>
      <c r="AK419" s="265"/>
      <c r="AL419" s="265"/>
      <c r="AM419" s="265"/>
      <c r="AN419" s="266"/>
      <c r="AO419" s="266"/>
      <c r="AP419" s="266"/>
      <c r="AQ419" s="266"/>
      <c r="AR419" s="266"/>
      <c r="AS419" s="265"/>
    </row>
    <row r="420" spans="1:45" ht="14.25" customHeight="1" x14ac:dyDescent="0.25">
      <c r="A420" s="265"/>
      <c r="B420" s="325"/>
      <c r="C420" s="325"/>
      <c r="D420" s="265"/>
      <c r="E420" s="265"/>
      <c r="F420" s="265"/>
      <c r="G420" s="265"/>
      <c r="H420" s="265"/>
      <c r="I420" s="265"/>
      <c r="J420" s="265"/>
      <c r="K420" s="265"/>
      <c r="L420" s="265"/>
      <c r="M420" s="265"/>
      <c r="N420" s="265"/>
      <c r="O420" s="265"/>
      <c r="P420" s="265"/>
      <c r="Q420" s="265"/>
      <c r="R420" s="265"/>
      <c r="S420" s="265"/>
      <c r="T420" s="265"/>
      <c r="U420" s="265"/>
      <c r="V420" s="265"/>
      <c r="W420" s="326"/>
      <c r="X420" s="265"/>
      <c r="Y420" s="265"/>
      <c r="Z420" s="265"/>
      <c r="AA420" s="265"/>
      <c r="AB420" s="265"/>
      <c r="AC420" s="265"/>
      <c r="AD420" s="265"/>
      <c r="AE420" s="265"/>
      <c r="AF420" s="265"/>
      <c r="AG420" s="265"/>
      <c r="AH420" s="265"/>
      <c r="AI420" s="265"/>
      <c r="AJ420" s="265"/>
      <c r="AK420" s="265"/>
      <c r="AL420" s="265"/>
      <c r="AM420" s="265"/>
      <c r="AN420" s="266"/>
      <c r="AO420" s="266"/>
      <c r="AP420" s="266"/>
      <c r="AQ420" s="266"/>
      <c r="AR420" s="266"/>
      <c r="AS420" s="265"/>
    </row>
    <row r="421" spans="1:45" ht="14.25" customHeight="1" x14ac:dyDescent="0.25">
      <c r="A421" s="265"/>
      <c r="B421" s="325"/>
      <c r="C421" s="325"/>
      <c r="D421" s="265"/>
      <c r="E421" s="265"/>
      <c r="F421" s="265"/>
      <c r="G421" s="265"/>
      <c r="H421" s="265"/>
      <c r="I421" s="265"/>
      <c r="J421" s="265"/>
      <c r="K421" s="265"/>
      <c r="L421" s="265"/>
      <c r="M421" s="265"/>
      <c r="N421" s="265"/>
      <c r="O421" s="265"/>
      <c r="P421" s="265"/>
      <c r="Q421" s="265"/>
      <c r="R421" s="265"/>
      <c r="S421" s="265"/>
      <c r="T421" s="265"/>
      <c r="U421" s="265"/>
      <c r="V421" s="265"/>
      <c r="W421" s="326"/>
      <c r="X421" s="265"/>
      <c r="Y421" s="265"/>
      <c r="Z421" s="265"/>
      <c r="AA421" s="265"/>
      <c r="AB421" s="265"/>
      <c r="AC421" s="265"/>
      <c r="AD421" s="265"/>
      <c r="AE421" s="265"/>
      <c r="AF421" s="265"/>
      <c r="AG421" s="265"/>
      <c r="AH421" s="265"/>
      <c r="AI421" s="265"/>
      <c r="AJ421" s="265"/>
      <c r="AK421" s="265"/>
      <c r="AL421" s="265"/>
      <c r="AM421" s="265"/>
      <c r="AN421" s="266"/>
      <c r="AO421" s="266"/>
      <c r="AP421" s="266"/>
      <c r="AQ421" s="266"/>
      <c r="AR421" s="266"/>
      <c r="AS421" s="265"/>
    </row>
    <row r="422" spans="1:45" ht="14.25" customHeight="1" x14ac:dyDescent="0.25">
      <c r="A422" s="265"/>
      <c r="B422" s="325"/>
      <c r="C422" s="325"/>
      <c r="D422" s="265"/>
      <c r="E422" s="265"/>
      <c r="F422" s="265"/>
      <c r="G422" s="265"/>
      <c r="H422" s="265"/>
      <c r="I422" s="265"/>
      <c r="J422" s="265"/>
      <c r="K422" s="265"/>
      <c r="L422" s="265"/>
      <c r="M422" s="265"/>
      <c r="N422" s="265"/>
      <c r="O422" s="265"/>
      <c r="P422" s="265"/>
      <c r="Q422" s="265"/>
      <c r="R422" s="265"/>
      <c r="S422" s="265"/>
      <c r="T422" s="265"/>
      <c r="U422" s="265"/>
      <c r="V422" s="265"/>
      <c r="W422" s="326"/>
      <c r="X422" s="265"/>
      <c r="Y422" s="265"/>
      <c r="Z422" s="265"/>
      <c r="AA422" s="265"/>
      <c r="AB422" s="265"/>
      <c r="AC422" s="265"/>
      <c r="AD422" s="265"/>
      <c r="AE422" s="265"/>
      <c r="AF422" s="265"/>
      <c r="AG422" s="265"/>
      <c r="AH422" s="265"/>
      <c r="AI422" s="265"/>
      <c r="AJ422" s="265"/>
      <c r="AK422" s="265"/>
      <c r="AL422" s="265"/>
      <c r="AM422" s="265"/>
      <c r="AN422" s="266"/>
      <c r="AO422" s="266"/>
      <c r="AP422" s="266"/>
      <c r="AQ422" s="266"/>
      <c r="AR422" s="266"/>
      <c r="AS422" s="265"/>
    </row>
    <row r="423" spans="1:45" ht="14.25" customHeight="1" x14ac:dyDescent="0.25">
      <c r="A423" s="265"/>
      <c r="B423" s="325"/>
      <c r="C423" s="325"/>
      <c r="D423" s="265"/>
      <c r="E423" s="265"/>
      <c r="F423" s="265"/>
      <c r="G423" s="265"/>
      <c r="H423" s="265"/>
      <c r="I423" s="265"/>
      <c r="J423" s="265"/>
      <c r="K423" s="265"/>
      <c r="L423" s="265"/>
      <c r="M423" s="265"/>
      <c r="N423" s="265"/>
      <c r="O423" s="265"/>
      <c r="P423" s="265"/>
      <c r="Q423" s="265"/>
      <c r="R423" s="265"/>
      <c r="S423" s="265"/>
      <c r="T423" s="265"/>
      <c r="U423" s="265"/>
      <c r="V423" s="265"/>
      <c r="W423" s="326"/>
      <c r="X423" s="265"/>
      <c r="Y423" s="265"/>
      <c r="Z423" s="265"/>
      <c r="AA423" s="265"/>
      <c r="AB423" s="265"/>
      <c r="AC423" s="265"/>
      <c r="AD423" s="265"/>
      <c r="AE423" s="265"/>
      <c r="AF423" s="265"/>
      <c r="AG423" s="265"/>
      <c r="AH423" s="265"/>
      <c r="AI423" s="265"/>
      <c r="AJ423" s="265"/>
      <c r="AK423" s="265"/>
      <c r="AL423" s="265"/>
      <c r="AM423" s="265"/>
      <c r="AN423" s="266"/>
      <c r="AO423" s="266"/>
      <c r="AP423" s="266"/>
      <c r="AQ423" s="266"/>
      <c r="AR423" s="266"/>
      <c r="AS423" s="265"/>
    </row>
    <row r="424" spans="1:45" ht="14.25" customHeight="1" x14ac:dyDescent="0.25">
      <c r="A424" s="265"/>
      <c r="B424" s="325"/>
      <c r="C424" s="325"/>
      <c r="D424" s="265"/>
      <c r="E424" s="265"/>
      <c r="F424" s="265"/>
      <c r="G424" s="265"/>
      <c r="H424" s="265"/>
      <c r="I424" s="265"/>
      <c r="J424" s="265"/>
      <c r="K424" s="265"/>
      <c r="L424" s="265"/>
      <c r="M424" s="265"/>
      <c r="N424" s="265"/>
      <c r="O424" s="265"/>
      <c r="P424" s="265"/>
      <c r="Q424" s="265"/>
      <c r="R424" s="265"/>
      <c r="S424" s="265"/>
      <c r="T424" s="265"/>
      <c r="U424" s="265"/>
      <c r="V424" s="265"/>
      <c r="W424" s="326"/>
      <c r="X424" s="265"/>
      <c r="Y424" s="265"/>
      <c r="Z424" s="265"/>
      <c r="AA424" s="265"/>
      <c r="AB424" s="265"/>
      <c r="AC424" s="265"/>
      <c r="AD424" s="265"/>
      <c r="AE424" s="265"/>
      <c r="AF424" s="265"/>
      <c r="AG424" s="265"/>
      <c r="AH424" s="265"/>
      <c r="AI424" s="265"/>
      <c r="AJ424" s="265"/>
      <c r="AK424" s="265"/>
      <c r="AL424" s="265"/>
      <c r="AM424" s="265"/>
      <c r="AN424" s="266"/>
      <c r="AO424" s="266"/>
      <c r="AP424" s="266"/>
      <c r="AQ424" s="266"/>
      <c r="AR424" s="266"/>
      <c r="AS424" s="265"/>
    </row>
    <row r="425" spans="1:45" ht="14.25" customHeight="1" x14ac:dyDescent="0.25">
      <c r="A425" s="265"/>
      <c r="B425" s="325"/>
      <c r="C425" s="325"/>
      <c r="D425" s="265"/>
      <c r="E425" s="265"/>
      <c r="F425" s="265"/>
      <c r="G425" s="265"/>
      <c r="H425" s="265"/>
      <c r="I425" s="265"/>
      <c r="J425" s="265"/>
      <c r="K425" s="265"/>
      <c r="L425" s="265"/>
      <c r="M425" s="265"/>
      <c r="N425" s="265"/>
      <c r="O425" s="265"/>
      <c r="P425" s="265"/>
      <c r="Q425" s="265"/>
      <c r="R425" s="265"/>
      <c r="S425" s="265"/>
      <c r="T425" s="265"/>
      <c r="U425" s="265"/>
      <c r="V425" s="265"/>
      <c r="W425" s="326"/>
      <c r="X425" s="265"/>
      <c r="Y425" s="265"/>
      <c r="Z425" s="265"/>
      <c r="AA425" s="265"/>
      <c r="AB425" s="265"/>
      <c r="AC425" s="265"/>
      <c r="AD425" s="265"/>
      <c r="AE425" s="265"/>
      <c r="AF425" s="265"/>
      <c r="AG425" s="265"/>
      <c r="AH425" s="265"/>
      <c r="AI425" s="265"/>
      <c r="AJ425" s="265"/>
      <c r="AK425" s="265"/>
      <c r="AL425" s="265"/>
      <c r="AM425" s="265"/>
      <c r="AN425" s="266"/>
      <c r="AO425" s="266"/>
      <c r="AP425" s="266"/>
      <c r="AQ425" s="266"/>
      <c r="AR425" s="266"/>
      <c r="AS425" s="265"/>
    </row>
    <row r="426" spans="1:45" ht="14.25" customHeight="1" x14ac:dyDescent="0.25">
      <c r="A426" s="265"/>
      <c r="B426" s="325"/>
      <c r="C426" s="325"/>
      <c r="D426" s="265"/>
      <c r="E426" s="265"/>
      <c r="F426" s="265"/>
      <c r="G426" s="265"/>
      <c r="H426" s="265"/>
      <c r="I426" s="265"/>
      <c r="J426" s="265"/>
      <c r="K426" s="265"/>
      <c r="L426" s="265"/>
      <c r="M426" s="265"/>
      <c r="N426" s="265"/>
      <c r="O426" s="265"/>
      <c r="P426" s="265"/>
      <c r="Q426" s="265"/>
      <c r="R426" s="265"/>
      <c r="S426" s="265"/>
      <c r="T426" s="265"/>
      <c r="U426" s="265"/>
      <c r="V426" s="265"/>
      <c r="W426" s="326"/>
      <c r="X426" s="265"/>
      <c r="Y426" s="265"/>
      <c r="Z426" s="265"/>
      <c r="AA426" s="265"/>
      <c r="AB426" s="265"/>
      <c r="AC426" s="265"/>
      <c r="AD426" s="265"/>
      <c r="AE426" s="265"/>
      <c r="AF426" s="265"/>
      <c r="AG426" s="265"/>
      <c r="AH426" s="265"/>
      <c r="AI426" s="265"/>
      <c r="AJ426" s="265"/>
      <c r="AK426" s="265"/>
      <c r="AL426" s="265"/>
      <c r="AM426" s="265"/>
      <c r="AN426" s="266"/>
      <c r="AO426" s="266"/>
      <c r="AP426" s="266"/>
      <c r="AQ426" s="266"/>
      <c r="AR426" s="266"/>
      <c r="AS426" s="265"/>
    </row>
    <row r="427" spans="1:45" ht="14.25" customHeight="1" x14ac:dyDescent="0.25">
      <c r="A427" s="265"/>
      <c r="B427" s="325"/>
      <c r="C427" s="325"/>
      <c r="D427" s="265"/>
      <c r="E427" s="265"/>
      <c r="F427" s="265"/>
      <c r="G427" s="265"/>
      <c r="H427" s="265"/>
      <c r="I427" s="265"/>
      <c r="J427" s="265"/>
      <c r="K427" s="265"/>
      <c r="L427" s="265"/>
      <c r="M427" s="265"/>
      <c r="N427" s="265"/>
      <c r="O427" s="265"/>
      <c r="P427" s="265"/>
      <c r="Q427" s="265"/>
      <c r="R427" s="265"/>
      <c r="S427" s="265"/>
      <c r="T427" s="265"/>
      <c r="U427" s="265"/>
      <c r="V427" s="265"/>
      <c r="W427" s="326"/>
      <c r="X427" s="265"/>
      <c r="Y427" s="265"/>
      <c r="Z427" s="265"/>
      <c r="AA427" s="265"/>
      <c r="AB427" s="265"/>
      <c r="AC427" s="265"/>
      <c r="AD427" s="265"/>
      <c r="AE427" s="265"/>
      <c r="AF427" s="265"/>
      <c r="AG427" s="265"/>
      <c r="AH427" s="265"/>
      <c r="AI427" s="265"/>
      <c r="AJ427" s="265"/>
      <c r="AK427" s="265"/>
      <c r="AL427" s="265"/>
      <c r="AM427" s="265"/>
      <c r="AN427" s="266"/>
      <c r="AO427" s="266"/>
      <c r="AP427" s="266"/>
      <c r="AQ427" s="266"/>
      <c r="AR427" s="266"/>
      <c r="AS427" s="265"/>
    </row>
    <row r="428" spans="1:45" ht="14.25" customHeight="1" x14ac:dyDescent="0.25">
      <c r="A428" s="265"/>
      <c r="B428" s="325"/>
      <c r="C428" s="325"/>
      <c r="D428" s="265"/>
      <c r="E428" s="265"/>
      <c r="F428" s="265"/>
      <c r="G428" s="265"/>
      <c r="H428" s="265"/>
      <c r="I428" s="265"/>
      <c r="J428" s="265"/>
      <c r="K428" s="265"/>
      <c r="L428" s="265"/>
      <c r="M428" s="265"/>
      <c r="N428" s="265"/>
      <c r="O428" s="265"/>
      <c r="P428" s="265"/>
      <c r="Q428" s="265"/>
      <c r="R428" s="265"/>
      <c r="S428" s="265"/>
      <c r="T428" s="265"/>
      <c r="U428" s="265"/>
      <c r="V428" s="265"/>
      <c r="W428" s="326"/>
      <c r="X428" s="265"/>
      <c r="Y428" s="265"/>
      <c r="Z428" s="265"/>
      <c r="AA428" s="265"/>
      <c r="AB428" s="265"/>
      <c r="AC428" s="265"/>
      <c r="AD428" s="265"/>
      <c r="AE428" s="265"/>
      <c r="AF428" s="265"/>
      <c r="AG428" s="265"/>
      <c r="AH428" s="265"/>
      <c r="AI428" s="265"/>
      <c r="AJ428" s="265"/>
      <c r="AK428" s="265"/>
      <c r="AL428" s="265"/>
      <c r="AM428" s="265"/>
      <c r="AN428" s="266"/>
      <c r="AO428" s="266"/>
      <c r="AP428" s="266"/>
      <c r="AQ428" s="266"/>
      <c r="AR428" s="266"/>
      <c r="AS428" s="265"/>
    </row>
    <row r="429" spans="1:45" ht="14.25" customHeight="1" x14ac:dyDescent="0.25">
      <c r="A429" s="265"/>
      <c r="B429" s="325"/>
      <c r="C429" s="325"/>
      <c r="D429" s="265"/>
      <c r="E429" s="265"/>
      <c r="F429" s="265"/>
      <c r="G429" s="265"/>
      <c r="H429" s="265"/>
      <c r="I429" s="265"/>
      <c r="J429" s="265"/>
      <c r="K429" s="265"/>
      <c r="L429" s="265"/>
      <c r="M429" s="265"/>
      <c r="N429" s="265"/>
      <c r="O429" s="265"/>
      <c r="P429" s="265"/>
      <c r="Q429" s="265"/>
      <c r="R429" s="265"/>
      <c r="S429" s="265"/>
      <c r="T429" s="265"/>
      <c r="U429" s="265"/>
      <c r="V429" s="265"/>
      <c r="W429" s="326"/>
      <c r="X429" s="265"/>
      <c r="Y429" s="265"/>
      <c r="Z429" s="265"/>
      <c r="AA429" s="265"/>
      <c r="AB429" s="265"/>
      <c r="AC429" s="265"/>
      <c r="AD429" s="265"/>
      <c r="AE429" s="265"/>
      <c r="AF429" s="265"/>
      <c r="AG429" s="265"/>
      <c r="AH429" s="265"/>
      <c r="AI429" s="265"/>
      <c r="AJ429" s="265"/>
      <c r="AK429" s="265"/>
      <c r="AL429" s="265"/>
      <c r="AM429" s="265"/>
      <c r="AN429" s="266"/>
      <c r="AO429" s="266"/>
      <c r="AP429" s="266"/>
      <c r="AQ429" s="266"/>
      <c r="AR429" s="266"/>
      <c r="AS429" s="265"/>
    </row>
    <row r="430" spans="1:45" ht="14.25" customHeight="1" x14ac:dyDescent="0.25">
      <c r="A430" s="265"/>
      <c r="B430" s="325"/>
      <c r="C430" s="325"/>
      <c r="D430" s="265"/>
      <c r="E430" s="265"/>
      <c r="F430" s="265"/>
      <c r="G430" s="265"/>
      <c r="H430" s="265"/>
      <c r="I430" s="265"/>
      <c r="J430" s="265"/>
      <c r="K430" s="265"/>
      <c r="L430" s="265"/>
      <c r="M430" s="265"/>
      <c r="N430" s="265"/>
      <c r="O430" s="265"/>
      <c r="P430" s="265"/>
      <c r="Q430" s="265"/>
      <c r="R430" s="265"/>
      <c r="S430" s="265"/>
      <c r="T430" s="265"/>
      <c r="U430" s="265"/>
      <c r="V430" s="265"/>
      <c r="W430" s="326"/>
      <c r="X430" s="265"/>
      <c r="Y430" s="265"/>
      <c r="Z430" s="265"/>
      <c r="AA430" s="265"/>
      <c r="AB430" s="265"/>
      <c r="AC430" s="265"/>
      <c r="AD430" s="265"/>
      <c r="AE430" s="265"/>
      <c r="AF430" s="265"/>
      <c r="AG430" s="265"/>
      <c r="AH430" s="265"/>
      <c r="AI430" s="265"/>
      <c r="AJ430" s="265"/>
      <c r="AK430" s="265"/>
      <c r="AL430" s="265"/>
      <c r="AM430" s="265"/>
      <c r="AN430" s="266"/>
      <c r="AO430" s="266"/>
      <c r="AP430" s="266"/>
      <c r="AQ430" s="266"/>
      <c r="AR430" s="266"/>
      <c r="AS430" s="265"/>
    </row>
    <row r="431" spans="1:45" ht="14.25" customHeight="1" x14ac:dyDescent="0.25">
      <c r="A431" s="265"/>
      <c r="B431" s="325"/>
      <c r="C431" s="325"/>
      <c r="D431" s="265"/>
      <c r="E431" s="265"/>
      <c r="F431" s="265"/>
      <c r="G431" s="265"/>
      <c r="H431" s="265"/>
      <c r="I431" s="265"/>
      <c r="J431" s="265"/>
      <c r="K431" s="265"/>
      <c r="L431" s="265"/>
      <c r="M431" s="265"/>
      <c r="N431" s="265"/>
      <c r="O431" s="265"/>
      <c r="P431" s="265"/>
      <c r="Q431" s="265"/>
      <c r="R431" s="265"/>
      <c r="S431" s="265"/>
      <c r="T431" s="265"/>
      <c r="U431" s="265"/>
      <c r="V431" s="265"/>
      <c r="W431" s="326"/>
      <c r="X431" s="265"/>
      <c r="Y431" s="265"/>
      <c r="Z431" s="265"/>
      <c r="AA431" s="265"/>
      <c r="AB431" s="265"/>
      <c r="AC431" s="265"/>
      <c r="AD431" s="265"/>
      <c r="AE431" s="265"/>
      <c r="AF431" s="265"/>
      <c r="AG431" s="265"/>
      <c r="AH431" s="265"/>
      <c r="AI431" s="265"/>
      <c r="AJ431" s="265"/>
      <c r="AK431" s="265"/>
      <c r="AL431" s="265"/>
      <c r="AM431" s="265"/>
      <c r="AN431" s="266"/>
      <c r="AO431" s="266"/>
      <c r="AP431" s="266"/>
      <c r="AQ431" s="266"/>
      <c r="AR431" s="266"/>
      <c r="AS431" s="265"/>
    </row>
    <row r="432" spans="1:45" ht="14.25" customHeight="1" x14ac:dyDescent="0.25">
      <c r="A432" s="265"/>
      <c r="B432" s="325"/>
      <c r="C432" s="325"/>
      <c r="D432" s="265"/>
      <c r="E432" s="265"/>
      <c r="F432" s="265"/>
      <c r="G432" s="265"/>
      <c r="H432" s="265"/>
      <c r="I432" s="265"/>
      <c r="J432" s="265"/>
      <c r="K432" s="265"/>
      <c r="L432" s="265"/>
      <c r="M432" s="265"/>
      <c r="N432" s="265"/>
      <c r="O432" s="265"/>
      <c r="P432" s="265"/>
      <c r="Q432" s="265"/>
      <c r="R432" s="265"/>
      <c r="S432" s="265"/>
      <c r="T432" s="265"/>
      <c r="U432" s="265"/>
      <c r="V432" s="265"/>
      <c r="W432" s="326"/>
      <c r="X432" s="265"/>
      <c r="Y432" s="265"/>
      <c r="Z432" s="265"/>
      <c r="AA432" s="265"/>
      <c r="AB432" s="265"/>
      <c r="AC432" s="265"/>
      <c r="AD432" s="265"/>
      <c r="AE432" s="265"/>
      <c r="AF432" s="265"/>
      <c r="AG432" s="265"/>
      <c r="AH432" s="265"/>
      <c r="AI432" s="265"/>
      <c r="AJ432" s="265"/>
      <c r="AK432" s="265"/>
      <c r="AL432" s="265"/>
      <c r="AM432" s="265"/>
      <c r="AN432" s="266"/>
      <c r="AO432" s="266"/>
      <c r="AP432" s="266"/>
      <c r="AQ432" s="266"/>
      <c r="AR432" s="266"/>
      <c r="AS432" s="265"/>
    </row>
    <row r="433" spans="1:45" ht="14.25" customHeight="1" x14ac:dyDescent="0.25">
      <c r="A433" s="265"/>
      <c r="B433" s="325"/>
      <c r="C433" s="325"/>
      <c r="D433" s="265"/>
      <c r="E433" s="265"/>
      <c r="F433" s="265"/>
      <c r="G433" s="265"/>
      <c r="H433" s="265"/>
      <c r="I433" s="265"/>
      <c r="J433" s="265"/>
      <c r="K433" s="265"/>
      <c r="L433" s="265"/>
      <c r="M433" s="265"/>
      <c r="N433" s="265"/>
      <c r="O433" s="265"/>
      <c r="P433" s="265"/>
      <c r="Q433" s="265"/>
      <c r="R433" s="265"/>
      <c r="S433" s="265"/>
      <c r="T433" s="265"/>
      <c r="U433" s="265"/>
      <c r="V433" s="265"/>
      <c r="W433" s="326"/>
      <c r="X433" s="265"/>
      <c r="Y433" s="265"/>
      <c r="Z433" s="265"/>
      <c r="AA433" s="265"/>
      <c r="AB433" s="265"/>
      <c r="AC433" s="265"/>
      <c r="AD433" s="265"/>
      <c r="AE433" s="265"/>
      <c r="AF433" s="265"/>
      <c r="AG433" s="265"/>
      <c r="AH433" s="265"/>
      <c r="AI433" s="265"/>
      <c r="AJ433" s="265"/>
      <c r="AK433" s="265"/>
      <c r="AL433" s="265"/>
      <c r="AM433" s="265"/>
      <c r="AN433" s="266"/>
      <c r="AO433" s="266"/>
      <c r="AP433" s="266"/>
      <c r="AQ433" s="266"/>
      <c r="AR433" s="266"/>
      <c r="AS433" s="265"/>
    </row>
    <row r="434" spans="1:45" ht="14.25" customHeight="1" x14ac:dyDescent="0.25">
      <c r="A434" s="265"/>
      <c r="B434" s="325"/>
      <c r="C434" s="325"/>
      <c r="D434" s="265"/>
      <c r="E434" s="265"/>
      <c r="F434" s="265"/>
      <c r="G434" s="265"/>
      <c r="H434" s="265"/>
      <c r="I434" s="265"/>
      <c r="J434" s="265"/>
      <c r="K434" s="265"/>
      <c r="L434" s="265"/>
      <c r="M434" s="265"/>
      <c r="N434" s="265"/>
      <c r="O434" s="265"/>
      <c r="P434" s="265"/>
      <c r="Q434" s="265"/>
      <c r="R434" s="265"/>
      <c r="S434" s="265"/>
      <c r="T434" s="265"/>
      <c r="U434" s="265"/>
      <c r="V434" s="265"/>
      <c r="W434" s="326"/>
      <c r="X434" s="265"/>
      <c r="Y434" s="265"/>
      <c r="Z434" s="265"/>
      <c r="AA434" s="265"/>
      <c r="AB434" s="265"/>
      <c r="AC434" s="265"/>
      <c r="AD434" s="265"/>
      <c r="AE434" s="265"/>
      <c r="AF434" s="265"/>
      <c r="AG434" s="265"/>
      <c r="AH434" s="265"/>
      <c r="AI434" s="265"/>
      <c r="AJ434" s="265"/>
      <c r="AK434" s="265"/>
      <c r="AL434" s="265"/>
      <c r="AM434" s="265"/>
      <c r="AN434" s="266"/>
      <c r="AO434" s="266"/>
      <c r="AP434" s="266"/>
      <c r="AQ434" s="266"/>
      <c r="AR434" s="266"/>
      <c r="AS434" s="265"/>
    </row>
    <row r="435" spans="1:45" ht="14.25" customHeight="1" x14ac:dyDescent="0.25">
      <c r="A435" s="265"/>
      <c r="B435" s="325"/>
      <c r="C435" s="325"/>
      <c r="D435" s="265"/>
      <c r="E435" s="265"/>
      <c r="F435" s="265"/>
      <c r="G435" s="265"/>
      <c r="H435" s="265"/>
      <c r="I435" s="265"/>
      <c r="J435" s="265"/>
      <c r="K435" s="265"/>
      <c r="L435" s="265"/>
      <c r="M435" s="265"/>
      <c r="N435" s="265"/>
      <c r="O435" s="265"/>
      <c r="P435" s="265"/>
      <c r="Q435" s="265"/>
      <c r="R435" s="265"/>
      <c r="S435" s="265"/>
      <c r="T435" s="265"/>
      <c r="U435" s="265"/>
      <c r="V435" s="265"/>
      <c r="W435" s="326"/>
      <c r="X435" s="265"/>
      <c r="Y435" s="265"/>
      <c r="Z435" s="265"/>
      <c r="AA435" s="265"/>
      <c r="AB435" s="265"/>
      <c r="AC435" s="265"/>
      <c r="AD435" s="265"/>
      <c r="AE435" s="265"/>
      <c r="AF435" s="265"/>
      <c r="AG435" s="265"/>
      <c r="AH435" s="265"/>
      <c r="AI435" s="265"/>
      <c r="AJ435" s="265"/>
      <c r="AK435" s="265"/>
      <c r="AL435" s="265"/>
      <c r="AM435" s="265"/>
      <c r="AN435" s="266"/>
      <c r="AO435" s="266"/>
      <c r="AP435" s="266"/>
      <c r="AQ435" s="266"/>
      <c r="AR435" s="266"/>
      <c r="AS435" s="265"/>
    </row>
    <row r="436" spans="1:45" ht="14.25" customHeight="1" x14ac:dyDescent="0.25">
      <c r="A436" s="265"/>
      <c r="B436" s="325"/>
      <c r="C436" s="325"/>
      <c r="D436" s="265"/>
      <c r="E436" s="265"/>
      <c r="F436" s="265"/>
      <c r="G436" s="265"/>
      <c r="H436" s="265"/>
      <c r="I436" s="265"/>
      <c r="J436" s="265"/>
      <c r="K436" s="265"/>
      <c r="L436" s="265"/>
      <c r="M436" s="265"/>
      <c r="N436" s="265"/>
      <c r="O436" s="265"/>
      <c r="P436" s="265"/>
      <c r="Q436" s="265"/>
      <c r="R436" s="265"/>
      <c r="S436" s="265"/>
      <c r="T436" s="265"/>
      <c r="U436" s="265"/>
      <c r="V436" s="265"/>
      <c r="W436" s="326"/>
      <c r="X436" s="265"/>
      <c r="Y436" s="265"/>
      <c r="Z436" s="265"/>
      <c r="AA436" s="265"/>
      <c r="AB436" s="265"/>
      <c r="AC436" s="265"/>
      <c r="AD436" s="265"/>
      <c r="AE436" s="265"/>
      <c r="AF436" s="265"/>
      <c r="AG436" s="265"/>
      <c r="AH436" s="265"/>
      <c r="AI436" s="265"/>
      <c r="AJ436" s="265"/>
      <c r="AK436" s="265"/>
      <c r="AL436" s="265"/>
      <c r="AM436" s="265"/>
      <c r="AN436" s="266"/>
      <c r="AO436" s="266"/>
      <c r="AP436" s="266"/>
      <c r="AQ436" s="266"/>
      <c r="AR436" s="266"/>
      <c r="AS436" s="265"/>
    </row>
    <row r="437" spans="1:45" ht="14.25" customHeight="1" x14ac:dyDescent="0.25">
      <c r="A437" s="265"/>
      <c r="B437" s="325"/>
      <c r="C437" s="325"/>
      <c r="D437" s="265"/>
      <c r="E437" s="265"/>
      <c r="F437" s="265"/>
      <c r="G437" s="265"/>
      <c r="H437" s="265"/>
      <c r="I437" s="265"/>
      <c r="J437" s="265"/>
      <c r="K437" s="265"/>
      <c r="L437" s="265"/>
      <c r="M437" s="265"/>
      <c r="N437" s="265"/>
      <c r="O437" s="265"/>
      <c r="P437" s="265"/>
      <c r="Q437" s="265"/>
      <c r="R437" s="265"/>
      <c r="S437" s="265"/>
      <c r="T437" s="265"/>
      <c r="U437" s="265"/>
      <c r="V437" s="265"/>
      <c r="W437" s="326"/>
      <c r="X437" s="265"/>
      <c r="Y437" s="265"/>
      <c r="Z437" s="265"/>
      <c r="AA437" s="265"/>
      <c r="AB437" s="265"/>
      <c r="AC437" s="265"/>
      <c r="AD437" s="265"/>
      <c r="AE437" s="265"/>
      <c r="AF437" s="265"/>
      <c r="AG437" s="265"/>
      <c r="AH437" s="265"/>
      <c r="AI437" s="265"/>
      <c r="AJ437" s="265"/>
      <c r="AK437" s="265"/>
      <c r="AL437" s="265"/>
      <c r="AM437" s="265"/>
      <c r="AN437" s="266"/>
      <c r="AO437" s="266"/>
      <c r="AP437" s="266"/>
      <c r="AQ437" s="266"/>
      <c r="AR437" s="266"/>
      <c r="AS437" s="265"/>
    </row>
    <row r="438" spans="1:45" ht="14.25" customHeight="1" x14ac:dyDescent="0.25">
      <c r="A438" s="265"/>
      <c r="B438" s="325"/>
      <c r="C438" s="325"/>
      <c r="D438" s="265"/>
      <c r="E438" s="265"/>
      <c r="F438" s="265"/>
      <c r="G438" s="265"/>
      <c r="H438" s="265"/>
      <c r="I438" s="265"/>
      <c r="J438" s="265"/>
      <c r="K438" s="265"/>
      <c r="L438" s="265"/>
      <c r="M438" s="265"/>
      <c r="N438" s="265"/>
      <c r="O438" s="265"/>
      <c r="P438" s="265"/>
      <c r="Q438" s="265"/>
      <c r="R438" s="265"/>
      <c r="S438" s="265"/>
      <c r="T438" s="265"/>
      <c r="U438" s="265"/>
      <c r="V438" s="265"/>
      <c r="W438" s="326"/>
      <c r="X438" s="265"/>
      <c r="Y438" s="265"/>
      <c r="Z438" s="265"/>
      <c r="AA438" s="265"/>
      <c r="AB438" s="265"/>
      <c r="AC438" s="265"/>
      <c r="AD438" s="265"/>
      <c r="AE438" s="265"/>
      <c r="AF438" s="265"/>
      <c r="AG438" s="265"/>
      <c r="AH438" s="265"/>
      <c r="AI438" s="265"/>
      <c r="AJ438" s="265"/>
      <c r="AK438" s="265"/>
      <c r="AL438" s="265"/>
      <c r="AM438" s="265"/>
      <c r="AN438" s="266"/>
      <c r="AO438" s="266"/>
      <c r="AP438" s="266"/>
      <c r="AQ438" s="266"/>
      <c r="AR438" s="266"/>
      <c r="AS438" s="265"/>
    </row>
    <row r="439" spans="1:45" ht="14.25" customHeight="1" x14ac:dyDescent="0.25">
      <c r="A439" s="265"/>
      <c r="B439" s="325"/>
      <c r="C439" s="325"/>
      <c r="D439" s="265"/>
      <c r="E439" s="265"/>
      <c r="F439" s="265"/>
      <c r="G439" s="265"/>
      <c r="H439" s="265"/>
      <c r="I439" s="265"/>
      <c r="J439" s="265"/>
      <c r="K439" s="265"/>
      <c r="L439" s="265"/>
      <c r="M439" s="265"/>
      <c r="N439" s="265"/>
      <c r="O439" s="265"/>
      <c r="P439" s="265"/>
      <c r="Q439" s="265"/>
      <c r="R439" s="265"/>
      <c r="S439" s="265"/>
      <c r="T439" s="265"/>
      <c r="U439" s="265"/>
      <c r="V439" s="265"/>
      <c r="W439" s="326"/>
      <c r="X439" s="265"/>
      <c r="Y439" s="265"/>
      <c r="Z439" s="265"/>
      <c r="AA439" s="265"/>
      <c r="AB439" s="265"/>
      <c r="AC439" s="265"/>
      <c r="AD439" s="265"/>
      <c r="AE439" s="265"/>
      <c r="AF439" s="265"/>
      <c r="AG439" s="265"/>
      <c r="AH439" s="265"/>
      <c r="AI439" s="265"/>
      <c r="AJ439" s="265"/>
      <c r="AK439" s="265"/>
      <c r="AL439" s="265"/>
      <c r="AM439" s="265"/>
      <c r="AN439" s="266"/>
      <c r="AO439" s="266"/>
      <c r="AP439" s="266"/>
      <c r="AQ439" s="266"/>
      <c r="AR439" s="266"/>
      <c r="AS439" s="265"/>
    </row>
    <row r="440" spans="1:45" ht="14.25" customHeight="1" x14ac:dyDescent="0.25">
      <c r="A440" s="265"/>
      <c r="B440" s="325"/>
      <c r="C440" s="325"/>
      <c r="D440" s="265"/>
      <c r="E440" s="265"/>
      <c r="F440" s="265"/>
      <c r="G440" s="265"/>
      <c r="H440" s="265"/>
      <c r="I440" s="265"/>
      <c r="J440" s="265"/>
      <c r="K440" s="265"/>
      <c r="L440" s="265"/>
      <c r="M440" s="265"/>
      <c r="N440" s="265"/>
      <c r="O440" s="265"/>
      <c r="P440" s="265"/>
      <c r="Q440" s="265"/>
      <c r="R440" s="265"/>
      <c r="S440" s="265"/>
      <c r="T440" s="265"/>
      <c r="U440" s="265"/>
      <c r="V440" s="265"/>
      <c r="W440" s="326"/>
      <c r="X440" s="265"/>
      <c r="Y440" s="265"/>
      <c r="Z440" s="265"/>
      <c r="AA440" s="265"/>
      <c r="AB440" s="265"/>
      <c r="AC440" s="265"/>
      <c r="AD440" s="265"/>
      <c r="AE440" s="265"/>
      <c r="AF440" s="265"/>
      <c r="AG440" s="265"/>
      <c r="AH440" s="265"/>
      <c r="AI440" s="265"/>
      <c r="AJ440" s="265"/>
      <c r="AK440" s="265"/>
      <c r="AL440" s="265"/>
      <c r="AM440" s="265"/>
      <c r="AN440" s="266"/>
      <c r="AO440" s="266"/>
      <c r="AP440" s="266"/>
      <c r="AQ440" s="266"/>
      <c r="AR440" s="266"/>
      <c r="AS440" s="265"/>
    </row>
    <row r="441" spans="1:45" ht="14.25" customHeight="1" x14ac:dyDescent="0.25">
      <c r="A441" s="265"/>
      <c r="B441" s="325"/>
      <c r="C441" s="325"/>
      <c r="D441" s="265"/>
      <c r="E441" s="265"/>
      <c r="F441" s="265"/>
      <c r="G441" s="265"/>
      <c r="H441" s="265"/>
      <c r="I441" s="265"/>
      <c r="J441" s="265"/>
      <c r="K441" s="265"/>
      <c r="L441" s="265"/>
      <c r="M441" s="265"/>
      <c r="N441" s="265"/>
      <c r="O441" s="265"/>
      <c r="P441" s="265"/>
      <c r="Q441" s="265"/>
      <c r="R441" s="265"/>
      <c r="S441" s="265"/>
      <c r="T441" s="265"/>
      <c r="U441" s="265"/>
      <c r="V441" s="265"/>
      <c r="W441" s="326"/>
      <c r="X441" s="265"/>
      <c r="Y441" s="265"/>
      <c r="Z441" s="265"/>
      <c r="AA441" s="265"/>
      <c r="AB441" s="265"/>
      <c r="AC441" s="265"/>
      <c r="AD441" s="265"/>
      <c r="AE441" s="265"/>
      <c r="AF441" s="265"/>
      <c r="AG441" s="265"/>
      <c r="AH441" s="265"/>
      <c r="AI441" s="265"/>
      <c r="AJ441" s="265"/>
      <c r="AK441" s="265"/>
      <c r="AL441" s="265"/>
      <c r="AM441" s="265"/>
      <c r="AN441" s="266"/>
      <c r="AO441" s="266"/>
      <c r="AP441" s="266"/>
      <c r="AQ441" s="266"/>
      <c r="AR441" s="266"/>
      <c r="AS441" s="265"/>
    </row>
    <row r="442" spans="1:45" ht="14.25" customHeight="1" x14ac:dyDescent="0.25">
      <c r="A442" s="265"/>
      <c r="B442" s="325"/>
      <c r="C442" s="325"/>
      <c r="D442" s="265"/>
      <c r="E442" s="265"/>
      <c r="F442" s="265"/>
      <c r="G442" s="265"/>
      <c r="H442" s="265"/>
      <c r="I442" s="265"/>
      <c r="J442" s="265"/>
      <c r="K442" s="265"/>
      <c r="L442" s="265"/>
      <c r="M442" s="265"/>
      <c r="N442" s="265"/>
      <c r="O442" s="265"/>
      <c r="P442" s="265"/>
      <c r="Q442" s="265"/>
      <c r="R442" s="265"/>
      <c r="S442" s="265"/>
      <c r="T442" s="265"/>
      <c r="U442" s="265"/>
      <c r="V442" s="265"/>
      <c r="W442" s="326"/>
      <c r="X442" s="265"/>
      <c r="Y442" s="265"/>
      <c r="Z442" s="265"/>
      <c r="AA442" s="265"/>
      <c r="AB442" s="265"/>
      <c r="AC442" s="265"/>
      <c r="AD442" s="265"/>
      <c r="AE442" s="265"/>
      <c r="AF442" s="265"/>
      <c r="AG442" s="265"/>
      <c r="AH442" s="265"/>
      <c r="AI442" s="265"/>
      <c r="AJ442" s="265"/>
      <c r="AK442" s="265"/>
      <c r="AL442" s="265"/>
      <c r="AM442" s="265"/>
      <c r="AN442" s="266"/>
      <c r="AO442" s="266"/>
      <c r="AP442" s="266"/>
      <c r="AQ442" s="266"/>
      <c r="AR442" s="266"/>
      <c r="AS442" s="265"/>
    </row>
    <row r="443" spans="1:45" ht="14.25" customHeight="1" x14ac:dyDescent="0.25">
      <c r="A443" s="265"/>
      <c r="B443" s="325"/>
      <c r="C443" s="325"/>
      <c r="D443" s="265"/>
      <c r="E443" s="265"/>
      <c r="F443" s="265"/>
      <c r="G443" s="265"/>
      <c r="H443" s="265"/>
      <c r="I443" s="265"/>
      <c r="J443" s="265"/>
      <c r="K443" s="265"/>
      <c r="L443" s="265"/>
      <c r="M443" s="265"/>
      <c r="N443" s="265"/>
      <c r="O443" s="265"/>
      <c r="P443" s="265"/>
      <c r="Q443" s="265"/>
      <c r="R443" s="265"/>
      <c r="S443" s="265"/>
      <c r="T443" s="265"/>
      <c r="U443" s="265"/>
      <c r="V443" s="265"/>
      <c r="W443" s="326"/>
      <c r="X443" s="265"/>
      <c r="Y443" s="265"/>
      <c r="Z443" s="265"/>
      <c r="AA443" s="265"/>
      <c r="AB443" s="265"/>
      <c r="AC443" s="265"/>
      <c r="AD443" s="265"/>
      <c r="AE443" s="265"/>
      <c r="AF443" s="265"/>
      <c r="AG443" s="265"/>
      <c r="AH443" s="265"/>
      <c r="AI443" s="265"/>
      <c r="AJ443" s="265"/>
      <c r="AK443" s="265"/>
      <c r="AL443" s="265"/>
      <c r="AM443" s="265"/>
      <c r="AN443" s="266"/>
      <c r="AO443" s="266"/>
      <c r="AP443" s="266"/>
      <c r="AQ443" s="266"/>
      <c r="AR443" s="266"/>
      <c r="AS443" s="265"/>
    </row>
    <row r="444" spans="1:45" ht="14.25" customHeight="1" x14ac:dyDescent="0.25">
      <c r="A444" s="265"/>
      <c r="B444" s="325"/>
      <c r="C444" s="325"/>
      <c r="D444" s="265"/>
      <c r="E444" s="265"/>
      <c r="F444" s="265"/>
      <c r="G444" s="265"/>
      <c r="H444" s="265"/>
      <c r="I444" s="265"/>
      <c r="J444" s="265"/>
      <c r="K444" s="265"/>
      <c r="L444" s="265"/>
      <c r="M444" s="265"/>
      <c r="N444" s="265"/>
      <c r="O444" s="265"/>
      <c r="P444" s="265"/>
      <c r="Q444" s="265"/>
      <c r="R444" s="265"/>
      <c r="S444" s="265"/>
      <c r="T444" s="265"/>
      <c r="U444" s="265"/>
      <c r="V444" s="265"/>
      <c r="W444" s="326"/>
      <c r="X444" s="265"/>
      <c r="Y444" s="265"/>
      <c r="Z444" s="265"/>
      <c r="AA444" s="265"/>
      <c r="AB444" s="265"/>
      <c r="AC444" s="265"/>
      <c r="AD444" s="265"/>
      <c r="AE444" s="265"/>
      <c r="AF444" s="265"/>
      <c r="AG444" s="265"/>
      <c r="AH444" s="265"/>
      <c r="AI444" s="265"/>
      <c r="AJ444" s="265"/>
      <c r="AK444" s="265"/>
      <c r="AL444" s="265"/>
      <c r="AM444" s="265"/>
      <c r="AN444" s="266"/>
      <c r="AO444" s="266"/>
      <c r="AP444" s="266"/>
      <c r="AQ444" s="266"/>
      <c r="AR444" s="266"/>
      <c r="AS444" s="265"/>
    </row>
    <row r="445" spans="1:45" ht="14.25" customHeight="1" x14ac:dyDescent="0.25">
      <c r="A445" s="265"/>
      <c r="B445" s="325"/>
      <c r="C445" s="325"/>
      <c r="D445" s="265"/>
      <c r="E445" s="265"/>
      <c r="F445" s="265"/>
      <c r="G445" s="265"/>
      <c r="H445" s="265"/>
      <c r="I445" s="265"/>
      <c r="J445" s="265"/>
      <c r="K445" s="265"/>
      <c r="L445" s="265"/>
      <c r="M445" s="265"/>
      <c r="N445" s="265"/>
      <c r="O445" s="265"/>
      <c r="P445" s="265"/>
      <c r="Q445" s="265"/>
      <c r="R445" s="265"/>
      <c r="S445" s="265"/>
      <c r="T445" s="265"/>
      <c r="U445" s="265"/>
      <c r="V445" s="265"/>
      <c r="W445" s="326"/>
      <c r="X445" s="265"/>
      <c r="Y445" s="265"/>
      <c r="Z445" s="265"/>
      <c r="AA445" s="265"/>
      <c r="AB445" s="265"/>
      <c r="AC445" s="265"/>
      <c r="AD445" s="265"/>
      <c r="AE445" s="265"/>
      <c r="AF445" s="265"/>
      <c r="AG445" s="265"/>
      <c r="AH445" s="265"/>
      <c r="AI445" s="265"/>
      <c r="AJ445" s="265"/>
      <c r="AK445" s="265"/>
      <c r="AL445" s="265"/>
      <c r="AM445" s="265"/>
      <c r="AN445" s="266"/>
      <c r="AO445" s="266"/>
      <c r="AP445" s="266"/>
      <c r="AQ445" s="266"/>
      <c r="AR445" s="266"/>
      <c r="AS445" s="265"/>
    </row>
    <row r="446" spans="1:45" ht="14.25" customHeight="1" x14ac:dyDescent="0.25">
      <c r="A446" s="265"/>
      <c r="B446" s="325"/>
      <c r="C446" s="325"/>
      <c r="D446" s="265"/>
      <c r="E446" s="265"/>
      <c r="F446" s="265"/>
      <c r="G446" s="265"/>
      <c r="H446" s="265"/>
      <c r="I446" s="265"/>
      <c r="J446" s="265"/>
      <c r="K446" s="265"/>
      <c r="L446" s="265"/>
      <c r="M446" s="265"/>
      <c r="N446" s="265"/>
      <c r="O446" s="265"/>
      <c r="P446" s="265"/>
      <c r="Q446" s="265"/>
      <c r="R446" s="265"/>
      <c r="S446" s="265"/>
      <c r="T446" s="265"/>
      <c r="U446" s="265"/>
      <c r="V446" s="265"/>
      <c r="W446" s="326"/>
      <c r="X446" s="265"/>
      <c r="Y446" s="265"/>
      <c r="Z446" s="265"/>
      <c r="AA446" s="265"/>
      <c r="AB446" s="265"/>
      <c r="AC446" s="265"/>
      <c r="AD446" s="265"/>
      <c r="AE446" s="265"/>
      <c r="AF446" s="265"/>
      <c r="AG446" s="265"/>
      <c r="AH446" s="265"/>
      <c r="AI446" s="265"/>
      <c r="AJ446" s="265"/>
      <c r="AK446" s="265"/>
      <c r="AL446" s="265"/>
      <c r="AM446" s="265"/>
      <c r="AN446" s="266"/>
      <c r="AO446" s="266"/>
      <c r="AP446" s="266"/>
      <c r="AQ446" s="266"/>
      <c r="AR446" s="266"/>
      <c r="AS446" s="265"/>
    </row>
    <row r="447" spans="1:45" ht="14.25" customHeight="1" x14ac:dyDescent="0.25">
      <c r="A447" s="265"/>
      <c r="B447" s="325"/>
      <c r="C447" s="325"/>
      <c r="D447" s="265"/>
      <c r="E447" s="265"/>
      <c r="F447" s="265"/>
      <c r="G447" s="265"/>
      <c r="H447" s="265"/>
      <c r="I447" s="265"/>
      <c r="J447" s="265"/>
      <c r="K447" s="265"/>
      <c r="L447" s="265"/>
      <c r="M447" s="265"/>
      <c r="N447" s="265"/>
      <c r="O447" s="265"/>
      <c r="P447" s="265"/>
      <c r="Q447" s="265"/>
      <c r="R447" s="265"/>
      <c r="S447" s="265"/>
      <c r="T447" s="265"/>
      <c r="U447" s="265"/>
      <c r="V447" s="265"/>
      <c r="W447" s="326"/>
      <c r="X447" s="265"/>
      <c r="Y447" s="265"/>
      <c r="Z447" s="265"/>
      <c r="AA447" s="265"/>
      <c r="AB447" s="265"/>
      <c r="AC447" s="265"/>
      <c r="AD447" s="265"/>
      <c r="AE447" s="265"/>
      <c r="AF447" s="265"/>
      <c r="AG447" s="265"/>
      <c r="AH447" s="265"/>
      <c r="AI447" s="265"/>
      <c r="AJ447" s="265"/>
      <c r="AK447" s="265"/>
      <c r="AL447" s="265"/>
      <c r="AM447" s="265"/>
      <c r="AN447" s="266"/>
      <c r="AO447" s="266"/>
      <c r="AP447" s="266"/>
      <c r="AQ447" s="266"/>
      <c r="AR447" s="266"/>
      <c r="AS447" s="265"/>
    </row>
    <row r="448" spans="1:45" ht="14.25" customHeight="1" x14ac:dyDescent="0.25">
      <c r="A448" s="265"/>
      <c r="B448" s="325"/>
      <c r="C448" s="325"/>
      <c r="D448" s="265"/>
      <c r="E448" s="265"/>
      <c r="F448" s="265"/>
      <c r="G448" s="265"/>
      <c r="H448" s="265"/>
      <c r="I448" s="265"/>
      <c r="J448" s="265"/>
      <c r="K448" s="265"/>
      <c r="L448" s="265"/>
      <c r="M448" s="265"/>
      <c r="N448" s="265"/>
      <c r="O448" s="265"/>
      <c r="P448" s="265"/>
      <c r="Q448" s="265"/>
      <c r="R448" s="265"/>
      <c r="S448" s="265"/>
      <c r="T448" s="265"/>
      <c r="U448" s="265"/>
      <c r="V448" s="265"/>
      <c r="W448" s="326"/>
      <c r="X448" s="265"/>
      <c r="Y448" s="265"/>
      <c r="Z448" s="265"/>
      <c r="AA448" s="265"/>
      <c r="AB448" s="265"/>
      <c r="AC448" s="265"/>
      <c r="AD448" s="265"/>
      <c r="AE448" s="265"/>
      <c r="AF448" s="265"/>
      <c r="AG448" s="265"/>
      <c r="AH448" s="265"/>
      <c r="AI448" s="265"/>
      <c r="AJ448" s="265"/>
      <c r="AK448" s="265"/>
      <c r="AL448" s="265"/>
      <c r="AM448" s="265"/>
      <c r="AN448" s="266"/>
      <c r="AO448" s="266"/>
      <c r="AP448" s="266"/>
      <c r="AQ448" s="266"/>
      <c r="AR448" s="266"/>
      <c r="AS448" s="265"/>
    </row>
    <row r="449" spans="1:45" ht="14.25" customHeight="1" x14ac:dyDescent="0.25">
      <c r="A449" s="265"/>
      <c r="B449" s="325"/>
      <c r="C449" s="325"/>
      <c r="D449" s="265"/>
      <c r="E449" s="265"/>
      <c r="F449" s="265"/>
      <c r="G449" s="265"/>
      <c r="H449" s="265"/>
      <c r="I449" s="265"/>
      <c r="J449" s="265"/>
      <c r="K449" s="265"/>
      <c r="L449" s="265"/>
      <c r="M449" s="265"/>
      <c r="N449" s="265"/>
      <c r="O449" s="265"/>
      <c r="P449" s="265"/>
      <c r="Q449" s="265"/>
      <c r="R449" s="265"/>
      <c r="S449" s="265"/>
      <c r="T449" s="265"/>
      <c r="U449" s="265"/>
      <c r="V449" s="265"/>
      <c r="W449" s="326"/>
      <c r="X449" s="265"/>
      <c r="Y449" s="265"/>
      <c r="Z449" s="265"/>
      <c r="AA449" s="265"/>
      <c r="AB449" s="265"/>
      <c r="AC449" s="265"/>
      <c r="AD449" s="265"/>
      <c r="AE449" s="265"/>
      <c r="AF449" s="265"/>
      <c r="AG449" s="265"/>
      <c r="AH449" s="265"/>
      <c r="AI449" s="265"/>
      <c r="AJ449" s="265"/>
      <c r="AK449" s="265"/>
      <c r="AL449" s="265"/>
      <c r="AM449" s="265"/>
      <c r="AN449" s="266"/>
      <c r="AO449" s="266"/>
      <c r="AP449" s="266"/>
      <c r="AQ449" s="266"/>
      <c r="AR449" s="266"/>
      <c r="AS449" s="265"/>
    </row>
    <row r="450" spans="1:45" ht="14.25" customHeight="1" x14ac:dyDescent="0.25">
      <c r="A450" s="265"/>
      <c r="B450" s="325"/>
      <c r="C450" s="325"/>
      <c r="D450" s="265"/>
      <c r="E450" s="265"/>
      <c r="F450" s="265"/>
      <c r="G450" s="265"/>
      <c r="H450" s="265"/>
      <c r="I450" s="265"/>
      <c r="J450" s="265"/>
      <c r="K450" s="265"/>
      <c r="L450" s="265"/>
      <c r="M450" s="265"/>
      <c r="N450" s="265"/>
      <c r="O450" s="265"/>
      <c r="P450" s="265"/>
      <c r="Q450" s="265"/>
      <c r="R450" s="265"/>
      <c r="S450" s="265"/>
      <c r="T450" s="265"/>
      <c r="U450" s="265"/>
      <c r="V450" s="265"/>
      <c r="W450" s="326"/>
      <c r="X450" s="265"/>
      <c r="Y450" s="265"/>
      <c r="Z450" s="265"/>
      <c r="AA450" s="265"/>
      <c r="AB450" s="265"/>
      <c r="AC450" s="265"/>
      <c r="AD450" s="265"/>
      <c r="AE450" s="265"/>
      <c r="AF450" s="265"/>
      <c r="AG450" s="265"/>
      <c r="AH450" s="265"/>
      <c r="AI450" s="265"/>
      <c r="AJ450" s="265"/>
      <c r="AK450" s="265"/>
      <c r="AL450" s="265"/>
      <c r="AM450" s="265"/>
      <c r="AN450" s="266"/>
      <c r="AO450" s="266"/>
      <c r="AP450" s="266"/>
      <c r="AQ450" s="266"/>
      <c r="AR450" s="266"/>
      <c r="AS450" s="265"/>
    </row>
    <row r="451" spans="1:45" ht="14.25" customHeight="1" x14ac:dyDescent="0.25">
      <c r="A451" s="265"/>
      <c r="B451" s="325"/>
      <c r="C451" s="325"/>
      <c r="D451" s="265"/>
      <c r="E451" s="265"/>
      <c r="F451" s="265"/>
      <c r="G451" s="265"/>
      <c r="H451" s="265"/>
      <c r="I451" s="265"/>
      <c r="J451" s="265"/>
      <c r="K451" s="265"/>
      <c r="L451" s="265"/>
      <c r="M451" s="265"/>
      <c r="N451" s="265"/>
      <c r="O451" s="265"/>
      <c r="P451" s="265"/>
      <c r="Q451" s="265"/>
      <c r="R451" s="265"/>
      <c r="S451" s="265"/>
      <c r="T451" s="265"/>
      <c r="U451" s="265"/>
      <c r="V451" s="265"/>
      <c r="W451" s="326"/>
      <c r="X451" s="265"/>
      <c r="Y451" s="265"/>
      <c r="Z451" s="265"/>
      <c r="AA451" s="265"/>
      <c r="AB451" s="265"/>
      <c r="AC451" s="265"/>
      <c r="AD451" s="265"/>
      <c r="AE451" s="265"/>
      <c r="AF451" s="265"/>
      <c r="AG451" s="265"/>
      <c r="AH451" s="265"/>
      <c r="AI451" s="265"/>
      <c r="AJ451" s="265"/>
      <c r="AK451" s="265"/>
      <c r="AL451" s="265"/>
      <c r="AM451" s="265"/>
      <c r="AN451" s="266"/>
      <c r="AO451" s="266"/>
      <c r="AP451" s="266"/>
      <c r="AQ451" s="266"/>
      <c r="AR451" s="266"/>
      <c r="AS451" s="265"/>
    </row>
    <row r="452" spans="1:45" ht="14.25" customHeight="1" x14ac:dyDescent="0.25">
      <c r="A452" s="265"/>
      <c r="B452" s="325"/>
      <c r="C452" s="325"/>
      <c r="D452" s="265"/>
      <c r="E452" s="265"/>
      <c r="F452" s="265"/>
      <c r="G452" s="265"/>
      <c r="H452" s="265"/>
      <c r="I452" s="265"/>
      <c r="J452" s="265"/>
      <c r="K452" s="265"/>
      <c r="L452" s="265"/>
      <c r="M452" s="265"/>
      <c r="N452" s="265"/>
      <c r="O452" s="265"/>
      <c r="P452" s="265"/>
      <c r="Q452" s="265"/>
      <c r="R452" s="265"/>
      <c r="S452" s="265"/>
      <c r="T452" s="265"/>
      <c r="U452" s="265"/>
      <c r="V452" s="265"/>
      <c r="W452" s="326"/>
      <c r="X452" s="265"/>
      <c r="Y452" s="265"/>
      <c r="Z452" s="265"/>
      <c r="AA452" s="265"/>
      <c r="AB452" s="265"/>
      <c r="AC452" s="265"/>
      <c r="AD452" s="265"/>
      <c r="AE452" s="265"/>
      <c r="AF452" s="265"/>
      <c r="AG452" s="265"/>
      <c r="AH452" s="265"/>
      <c r="AI452" s="265"/>
      <c r="AJ452" s="265"/>
      <c r="AK452" s="265"/>
      <c r="AL452" s="265"/>
      <c r="AM452" s="265"/>
      <c r="AN452" s="266"/>
      <c r="AO452" s="266"/>
      <c r="AP452" s="266"/>
      <c r="AQ452" s="266"/>
      <c r="AR452" s="266"/>
      <c r="AS452" s="265"/>
    </row>
    <row r="453" spans="1:45" ht="14.25" customHeight="1" x14ac:dyDescent="0.25">
      <c r="A453" s="265"/>
      <c r="B453" s="325"/>
      <c r="C453" s="325"/>
      <c r="D453" s="265"/>
      <c r="E453" s="265"/>
      <c r="F453" s="265"/>
      <c r="G453" s="265"/>
      <c r="H453" s="265"/>
      <c r="I453" s="265"/>
      <c r="J453" s="265"/>
      <c r="K453" s="265"/>
      <c r="L453" s="265"/>
      <c r="M453" s="265"/>
      <c r="N453" s="265"/>
      <c r="O453" s="265"/>
      <c r="P453" s="265"/>
      <c r="Q453" s="265"/>
      <c r="R453" s="265"/>
      <c r="S453" s="265"/>
      <c r="T453" s="265"/>
      <c r="U453" s="265"/>
      <c r="V453" s="265"/>
      <c r="W453" s="326"/>
      <c r="X453" s="265"/>
      <c r="Y453" s="265"/>
      <c r="Z453" s="265"/>
      <c r="AA453" s="265"/>
      <c r="AB453" s="265"/>
      <c r="AC453" s="265"/>
      <c r="AD453" s="265"/>
      <c r="AE453" s="265"/>
      <c r="AF453" s="265"/>
      <c r="AG453" s="265"/>
      <c r="AH453" s="265"/>
      <c r="AI453" s="265"/>
      <c r="AJ453" s="265"/>
      <c r="AK453" s="265"/>
      <c r="AL453" s="265"/>
      <c r="AM453" s="265"/>
      <c r="AN453" s="266"/>
      <c r="AO453" s="266"/>
      <c r="AP453" s="266"/>
      <c r="AQ453" s="266"/>
      <c r="AR453" s="266"/>
      <c r="AS453" s="265"/>
    </row>
    <row r="454" spans="1:45" ht="14.25" customHeight="1" x14ac:dyDescent="0.25">
      <c r="A454" s="265"/>
      <c r="B454" s="325"/>
      <c r="C454" s="325"/>
      <c r="D454" s="265"/>
      <c r="E454" s="265"/>
      <c r="F454" s="265"/>
      <c r="G454" s="265"/>
      <c r="H454" s="265"/>
      <c r="I454" s="265"/>
      <c r="J454" s="265"/>
      <c r="K454" s="265"/>
      <c r="L454" s="265"/>
      <c r="M454" s="265"/>
      <c r="N454" s="265"/>
      <c r="O454" s="265"/>
      <c r="P454" s="265"/>
      <c r="Q454" s="265"/>
      <c r="R454" s="265"/>
      <c r="S454" s="265"/>
      <c r="T454" s="265"/>
      <c r="U454" s="265"/>
      <c r="V454" s="265"/>
      <c r="W454" s="326"/>
      <c r="X454" s="265"/>
      <c r="Y454" s="265"/>
      <c r="Z454" s="265"/>
      <c r="AA454" s="265"/>
      <c r="AB454" s="265"/>
      <c r="AC454" s="265"/>
      <c r="AD454" s="265"/>
      <c r="AE454" s="265"/>
      <c r="AF454" s="265"/>
      <c r="AG454" s="265"/>
      <c r="AH454" s="265"/>
      <c r="AI454" s="265"/>
      <c r="AJ454" s="265"/>
      <c r="AK454" s="265"/>
      <c r="AL454" s="265"/>
      <c r="AM454" s="265"/>
      <c r="AN454" s="266"/>
      <c r="AO454" s="266"/>
      <c r="AP454" s="266"/>
      <c r="AQ454" s="266"/>
      <c r="AR454" s="266"/>
      <c r="AS454" s="265"/>
    </row>
    <row r="455" spans="1:45" ht="14.25" customHeight="1" x14ac:dyDescent="0.25">
      <c r="A455" s="265"/>
      <c r="B455" s="325"/>
      <c r="C455" s="325"/>
      <c r="D455" s="265"/>
      <c r="E455" s="265"/>
      <c r="F455" s="265"/>
      <c r="G455" s="265"/>
      <c r="H455" s="265"/>
      <c r="I455" s="265"/>
      <c r="J455" s="265"/>
      <c r="K455" s="265"/>
      <c r="L455" s="265"/>
      <c r="M455" s="265"/>
      <c r="N455" s="265"/>
      <c r="O455" s="265"/>
      <c r="P455" s="265"/>
      <c r="Q455" s="265"/>
      <c r="R455" s="265"/>
      <c r="S455" s="265"/>
      <c r="T455" s="265"/>
      <c r="U455" s="265"/>
      <c r="V455" s="265"/>
      <c r="W455" s="326"/>
      <c r="X455" s="265"/>
      <c r="Y455" s="265"/>
      <c r="Z455" s="265"/>
      <c r="AA455" s="265"/>
      <c r="AB455" s="265"/>
      <c r="AC455" s="265"/>
      <c r="AD455" s="265"/>
      <c r="AE455" s="265"/>
      <c r="AF455" s="265"/>
      <c r="AG455" s="265"/>
      <c r="AH455" s="265"/>
      <c r="AI455" s="265"/>
      <c r="AJ455" s="265"/>
      <c r="AK455" s="265"/>
      <c r="AL455" s="265"/>
      <c r="AM455" s="265"/>
      <c r="AN455" s="266"/>
      <c r="AO455" s="266"/>
      <c r="AP455" s="266"/>
      <c r="AQ455" s="266"/>
      <c r="AR455" s="266"/>
      <c r="AS455" s="265"/>
    </row>
    <row r="456" spans="1:45" ht="14.25" customHeight="1" x14ac:dyDescent="0.25">
      <c r="A456" s="265"/>
      <c r="B456" s="325"/>
      <c r="C456" s="325"/>
      <c r="D456" s="265"/>
      <c r="E456" s="265"/>
      <c r="F456" s="265"/>
      <c r="G456" s="265"/>
      <c r="H456" s="265"/>
      <c r="I456" s="265"/>
      <c r="J456" s="265"/>
      <c r="K456" s="265"/>
      <c r="L456" s="265"/>
      <c r="M456" s="265"/>
      <c r="N456" s="265"/>
      <c r="O456" s="265"/>
      <c r="P456" s="265"/>
      <c r="Q456" s="265"/>
      <c r="R456" s="265"/>
      <c r="S456" s="265"/>
      <c r="T456" s="265"/>
      <c r="U456" s="265"/>
      <c r="V456" s="265"/>
      <c r="W456" s="326"/>
      <c r="X456" s="265"/>
      <c r="Y456" s="265"/>
      <c r="Z456" s="265"/>
      <c r="AA456" s="265"/>
      <c r="AB456" s="265"/>
      <c r="AC456" s="265"/>
      <c r="AD456" s="265"/>
      <c r="AE456" s="265"/>
      <c r="AF456" s="265"/>
      <c r="AG456" s="265"/>
      <c r="AH456" s="265"/>
      <c r="AI456" s="265"/>
      <c r="AJ456" s="265"/>
      <c r="AK456" s="265"/>
      <c r="AL456" s="265"/>
      <c r="AM456" s="265"/>
      <c r="AN456" s="266"/>
      <c r="AO456" s="266"/>
      <c r="AP456" s="266"/>
      <c r="AQ456" s="266"/>
      <c r="AR456" s="266"/>
      <c r="AS456" s="265"/>
    </row>
    <row r="457" spans="1:45" ht="14.25" customHeight="1" x14ac:dyDescent="0.25">
      <c r="A457" s="265"/>
      <c r="B457" s="325"/>
      <c r="C457" s="325"/>
      <c r="D457" s="265"/>
      <c r="E457" s="265"/>
      <c r="F457" s="265"/>
      <c r="G457" s="265"/>
      <c r="H457" s="265"/>
      <c r="I457" s="265"/>
      <c r="J457" s="265"/>
      <c r="K457" s="265"/>
      <c r="L457" s="265"/>
      <c r="M457" s="265"/>
      <c r="N457" s="265"/>
      <c r="O457" s="265"/>
      <c r="P457" s="265"/>
      <c r="Q457" s="265"/>
      <c r="R457" s="265"/>
      <c r="S457" s="265"/>
      <c r="T457" s="265"/>
      <c r="U457" s="265"/>
      <c r="V457" s="265"/>
      <c r="W457" s="326"/>
      <c r="X457" s="265"/>
      <c r="Y457" s="265"/>
      <c r="Z457" s="265"/>
      <c r="AA457" s="265"/>
      <c r="AB457" s="265"/>
      <c r="AC457" s="265"/>
      <c r="AD457" s="265"/>
      <c r="AE457" s="265"/>
      <c r="AF457" s="265"/>
      <c r="AG457" s="265"/>
      <c r="AH457" s="265"/>
      <c r="AI457" s="265"/>
      <c r="AJ457" s="265"/>
      <c r="AK457" s="265"/>
      <c r="AL457" s="265"/>
      <c r="AM457" s="265"/>
      <c r="AN457" s="266"/>
      <c r="AO457" s="266"/>
      <c r="AP457" s="266"/>
      <c r="AQ457" s="266"/>
      <c r="AR457" s="266"/>
      <c r="AS457" s="265"/>
    </row>
    <row r="458" spans="1:45" ht="14.25" customHeight="1" x14ac:dyDescent="0.25">
      <c r="A458" s="265"/>
      <c r="B458" s="325"/>
      <c r="C458" s="325"/>
      <c r="D458" s="265"/>
      <c r="E458" s="265"/>
      <c r="F458" s="265"/>
      <c r="G458" s="265"/>
      <c r="H458" s="265"/>
      <c r="I458" s="265"/>
      <c r="J458" s="265"/>
      <c r="K458" s="265"/>
      <c r="L458" s="265"/>
      <c r="M458" s="265"/>
      <c r="N458" s="265"/>
      <c r="O458" s="265"/>
      <c r="P458" s="265"/>
      <c r="Q458" s="265"/>
      <c r="R458" s="265"/>
      <c r="S458" s="265"/>
      <c r="T458" s="265"/>
      <c r="U458" s="265"/>
      <c r="V458" s="265"/>
      <c r="W458" s="326"/>
      <c r="X458" s="265"/>
      <c r="Y458" s="265"/>
      <c r="Z458" s="265"/>
      <c r="AA458" s="265"/>
      <c r="AB458" s="265"/>
      <c r="AC458" s="265"/>
      <c r="AD458" s="265"/>
      <c r="AE458" s="265"/>
      <c r="AF458" s="265"/>
      <c r="AG458" s="265"/>
      <c r="AH458" s="265"/>
      <c r="AI458" s="265"/>
      <c r="AJ458" s="265"/>
      <c r="AK458" s="265"/>
      <c r="AL458" s="265"/>
      <c r="AM458" s="265"/>
      <c r="AN458" s="266"/>
      <c r="AO458" s="266"/>
      <c r="AP458" s="266"/>
      <c r="AQ458" s="266"/>
      <c r="AR458" s="266"/>
      <c r="AS458" s="265"/>
    </row>
    <row r="459" spans="1:45" ht="14.25" customHeight="1" x14ac:dyDescent="0.25">
      <c r="A459" s="265"/>
      <c r="B459" s="325"/>
      <c r="C459" s="325"/>
      <c r="D459" s="265"/>
      <c r="E459" s="265"/>
      <c r="F459" s="265"/>
      <c r="G459" s="265"/>
      <c r="H459" s="265"/>
      <c r="I459" s="265"/>
      <c r="J459" s="265"/>
      <c r="K459" s="265"/>
      <c r="L459" s="265"/>
      <c r="M459" s="265"/>
      <c r="N459" s="265"/>
      <c r="O459" s="265"/>
      <c r="P459" s="265"/>
      <c r="Q459" s="265"/>
      <c r="R459" s="265"/>
      <c r="S459" s="265"/>
      <c r="T459" s="265"/>
      <c r="U459" s="265"/>
      <c r="V459" s="265"/>
      <c r="W459" s="326"/>
      <c r="X459" s="265"/>
      <c r="Y459" s="265"/>
      <c r="Z459" s="265"/>
      <c r="AA459" s="265"/>
      <c r="AB459" s="265"/>
      <c r="AC459" s="265"/>
      <c r="AD459" s="265"/>
      <c r="AE459" s="265"/>
      <c r="AF459" s="265"/>
      <c r="AG459" s="265"/>
      <c r="AH459" s="265"/>
      <c r="AI459" s="265"/>
      <c r="AJ459" s="265"/>
      <c r="AK459" s="265"/>
      <c r="AL459" s="265"/>
      <c r="AM459" s="265"/>
      <c r="AN459" s="266"/>
      <c r="AO459" s="266"/>
      <c r="AP459" s="266"/>
      <c r="AQ459" s="266"/>
      <c r="AR459" s="266"/>
      <c r="AS459" s="265"/>
    </row>
    <row r="460" spans="1:45" ht="14.25" customHeight="1" x14ac:dyDescent="0.25">
      <c r="A460" s="265"/>
      <c r="B460" s="325"/>
      <c r="C460" s="325"/>
      <c r="D460" s="265"/>
      <c r="E460" s="265"/>
      <c r="F460" s="265"/>
      <c r="G460" s="265"/>
      <c r="H460" s="265"/>
      <c r="I460" s="265"/>
      <c r="J460" s="265"/>
      <c r="K460" s="265"/>
      <c r="L460" s="265"/>
      <c r="M460" s="265"/>
      <c r="N460" s="265"/>
      <c r="O460" s="265"/>
      <c r="P460" s="265"/>
      <c r="Q460" s="265"/>
      <c r="R460" s="265"/>
      <c r="S460" s="265"/>
      <c r="T460" s="265"/>
      <c r="U460" s="265"/>
      <c r="V460" s="265"/>
      <c r="W460" s="326"/>
      <c r="X460" s="265"/>
      <c r="Y460" s="265"/>
      <c r="Z460" s="265"/>
      <c r="AA460" s="265"/>
      <c r="AB460" s="265"/>
      <c r="AC460" s="265"/>
      <c r="AD460" s="265"/>
      <c r="AE460" s="265"/>
      <c r="AF460" s="265"/>
      <c r="AG460" s="265"/>
      <c r="AH460" s="265"/>
      <c r="AI460" s="265"/>
      <c r="AJ460" s="265"/>
      <c r="AK460" s="265"/>
      <c r="AL460" s="265"/>
      <c r="AM460" s="265"/>
      <c r="AN460" s="266"/>
      <c r="AO460" s="266"/>
      <c r="AP460" s="266"/>
      <c r="AQ460" s="266"/>
      <c r="AR460" s="266"/>
      <c r="AS460" s="265"/>
    </row>
    <row r="461" spans="1:45" ht="14.25" customHeight="1" x14ac:dyDescent="0.25">
      <c r="A461" s="265"/>
      <c r="B461" s="325"/>
      <c r="C461" s="325"/>
      <c r="D461" s="265"/>
      <c r="E461" s="265"/>
      <c r="F461" s="265"/>
      <c r="G461" s="265"/>
      <c r="H461" s="265"/>
      <c r="I461" s="265"/>
      <c r="J461" s="265"/>
      <c r="K461" s="265"/>
      <c r="L461" s="265"/>
      <c r="M461" s="265"/>
      <c r="N461" s="265"/>
      <c r="O461" s="265"/>
      <c r="P461" s="265"/>
      <c r="Q461" s="265"/>
      <c r="R461" s="265"/>
      <c r="S461" s="265"/>
      <c r="T461" s="265"/>
      <c r="U461" s="265"/>
      <c r="V461" s="265"/>
      <c r="W461" s="326"/>
      <c r="X461" s="265"/>
      <c r="Y461" s="265"/>
      <c r="Z461" s="265"/>
      <c r="AA461" s="265"/>
      <c r="AB461" s="265"/>
      <c r="AC461" s="265"/>
      <c r="AD461" s="265"/>
      <c r="AE461" s="265"/>
      <c r="AF461" s="265"/>
      <c r="AG461" s="265"/>
      <c r="AH461" s="265"/>
      <c r="AI461" s="265"/>
      <c r="AJ461" s="265"/>
      <c r="AK461" s="265"/>
      <c r="AL461" s="265"/>
      <c r="AM461" s="265"/>
      <c r="AN461" s="266"/>
      <c r="AO461" s="266"/>
      <c r="AP461" s="266"/>
      <c r="AQ461" s="266"/>
      <c r="AR461" s="266"/>
      <c r="AS461" s="265"/>
    </row>
    <row r="462" spans="1:45" ht="14.25" customHeight="1" x14ac:dyDescent="0.25">
      <c r="A462" s="265"/>
      <c r="B462" s="325"/>
      <c r="C462" s="325"/>
      <c r="D462" s="265"/>
      <c r="E462" s="265"/>
      <c r="F462" s="265"/>
      <c r="G462" s="265"/>
      <c r="H462" s="265"/>
      <c r="I462" s="265"/>
      <c r="J462" s="265"/>
      <c r="K462" s="265"/>
      <c r="L462" s="265"/>
      <c r="M462" s="265"/>
      <c r="N462" s="265"/>
      <c r="O462" s="265"/>
      <c r="P462" s="265"/>
      <c r="Q462" s="265"/>
      <c r="R462" s="265"/>
      <c r="S462" s="265"/>
      <c r="T462" s="265"/>
      <c r="U462" s="265"/>
      <c r="V462" s="265"/>
      <c r="W462" s="326"/>
      <c r="X462" s="265"/>
      <c r="Y462" s="265"/>
      <c r="Z462" s="265"/>
      <c r="AA462" s="265"/>
      <c r="AB462" s="265"/>
      <c r="AC462" s="265"/>
      <c r="AD462" s="265"/>
      <c r="AE462" s="265"/>
      <c r="AF462" s="265"/>
      <c r="AG462" s="265"/>
      <c r="AH462" s="265"/>
      <c r="AI462" s="265"/>
      <c r="AJ462" s="265"/>
      <c r="AK462" s="265"/>
      <c r="AL462" s="265"/>
      <c r="AM462" s="265"/>
      <c r="AN462" s="266"/>
      <c r="AO462" s="266"/>
      <c r="AP462" s="266"/>
      <c r="AQ462" s="266"/>
      <c r="AR462" s="266"/>
      <c r="AS462" s="265"/>
    </row>
    <row r="463" spans="1:45" ht="14.25" customHeight="1" x14ac:dyDescent="0.25">
      <c r="A463" s="265"/>
      <c r="B463" s="325"/>
      <c r="C463" s="325"/>
      <c r="D463" s="265"/>
      <c r="E463" s="265"/>
      <c r="F463" s="265"/>
      <c r="G463" s="265"/>
      <c r="H463" s="265"/>
      <c r="I463" s="265"/>
      <c r="J463" s="265"/>
      <c r="K463" s="265"/>
      <c r="L463" s="265"/>
      <c r="M463" s="265"/>
      <c r="N463" s="265"/>
      <c r="O463" s="265"/>
      <c r="P463" s="265"/>
      <c r="Q463" s="265"/>
      <c r="R463" s="265"/>
      <c r="S463" s="265"/>
      <c r="T463" s="265"/>
      <c r="U463" s="265"/>
      <c r="V463" s="265"/>
      <c r="W463" s="326"/>
      <c r="X463" s="265"/>
      <c r="Y463" s="265"/>
      <c r="Z463" s="265"/>
      <c r="AA463" s="265"/>
      <c r="AB463" s="265"/>
      <c r="AC463" s="265"/>
      <c r="AD463" s="265"/>
      <c r="AE463" s="265"/>
      <c r="AF463" s="265"/>
      <c r="AG463" s="265"/>
      <c r="AH463" s="265"/>
      <c r="AI463" s="265"/>
      <c r="AJ463" s="265"/>
      <c r="AK463" s="265"/>
      <c r="AL463" s="265"/>
      <c r="AM463" s="265"/>
      <c r="AN463" s="266"/>
      <c r="AO463" s="266"/>
      <c r="AP463" s="266"/>
      <c r="AQ463" s="266"/>
      <c r="AR463" s="266"/>
      <c r="AS463" s="265"/>
    </row>
    <row r="464" spans="1:45" ht="14.25" customHeight="1" x14ac:dyDescent="0.25">
      <c r="A464" s="265"/>
      <c r="B464" s="325"/>
      <c r="C464" s="325"/>
      <c r="D464" s="265"/>
      <c r="E464" s="265"/>
      <c r="F464" s="265"/>
      <c r="G464" s="265"/>
      <c r="H464" s="265"/>
      <c r="I464" s="265"/>
      <c r="J464" s="265"/>
      <c r="K464" s="265"/>
      <c r="L464" s="265"/>
      <c r="M464" s="265"/>
      <c r="N464" s="265"/>
      <c r="O464" s="265"/>
      <c r="P464" s="265"/>
      <c r="Q464" s="265"/>
      <c r="R464" s="265"/>
      <c r="S464" s="265"/>
      <c r="T464" s="265"/>
      <c r="U464" s="265"/>
      <c r="V464" s="265"/>
      <c r="W464" s="326"/>
      <c r="X464" s="265"/>
      <c r="Y464" s="265"/>
      <c r="Z464" s="265"/>
      <c r="AA464" s="265"/>
      <c r="AB464" s="265"/>
      <c r="AC464" s="265"/>
      <c r="AD464" s="265"/>
      <c r="AE464" s="265"/>
      <c r="AF464" s="265"/>
      <c r="AG464" s="265"/>
      <c r="AH464" s="265"/>
      <c r="AI464" s="265"/>
      <c r="AJ464" s="265"/>
      <c r="AK464" s="265"/>
      <c r="AL464" s="265"/>
      <c r="AM464" s="265"/>
      <c r="AN464" s="266"/>
      <c r="AO464" s="266"/>
      <c r="AP464" s="266"/>
      <c r="AQ464" s="266"/>
      <c r="AR464" s="266"/>
      <c r="AS464" s="265"/>
    </row>
    <row r="465" spans="1:45" ht="14.25" customHeight="1" x14ac:dyDescent="0.25">
      <c r="A465" s="265"/>
      <c r="B465" s="325"/>
      <c r="C465" s="325"/>
      <c r="D465" s="265"/>
      <c r="E465" s="265"/>
      <c r="F465" s="265"/>
      <c r="G465" s="265"/>
      <c r="H465" s="265"/>
      <c r="I465" s="265"/>
      <c r="J465" s="265"/>
      <c r="K465" s="265"/>
      <c r="L465" s="265"/>
      <c r="M465" s="265"/>
      <c r="N465" s="265"/>
      <c r="O465" s="265"/>
      <c r="P465" s="265"/>
      <c r="Q465" s="265"/>
      <c r="R465" s="265"/>
      <c r="S465" s="265"/>
      <c r="T465" s="265"/>
      <c r="U465" s="265"/>
      <c r="V465" s="265"/>
      <c r="W465" s="326"/>
      <c r="X465" s="265"/>
      <c r="Y465" s="265"/>
      <c r="Z465" s="265"/>
      <c r="AA465" s="265"/>
      <c r="AB465" s="265"/>
      <c r="AC465" s="265"/>
      <c r="AD465" s="265"/>
      <c r="AE465" s="265"/>
      <c r="AF465" s="265"/>
      <c r="AG465" s="265"/>
      <c r="AH465" s="265"/>
      <c r="AI465" s="265"/>
      <c r="AJ465" s="265"/>
      <c r="AK465" s="265"/>
      <c r="AL465" s="265"/>
      <c r="AM465" s="265"/>
      <c r="AN465" s="266"/>
      <c r="AO465" s="266"/>
      <c r="AP465" s="266"/>
      <c r="AQ465" s="266"/>
      <c r="AR465" s="266"/>
      <c r="AS465" s="265"/>
    </row>
    <row r="466" spans="1:45" ht="14.25" customHeight="1" x14ac:dyDescent="0.25">
      <c r="A466" s="265"/>
      <c r="B466" s="325"/>
      <c r="C466" s="325"/>
      <c r="D466" s="265"/>
      <c r="E466" s="265"/>
      <c r="F466" s="265"/>
      <c r="G466" s="265"/>
      <c r="H466" s="265"/>
      <c r="I466" s="265"/>
      <c r="J466" s="265"/>
      <c r="K466" s="265"/>
      <c r="L466" s="265"/>
      <c r="M466" s="265"/>
      <c r="N466" s="265"/>
      <c r="O466" s="265"/>
      <c r="P466" s="265"/>
      <c r="Q466" s="265"/>
      <c r="R466" s="265"/>
      <c r="S466" s="265"/>
      <c r="T466" s="265"/>
      <c r="U466" s="265"/>
      <c r="V466" s="265"/>
      <c r="W466" s="326"/>
      <c r="X466" s="265"/>
      <c r="Y466" s="265"/>
      <c r="Z466" s="265"/>
      <c r="AA466" s="265"/>
      <c r="AB466" s="265"/>
      <c r="AC466" s="265"/>
      <c r="AD466" s="265"/>
      <c r="AE466" s="265"/>
      <c r="AF466" s="265"/>
      <c r="AG466" s="265"/>
      <c r="AH466" s="265"/>
      <c r="AI466" s="265"/>
      <c r="AJ466" s="265"/>
      <c r="AK466" s="265"/>
      <c r="AL466" s="265"/>
      <c r="AM466" s="265"/>
      <c r="AN466" s="266"/>
      <c r="AO466" s="266"/>
      <c r="AP466" s="266"/>
      <c r="AQ466" s="266"/>
      <c r="AR466" s="266"/>
      <c r="AS466" s="265"/>
    </row>
    <row r="467" spans="1:45" ht="14.25" customHeight="1" x14ac:dyDescent="0.25">
      <c r="A467" s="265"/>
      <c r="B467" s="325"/>
      <c r="C467" s="325"/>
      <c r="D467" s="265"/>
      <c r="E467" s="265"/>
      <c r="F467" s="265"/>
      <c r="G467" s="265"/>
      <c r="H467" s="265"/>
      <c r="I467" s="265"/>
      <c r="J467" s="265"/>
      <c r="K467" s="265"/>
      <c r="L467" s="265"/>
      <c r="M467" s="265"/>
      <c r="N467" s="265"/>
      <c r="O467" s="265"/>
      <c r="P467" s="265"/>
      <c r="Q467" s="265"/>
      <c r="R467" s="265"/>
      <c r="S467" s="265"/>
      <c r="T467" s="265"/>
      <c r="U467" s="265"/>
      <c r="V467" s="265"/>
      <c r="W467" s="326"/>
      <c r="X467" s="265"/>
      <c r="Y467" s="265"/>
      <c r="Z467" s="265"/>
      <c r="AA467" s="265"/>
      <c r="AB467" s="265"/>
      <c r="AC467" s="265"/>
      <c r="AD467" s="265"/>
      <c r="AE467" s="265"/>
      <c r="AF467" s="265"/>
      <c r="AG467" s="265"/>
      <c r="AH467" s="265"/>
      <c r="AI467" s="265"/>
      <c r="AJ467" s="265"/>
      <c r="AK467" s="265"/>
      <c r="AL467" s="265"/>
      <c r="AM467" s="265"/>
      <c r="AN467" s="266"/>
      <c r="AO467" s="266"/>
      <c r="AP467" s="266"/>
      <c r="AQ467" s="266"/>
      <c r="AR467" s="266"/>
      <c r="AS467" s="265"/>
    </row>
    <row r="468" spans="1:45" ht="14.25" customHeight="1" x14ac:dyDescent="0.25">
      <c r="A468" s="265"/>
      <c r="B468" s="325"/>
      <c r="C468" s="325"/>
      <c r="D468" s="265"/>
      <c r="E468" s="265"/>
      <c r="F468" s="265"/>
      <c r="G468" s="265"/>
      <c r="H468" s="265"/>
      <c r="I468" s="265"/>
      <c r="J468" s="265"/>
      <c r="K468" s="265"/>
      <c r="L468" s="265"/>
      <c r="M468" s="265"/>
      <c r="N468" s="265"/>
      <c r="O468" s="265"/>
      <c r="P468" s="265"/>
      <c r="Q468" s="265"/>
      <c r="R468" s="265"/>
      <c r="S468" s="265"/>
      <c r="T468" s="265"/>
      <c r="U468" s="265"/>
      <c r="V468" s="265"/>
      <c r="W468" s="326"/>
      <c r="X468" s="265"/>
      <c r="Y468" s="265"/>
      <c r="Z468" s="265"/>
      <c r="AA468" s="265"/>
      <c r="AB468" s="265"/>
      <c r="AC468" s="265"/>
      <c r="AD468" s="265"/>
      <c r="AE468" s="265"/>
      <c r="AF468" s="265"/>
      <c r="AG468" s="265"/>
      <c r="AH468" s="265"/>
      <c r="AI468" s="265"/>
      <c r="AJ468" s="265"/>
      <c r="AK468" s="265"/>
      <c r="AL468" s="265"/>
      <c r="AM468" s="265"/>
      <c r="AN468" s="266"/>
      <c r="AO468" s="266"/>
      <c r="AP468" s="266"/>
      <c r="AQ468" s="266"/>
      <c r="AR468" s="266"/>
      <c r="AS468" s="265"/>
    </row>
    <row r="469" spans="1:45" ht="14.25" customHeight="1" x14ac:dyDescent="0.25">
      <c r="A469" s="265"/>
      <c r="B469" s="325"/>
      <c r="C469" s="325"/>
      <c r="D469" s="265"/>
      <c r="E469" s="265"/>
      <c r="F469" s="265"/>
      <c r="G469" s="265"/>
      <c r="H469" s="265"/>
      <c r="I469" s="265"/>
      <c r="J469" s="265"/>
      <c r="K469" s="265"/>
      <c r="L469" s="265"/>
      <c r="M469" s="265"/>
      <c r="N469" s="265"/>
      <c r="O469" s="265"/>
      <c r="P469" s="265"/>
      <c r="Q469" s="265"/>
      <c r="R469" s="265"/>
      <c r="S469" s="265"/>
      <c r="T469" s="265"/>
      <c r="U469" s="265"/>
      <c r="V469" s="265"/>
      <c r="W469" s="326"/>
      <c r="X469" s="265"/>
      <c r="Y469" s="265"/>
      <c r="Z469" s="265"/>
      <c r="AA469" s="265"/>
      <c r="AB469" s="265"/>
      <c r="AC469" s="265"/>
      <c r="AD469" s="265"/>
      <c r="AE469" s="265"/>
      <c r="AF469" s="265"/>
      <c r="AG469" s="265"/>
      <c r="AH469" s="265"/>
      <c r="AI469" s="265"/>
      <c r="AJ469" s="265"/>
      <c r="AK469" s="265"/>
      <c r="AL469" s="265"/>
      <c r="AM469" s="265"/>
      <c r="AN469" s="266"/>
      <c r="AO469" s="266"/>
      <c r="AP469" s="266"/>
      <c r="AQ469" s="266"/>
      <c r="AR469" s="266"/>
      <c r="AS469" s="265"/>
    </row>
    <row r="470" spans="1:45" ht="14.25" customHeight="1" x14ac:dyDescent="0.25">
      <c r="A470" s="265"/>
      <c r="B470" s="325"/>
      <c r="C470" s="325"/>
      <c r="D470" s="265"/>
      <c r="E470" s="265"/>
      <c r="F470" s="265"/>
      <c r="G470" s="265"/>
      <c r="H470" s="265"/>
      <c r="I470" s="265"/>
      <c r="J470" s="265"/>
      <c r="K470" s="265"/>
      <c r="L470" s="265"/>
      <c r="M470" s="265"/>
      <c r="N470" s="265"/>
      <c r="O470" s="265"/>
      <c r="P470" s="265"/>
      <c r="Q470" s="265"/>
      <c r="R470" s="265"/>
      <c r="S470" s="265"/>
      <c r="T470" s="265"/>
      <c r="U470" s="265"/>
      <c r="V470" s="265"/>
      <c r="W470" s="326"/>
      <c r="X470" s="265"/>
      <c r="Y470" s="265"/>
      <c r="Z470" s="265"/>
      <c r="AA470" s="265"/>
      <c r="AB470" s="265"/>
      <c r="AC470" s="265"/>
      <c r="AD470" s="265"/>
      <c r="AE470" s="265"/>
      <c r="AF470" s="265"/>
      <c r="AG470" s="265"/>
      <c r="AH470" s="265"/>
      <c r="AI470" s="265"/>
      <c r="AJ470" s="265"/>
      <c r="AK470" s="265"/>
      <c r="AL470" s="265"/>
      <c r="AM470" s="265"/>
      <c r="AN470" s="266"/>
      <c r="AO470" s="266"/>
      <c r="AP470" s="266"/>
      <c r="AQ470" s="266"/>
      <c r="AR470" s="266"/>
      <c r="AS470" s="265"/>
    </row>
    <row r="471" spans="1:45" ht="14.25" customHeight="1" x14ac:dyDescent="0.25">
      <c r="A471" s="265"/>
      <c r="B471" s="325"/>
      <c r="C471" s="325"/>
      <c r="D471" s="265"/>
      <c r="E471" s="265"/>
      <c r="F471" s="265"/>
      <c r="G471" s="265"/>
      <c r="H471" s="265"/>
      <c r="I471" s="265"/>
      <c r="J471" s="265"/>
      <c r="K471" s="265"/>
      <c r="L471" s="265"/>
      <c r="M471" s="265"/>
      <c r="N471" s="265"/>
      <c r="O471" s="265"/>
      <c r="P471" s="265"/>
      <c r="Q471" s="265"/>
      <c r="R471" s="265"/>
      <c r="S471" s="265"/>
      <c r="T471" s="265"/>
      <c r="U471" s="265"/>
      <c r="V471" s="265"/>
      <c r="W471" s="326"/>
      <c r="X471" s="265"/>
      <c r="Y471" s="265"/>
      <c r="Z471" s="265"/>
      <c r="AA471" s="265"/>
      <c r="AB471" s="265"/>
      <c r="AC471" s="265"/>
      <c r="AD471" s="265"/>
      <c r="AE471" s="265"/>
      <c r="AF471" s="265"/>
      <c r="AG471" s="265"/>
      <c r="AH471" s="265"/>
      <c r="AI471" s="265"/>
      <c r="AJ471" s="265"/>
      <c r="AK471" s="265"/>
      <c r="AL471" s="265"/>
      <c r="AM471" s="265"/>
      <c r="AN471" s="266"/>
      <c r="AO471" s="266"/>
      <c r="AP471" s="266"/>
      <c r="AQ471" s="266"/>
      <c r="AR471" s="266"/>
      <c r="AS471" s="265"/>
    </row>
    <row r="472" spans="1:45" ht="14.25" customHeight="1" x14ac:dyDescent="0.25">
      <c r="A472" s="265"/>
      <c r="B472" s="325"/>
      <c r="C472" s="325"/>
      <c r="D472" s="265"/>
      <c r="E472" s="265"/>
      <c r="F472" s="265"/>
      <c r="G472" s="265"/>
      <c r="H472" s="265"/>
      <c r="I472" s="265"/>
      <c r="J472" s="265"/>
      <c r="K472" s="265"/>
      <c r="L472" s="265"/>
      <c r="M472" s="265"/>
      <c r="N472" s="265"/>
      <c r="O472" s="265"/>
      <c r="P472" s="265"/>
      <c r="Q472" s="265"/>
      <c r="R472" s="265"/>
      <c r="S472" s="265"/>
      <c r="T472" s="265"/>
      <c r="U472" s="265"/>
      <c r="V472" s="265"/>
      <c r="W472" s="326"/>
      <c r="X472" s="265"/>
      <c r="Y472" s="265"/>
      <c r="Z472" s="265"/>
      <c r="AA472" s="265"/>
      <c r="AB472" s="265"/>
      <c r="AC472" s="265"/>
      <c r="AD472" s="265"/>
      <c r="AE472" s="265"/>
      <c r="AF472" s="265"/>
      <c r="AG472" s="265"/>
      <c r="AH472" s="265"/>
      <c r="AI472" s="265"/>
      <c r="AJ472" s="265"/>
      <c r="AK472" s="265"/>
      <c r="AL472" s="265"/>
      <c r="AM472" s="265"/>
      <c r="AN472" s="266"/>
      <c r="AO472" s="266"/>
      <c r="AP472" s="266"/>
      <c r="AQ472" s="266"/>
      <c r="AR472" s="266"/>
      <c r="AS472" s="265"/>
    </row>
    <row r="473" spans="1:45" ht="14.25" customHeight="1" x14ac:dyDescent="0.25">
      <c r="A473" s="265"/>
      <c r="B473" s="325"/>
      <c r="C473" s="325"/>
      <c r="D473" s="265"/>
      <c r="E473" s="265"/>
      <c r="F473" s="265"/>
      <c r="G473" s="265"/>
      <c r="H473" s="265"/>
      <c r="I473" s="265"/>
      <c r="J473" s="265"/>
      <c r="K473" s="265"/>
      <c r="L473" s="265"/>
      <c r="M473" s="265"/>
      <c r="N473" s="265"/>
      <c r="O473" s="265"/>
      <c r="P473" s="265"/>
      <c r="Q473" s="265"/>
      <c r="R473" s="265"/>
      <c r="S473" s="265"/>
      <c r="T473" s="265"/>
      <c r="U473" s="265"/>
      <c r="V473" s="265"/>
      <c r="W473" s="326"/>
      <c r="X473" s="265"/>
      <c r="Y473" s="265"/>
      <c r="Z473" s="265"/>
      <c r="AA473" s="265"/>
      <c r="AB473" s="265"/>
      <c r="AC473" s="265"/>
      <c r="AD473" s="265"/>
      <c r="AE473" s="265"/>
      <c r="AF473" s="265"/>
      <c r="AG473" s="265"/>
      <c r="AH473" s="265"/>
      <c r="AI473" s="265"/>
      <c r="AJ473" s="265"/>
      <c r="AK473" s="265"/>
      <c r="AL473" s="265"/>
      <c r="AM473" s="265"/>
      <c r="AN473" s="266"/>
      <c r="AO473" s="266"/>
      <c r="AP473" s="266"/>
      <c r="AQ473" s="266"/>
      <c r="AR473" s="266"/>
      <c r="AS473" s="265"/>
    </row>
    <row r="474" spans="1:45" ht="14.25" customHeight="1" x14ac:dyDescent="0.25">
      <c r="A474" s="265"/>
      <c r="B474" s="325"/>
      <c r="C474" s="325"/>
      <c r="D474" s="265"/>
      <c r="E474" s="265"/>
      <c r="F474" s="265"/>
      <c r="G474" s="265"/>
      <c r="H474" s="265"/>
      <c r="I474" s="265"/>
      <c r="J474" s="265"/>
      <c r="K474" s="265"/>
      <c r="L474" s="265"/>
      <c r="M474" s="265"/>
      <c r="N474" s="265"/>
      <c r="O474" s="265"/>
      <c r="P474" s="265"/>
      <c r="Q474" s="265"/>
      <c r="R474" s="265"/>
      <c r="S474" s="265"/>
      <c r="T474" s="265"/>
      <c r="U474" s="265"/>
      <c r="V474" s="265"/>
      <c r="W474" s="326"/>
      <c r="X474" s="265"/>
      <c r="Y474" s="265"/>
      <c r="Z474" s="265"/>
      <c r="AA474" s="265"/>
      <c r="AB474" s="265"/>
      <c r="AC474" s="265"/>
      <c r="AD474" s="265"/>
      <c r="AE474" s="265"/>
      <c r="AF474" s="265"/>
      <c r="AG474" s="265"/>
      <c r="AH474" s="265"/>
      <c r="AI474" s="265"/>
      <c r="AJ474" s="265"/>
      <c r="AK474" s="265"/>
      <c r="AL474" s="265"/>
      <c r="AM474" s="265"/>
      <c r="AN474" s="266"/>
      <c r="AO474" s="266"/>
      <c r="AP474" s="266"/>
      <c r="AQ474" s="266"/>
      <c r="AR474" s="266"/>
      <c r="AS474" s="265"/>
    </row>
    <row r="475" spans="1:45" ht="14.25" customHeight="1" x14ac:dyDescent="0.25">
      <c r="A475" s="265"/>
      <c r="B475" s="325"/>
      <c r="C475" s="325"/>
      <c r="D475" s="265"/>
      <c r="E475" s="265"/>
      <c r="F475" s="265"/>
      <c r="G475" s="265"/>
      <c r="H475" s="265"/>
      <c r="I475" s="265"/>
      <c r="J475" s="265"/>
      <c r="K475" s="265"/>
      <c r="L475" s="265"/>
      <c r="M475" s="265"/>
      <c r="N475" s="265"/>
      <c r="O475" s="265"/>
      <c r="P475" s="265"/>
      <c r="Q475" s="265"/>
      <c r="R475" s="265"/>
      <c r="S475" s="265"/>
      <c r="T475" s="265"/>
      <c r="U475" s="265"/>
      <c r="V475" s="265"/>
      <c r="W475" s="326"/>
      <c r="X475" s="265"/>
      <c r="Y475" s="265"/>
      <c r="Z475" s="265"/>
      <c r="AA475" s="265"/>
      <c r="AB475" s="265"/>
      <c r="AC475" s="265"/>
      <c r="AD475" s="265"/>
      <c r="AE475" s="265"/>
      <c r="AF475" s="265"/>
      <c r="AG475" s="265"/>
      <c r="AH475" s="265"/>
      <c r="AI475" s="265"/>
      <c r="AJ475" s="265"/>
      <c r="AK475" s="265"/>
      <c r="AL475" s="265"/>
      <c r="AM475" s="265"/>
      <c r="AN475" s="266"/>
      <c r="AO475" s="266"/>
      <c r="AP475" s="266"/>
      <c r="AQ475" s="266"/>
      <c r="AR475" s="266"/>
      <c r="AS475" s="265"/>
    </row>
    <row r="476" spans="1:45" ht="14.25" customHeight="1" x14ac:dyDescent="0.25">
      <c r="A476" s="265"/>
      <c r="B476" s="325"/>
      <c r="C476" s="325"/>
      <c r="D476" s="265"/>
      <c r="E476" s="265"/>
      <c r="F476" s="265"/>
      <c r="G476" s="265"/>
      <c r="H476" s="265"/>
      <c r="I476" s="265"/>
      <c r="J476" s="265"/>
      <c r="K476" s="265"/>
      <c r="L476" s="265"/>
      <c r="M476" s="265"/>
      <c r="N476" s="265"/>
      <c r="O476" s="265"/>
      <c r="P476" s="265"/>
      <c r="Q476" s="265"/>
      <c r="R476" s="265"/>
      <c r="S476" s="265"/>
      <c r="T476" s="265"/>
      <c r="U476" s="265"/>
      <c r="V476" s="265"/>
      <c r="W476" s="326"/>
      <c r="X476" s="265"/>
      <c r="Y476" s="265"/>
      <c r="Z476" s="265"/>
      <c r="AA476" s="265"/>
      <c r="AB476" s="265"/>
      <c r="AC476" s="265"/>
      <c r="AD476" s="265"/>
      <c r="AE476" s="265"/>
      <c r="AF476" s="265"/>
      <c r="AG476" s="265"/>
      <c r="AH476" s="265"/>
      <c r="AI476" s="265"/>
      <c r="AJ476" s="265"/>
      <c r="AK476" s="265"/>
      <c r="AL476" s="265"/>
      <c r="AM476" s="265"/>
      <c r="AN476" s="266"/>
      <c r="AO476" s="266"/>
      <c r="AP476" s="266"/>
      <c r="AQ476" s="266"/>
      <c r="AR476" s="266"/>
      <c r="AS476" s="265"/>
    </row>
    <row r="477" spans="1:45" ht="14.25" customHeight="1" x14ac:dyDescent="0.25">
      <c r="A477" s="265"/>
      <c r="B477" s="325"/>
      <c r="C477" s="325"/>
      <c r="D477" s="265"/>
      <c r="E477" s="265"/>
      <c r="F477" s="265"/>
      <c r="G477" s="265"/>
      <c r="H477" s="265"/>
      <c r="I477" s="265"/>
      <c r="J477" s="265"/>
      <c r="K477" s="265"/>
      <c r="L477" s="265"/>
      <c r="M477" s="265"/>
      <c r="N477" s="265"/>
      <c r="O477" s="265"/>
      <c r="P477" s="265"/>
      <c r="Q477" s="265"/>
      <c r="R477" s="265"/>
      <c r="S477" s="265"/>
      <c r="T477" s="265"/>
      <c r="U477" s="265"/>
      <c r="V477" s="265"/>
      <c r="W477" s="326"/>
      <c r="X477" s="265"/>
      <c r="Y477" s="265"/>
      <c r="Z477" s="265"/>
      <c r="AA477" s="265"/>
      <c r="AB477" s="265"/>
      <c r="AC477" s="265"/>
      <c r="AD477" s="265"/>
      <c r="AE477" s="265"/>
      <c r="AF477" s="265"/>
      <c r="AG477" s="265"/>
      <c r="AH477" s="265"/>
      <c r="AI477" s="265"/>
      <c r="AJ477" s="265"/>
      <c r="AK477" s="265"/>
      <c r="AL477" s="265"/>
      <c r="AM477" s="265"/>
      <c r="AN477" s="266"/>
      <c r="AO477" s="266"/>
      <c r="AP477" s="266"/>
      <c r="AQ477" s="266"/>
      <c r="AR477" s="266"/>
      <c r="AS477" s="265"/>
    </row>
    <row r="478" spans="1:45" ht="14.25" customHeight="1" x14ac:dyDescent="0.25">
      <c r="A478" s="265"/>
      <c r="B478" s="325"/>
      <c r="C478" s="325"/>
      <c r="D478" s="265"/>
      <c r="E478" s="265"/>
      <c r="F478" s="265"/>
      <c r="G478" s="265"/>
      <c r="H478" s="265"/>
      <c r="I478" s="265"/>
      <c r="J478" s="265"/>
      <c r="K478" s="265"/>
      <c r="L478" s="265"/>
      <c r="M478" s="265"/>
      <c r="N478" s="265"/>
      <c r="O478" s="265"/>
      <c r="P478" s="265"/>
      <c r="Q478" s="265"/>
      <c r="R478" s="265"/>
      <c r="S478" s="265"/>
      <c r="T478" s="265"/>
      <c r="U478" s="265"/>
      <c r="V478" s="265"/>
      <c r="W478" s="326"/>
      <c r="X478" s="265"/>
      <c r="Y478" s="265"/>
      <c r="Z478" s="265"/>
      <c r="AA478" s="265"/>
      <c r="AB478" s="265"/>
      <c r="AC478" s="265"/>
      <c r="AD478" s="265"/>
      <c r="AE478" s="265"/>
      <c r="AF478" s="265"/>
      <c r="AG478" s="265"/>
      <c r="AH478" s="265"/>
      <c r="AI478" s="265"/>
      <c r="AJ478" s="265"/>
      <c r="AK478" s="265"/>
      <c r="AL478" s="265"/>
      <c r="AM478" s="265"/>
      <c r="AN478" s="266"/>
      <c r="AO478" s="266"/>
      <c r="AP478" s="266"/>
      <c r="AQ478" s="266"/>
      <c r="AR478" s="266"/>
      <c r="AS478" s="265"/>
    </row>
    <row r="479" spans="1:45" ht="14.25" customHeight="1" x14ac:dyDescent="0.25">
      <c r="A479" s="265"/>
      <c r="B479" s="325"/>
      <c r="C479" s="325"/>
      <c r="D479" s="265"/>
      <c r="E479" s="265"/>
      <c r="F479" s="265"/>
      <c r="G479" s="265"/>
      <c r="H479" s="265"/>
      <c r="I479" s="265"/>
      <c r="J479" s="265"/>
      <c r="K479" s="265"/>
      <c r="L479" s="265"/>
      <c r="M479" s="265"/>
      <c r="N479" s="265"/>
      <c r="O479" s="265"/>
      <c r="P479" s="265"/>
      <c r="Q479" s="265"/>
      <c r="R479" s="265"/>
      <c r="S479" s="265"/>
      <c r="T479" s="265"/>
      <c r="U479" s="265"/>
      <c r="V479" s="265"/>
      <c r="W479" s="326"/>
      <c r="X479" s="265"/>
      <c r="Y479" s="265"/>
      <c r="Z479" s="265"/>
      <c r="AA479" s="265"/>
      <c r="AB479" s="265"/>
      <c r="AC479" s="265"/>
      <c r="AD479" s="265"/>
      <c r="AE479" s="265"/>
      <c r="AF479" s="265"/>
      <c r="AG479" s="265"/>
      <c r="AH479" s="265"/>
      <c r="AI479" s="265"/>
      <c r="AJ479" s="265"/>
      <c r="AK479" s="265"/>
      <c r="AL479" s="265"/>
      <c r="AM479" s="265"/>
      <c r="AN479" s="266"/>
      <c r="AO479" s="266"/>
      <c r="AP479" s="266"/>
      <c r="AQ479" s="266"/>
      <c r="AR479" s="266"/>
      <c r="AS479" s="265"/>
    </row>
    <row r="480" spans="1:45" ht="14.25" customHeight="1" x14ac:dyDescent="0.25">
      <c r="A480" s="265"/>
      <c r="B480" s="325"/>
      <c r="C480" s="325"/>
      <c r="D480" s="265"/>
      <c r="E480" s="265"/>
      <c r="F480" s="265"/>
      <c r="G480" s="265"/>
      <c r="H480" s="265"/>
      <c r="I480" s="265"/>
      <c r="J480" s="265"/>
      <c r="K480" s="265"/>
      <c r="L480" s="265"/>
      <c r="M480" s="265"/>
      <c r="N480" s="265"/>
      <c r="O480" s="265"/>
      <c r="P480" s="265"/>
      <c r="Q480" s="265"/>
      <c r="R480" s="265"/>
      <c r="S480" s="265"/>
      <c r="T480" s="265"/>
      <c r="U480" s="265"/>
      <c r="V480" s="265"/>
      <c r="W480" s="326"/>
      <c r="X480" s="265"/>
      <c r="Y480" s="265"/>
      <c r="Z480" s="265"/>
      <c r="AA480" s="265"/>
      <c r="AB480" s="265"/>
      <c r="AC480" s="265"/>
      <c r="AD480" s="265"/>
      <c r="AE480" s="265"/>
      <c r="AF480" s="265"/>
      <c r="AG480" s="265"/>
      <c r="AH480" s="265"/>
      <c r="AI480" s="265"/>
      <c r="AJ480" s="265"/>
      <c r="AK480" s="265"/>
      <c r="AL480" s="265"/>
      <c r="AM480" s="265"/>
      <c r="AN480" s="266"/>
      <c r="AO480" s="266"/>
      <c r="AP480" s="266"/>
      <c r="AQ480" s="266"/>
      <c r="AR480" s="266"/>
      <c r="AS480" s="265"/>
    </row>
    <row r="481" spans="1:45" ht="14.25" customHeight="1" x14ac:dyDescent="0.25">
      <c r="A481" s="265"/>
      <c r="B481" s="325"/>
      <c r="C481" s="325"/>
      <c r="D481" s="265"/>
      <c r="E481" s="265"/>
      <c r="F481" s="265"/>
      <c r="G481" s="265"/>
      <c r="H481" s="265"/>
      <c r="I481" s="265"/>
      <c r="J481" s="265"/>
      <c r="K481" s="265"/>
      <c r="L481" s="265"/>
      <c r="M481" s="265"/>
      <c r="N481" s="265"/>
      <c r="O481" s="265"/>
      <c r="P481" s="265"/>
      <c r="Q481" s="265"/>
      <c r="R481" s="265"/>
      <c r="S481" s="265"/>
      <c r="T481" s="265"/>
      <c r="U481" s="265"/>
      <c r="V481" s="265"/>
      <c r="W481" s="326"/>
      <c r="X481" s="265"/>
      <c r="Y481" s="265"/>
      <c r="Z481" s="265"/>
      <c r="AA481" s="265"/>
      <c r="AB481" s="265"/>
      <c r="AC481" s="265"/>
      <c r="AD481" s="265"/>
      <c r="AE481" s="265"/>
      <c r="AF481" s="265"/>
      <c r="AG481" s="265"/>
      <c r="AH481" s="265"/>
      <c r="AI481" s="265"/>
      <c r="AJ481" s="265"/>
      <c r="AK481" s="265"/>
      <c r="AL481" s="265"/>
      <c r="AM481" s="265"/>
      <c r="AN481" s="266"/>
      <c r="AO481" s="266"/>
      <c r="AP481" s="266"/>
      <c r="AQ481" s="266"/>
      <c r="AR481" s="266"/>
      <c r="AS481" s="265"/>
    </row>
    <row r="482" spans="1:45" ht="14.25" customHeight="1" x14ac:dyDescent="0.25">
      <c r="A482" s="265"/>
      <c r="B482" s="325"/>
      <c r="C482" s="325"/>
      <c r="D482" s="265"/>
      <c r="E482" s="265"/>
      <c r="F482" s="265"/>
      <c r="G482" s="265"/>
      <c r="H482" s="265"/>
      <c r="I482" s="265"/>
      <c r="J482" s="265"/>
      <c r="K482" s="265"/>
      <c r="L482" s="265"/>
      <c r="M482" s="265"/>
      <c r="N482" s="265"/>
      <c r="O482" s="265"/>
      <c r="P482" s="265"/>
      <c r="Q482" s="265"/>
      <c r="R482" s="265"/>
      <c r="S482" s="265"/>
      <c r="T482" s="265"/>
      <c r="U482" s="265"/>
      <c r="V482" s="265"/>
      <c r="W482" s="326"/>
      <c r="X482" s="265"/>
      <c r="Y482" s="265"/>
      <c r="Z482" s="265"/>
      <c r="AA482" s="265"/>
      <c r="AB482" s="265"/>
      <c r="AC482" s="265"/>
      <c r="AD482" s="265"/>
      <c r="AE482" s="265"/>
      <c r="AF482" s="265"/>
      <c r="AG482" s="265"/>
      <c r="AH482" s="265"/>
      <c r="AI482" s="265"/>
      <c r="AJ482" s="265"/>
      <c r="AK482" s="265"/>
      <c r="AL482" s="265"/>
      <c r="AM482" s="265"/>
      <c r="AN482" s="266"/>
      <c r="AO482" s="266"/>
      <c r="AP482" s="266"/>
      <c r="AQ482" s="266"/>
      <c r="AR482" s="266"/>
      <c r="AS482" s="265"/>
    </row>
    <row r="483" spans="1:45" ht="14.25" customHeight="1" x14ac:dyDescent="0.25">
      <c r="A483" s="265"/>
      <c r="B483" s="325"/>
      <c r="C483" s="325"/>
      <c r="D483" s="265"/>
      <c r="E483" s="265"/>
      <c r="F483" s="265"/>
      <c r="G483" s="265"/>
      <c r="H483" s="265"/>
      <c r="I483" s="265"/>
      <c r="J483" s="265"/>
      <c r="K483" s="265"/>
      <c r="L483" s="265"/>
      <c r="M483" s="265"/>
      <c r="N483" s="265"/>
      <c r="O483" s="265"/>
      <c r="P483" s="265"/>
      <c r="Q483" s="265"/>
      <c r="R483" s="265"/>
      <c r="S483" s="265"/>
      <c r="T483" s="265"/>
      <c r="U483" s="265"/>
      <c r="V483" s="265"/>
      <c r="W483" s="326"/>
      <c r="X483" s="265"/>
      <c r="Y483" s="265"/>
      <c r="Z483" s="265"/>
      <c r="AA483" s="265"/>
      <c r="AB483" s="265"/>
      <c r="AC483" s="265"/>
      <c r="AD483" s="265"/>
      <c r="AE483" s="265"/>
      <c r="AF483" s="265"/>
      <c r="AG483" s="265"/>
      <c r="AH483" s="265"/>
      <c r="AI483" s="265"/>
      <c r="AJ483" s="265"/>
      <c r="AK483" s="265"/>
      <c r="AL483" s="265"/>
      <c r="AM483" s="265"/>
      <c r="AN483" s="266"/>
      <c r="AO483" s="266"/>
      <c r="AP483" s="266"/>
      <c r="AQ483" s="266"/>
      <c r="AR483" s="266"/>
      <c r="AS483" s="265"/>
    </row>
    <row r="484" spans="1:45" ht="14.25" customHeight="1" x14ac:dyDescent="0.25">
      <c r="A484" s="265"/>
      <c r="B484" s="325"/>
      <c r="C484" s="325"/>
      <c r="D484" s="265"/>
      <c r="E484" s="265"/>
      <c r="F484" s="265"/>
      <c r="G484" s="265"/>
      <c r="H484" s="265"/>
      <c r="I484" s="265"/>
      <c r="J484" s="265"/>
      <c r="K484" s="265"/>
      <c r="L484" s="265"/>
      <c r="M484" s="265"/>
      <c r="N484" s="265"/>
      <c r="O484" s="265"/>
      <c r="P484" s="265"/>
      <c r="Q484" s="265"/>
      <c r="R484" s="265"/>
      <c r="S484" s="265"/>
      <c r="T484" s="265"/>
      <c r="U484" s="265"/>
      <c r="V484" s="265"/>
      <c r="W484" s="326"/>
      <c r="X484" s="265"/>
      <c r="Y484" s="265"/>
      <c r="Z484" s="265"/>
      <c r="AA484" s="265"/>
      <c r="AB484" s="265"/>
      <c r="AC484" s="265"/>
      <c r="AD484" s="265"/>
      <c r="AE484" s="265"/>
      <c r="AF484" s="265"/>
      <c r="AG484" s="265"/>
      <c r="AH484" s="265"/>
      <c r="AI484" s="265"/>
      <c r="AJ484" s="265"/>
      <c r="AK484" s="265"/>
      <c r="AL484" s="265"/>
      <c r="AM484" s="265"/>
      <c r="AN484" s="266"/>
      <c r="AO484" s="266"/>
      <c r="AP484" s="266"/>
      <c r="AQ484" s="266"/>
      <c r="AR484" s="266"/>
      <c r="AS484" s="265"/>
    </row>
    <row r="485" spans="1:45" ht="14.25" customHeight="1" x14ac:dyDescent="0.25">
      <c r="A485" s="265"/>
      <c r="B485" s="325"/>
      <c r="C485" s="325"/>
      <c r="D485" s="265"/>
      <c r="E485" s="265"/>
      <c r="F485" s="265"/>
      <c r="G485" s="265"/>
      <c r="H485" s="265"/>
      <c r="I485" s="265"/>
      <c r="J485" s="265"/>
      <c r="K485" s="265"/>
      <c r="L485" s="265"/>
      <c r="M485" s="265"/>
      <c r="N485" s="265"/>
      <c r="O485" s="265"/>
      <c r="P485" s="265"/>
      <c r="Q485" s="265"/>
      <c r="R485" s="265"/>
      <c r="S485" s="265"/>
      <c r="T485" s="265"/>
      <c r="U485" s="265"/>
      <c r="V485" s="265"/>
      <c r="W485" s="326"/>
      <c r="X485" s="265"/>
      <c r="Y485" s="265"/>
      <c r="Z485" s="265"/>
      <c r="AA485" s="265"/>
      <c r="AB485" s="265"/>
      <c r="AC485" s="265"/>
      <c r="AD485" s="265"/>
      <c r="AE485" s="265"/>
      <c r="AF485" s="265"/>
      <c r="AG485" s="265"/>
      <c r="AH485" s="265"/>
      <c r="AI485" s="265"/>
      <c r="AJ485" s="265"/>
      <c r="AK485" s="265"/>
      <c r="AL485" s="265"/>
      <c r="AM485" s="265"/>
      <c r="AN485" s="266"/>
      <c r="AO485" s="266"/>
      <c r="AP485" s="266"/>
      <c r="AQ485" s="266"/>
      <c r="AR485" s="266"/>
      <c r="AS485" s="265"/>
    </row>
    <row r="486" spans="1:45" ht="14.25" customHeight="1" x14ac:dyDescent="0.25">
      <c r="A486" s="265"/>
      <c r="B486" s="325"/>
      <c r="C486" s="325"/>
      <c r="D486" s="265"/>
      <c r="E486" s="265"/>
      <c r="F486" s="265"/>
      <c r="G486" s="265"/>
      <c r="H486" s="265"/>
      <c r="I486" s="265"/>
      <c r="J486" s="265"/>
      <c r="K486" s="265"/>
      <c r="L486" s="265"/>
      <c r="M486" s="265"/>
      <c r="N486" s="265"/>
      <c r="O486" s="265"/>
      <c r="P486" s="265"/>
      <c r="Q486" s="265"/>
      <c r="R486" s="265"/>
      <c r="S486" s="265"/>
      <c r="T486" s="265"/>
      <c r="U486" s="265"/>
      <c r="V486" s="265"/>
      <c r="W486" s="326"/>
      <c r="X486" s="265"/>
      <c r="Y486" s="265"/>
      <c r="Z486" s="265"/>
      <c r="AA486" s="265"/>
      <c r="AB486" s="265"/>
      <c r="AC486" s="265"/>
      <c r="AD486" s="265"/>
      <c r="AE486" s="265"/>
      <c r="AF486" s="265"/>
      <c r="AG486" s="265"/>
      <c r="AH486" s="265"/>
      <c r="AI486" s="265"/>
      <c r="AJ486" s="265"/>
      <c r="AK486" s="265"/>
      <c r="AL486" s="265"/>
      <c r="AM486" s="265"/>
      <c r="AN486" s="266"/>
      <c r="AO486" s="266"/>
      <c r="AP486" s="266"/>
      <c r="AQ486" s="266"/>
      <c r="AR486" s="266"/>
      <c r="AS486" s="265"/>
    </row>
    <row r="487" spans="1:45" ht="14.25" customHeight="1" x14ac:dyDescent="0.25">
      <c r="A487" s="265"/>
      <c r="B487" s="325"/>
      <c r="C487" s="325"/>
      <c r="D487" s="265"/>
      <c r="E487" s="265"/>
      <c r="F487" s="265"/>
      <c r="G487" s="265"/>
      <c r="H487" s="265"/>
      <c r="I487" s="265"/>
      <c r="J487" s="265"/>
      <c r="K487" s="265"/>
      <c r="L487" s="265"/>
      <c r="M487" s="265"/>
      <c r="N487" s="265"/>
      <c r="O487" s="265"/>
      <c r="P487" s="265"/>
      <c r="Q487" s="265"/>
      <c r="R487" s="265"/>
      <c r="S487" s="265"/>
      <c r="T487" s="265"/>
      <c r="U487" s="265"/>
      <c r="V487" s="265"/>
      <c r="W487" s="326"/>
      <c r="X487" s="265"/>
      <c r="Y487" s="265"/>
      <c r="Z487" s="265"/>
      <c r="AA487" s="265"/>
      <c r="AB487" s="265"/>
      <c r="AC487" s="265"/>
      <c r="AD487" s="265"/>
      <c r="AE487" s="265"/>
      <c r="AF487" s="265"/>
      <c r="AG487" s="265"/>
      <c r="AH487" s="265"/>
      <c r="AI487" s="265"/>
      <c r="AJ487" s="265"/>
      <c r="AK487" s="265"/>
      <c r="AL487" s="265"/>
      <c r="AM487" s="265"/>
      <c r="AN487" s="266"/>
      <c r="AO487" s="266"/>
      <c r="AP487" s="266"/>
      <c r="AQ487" s="266"/>
      <c r="AR487" s="266"/>
      <c r="AS487" s="265"/>
    </row>
    <row r="488" spans="1:45" ht="14.25" customHeight="1" x14ac:dyDescent="0.25">
      <c r="A488" s="265"/>
      <c r="B488" s="325"/>
      <c r="C488" s="325"/>
      <c r="D488" s="265"/>
      <c r="E488" s="265"/>
      <c r="F488" s="265"/>
      <c r="G488" s="265"/>
      <c r="H488" s="265"/>
      <c r="I488" s="265"/>
      <c r="J488" s="265"/>
      <c r="K488" s="265"/>
      <c r="L488" s="265"/>
      <c r="M488" s="265"/>
      <c r="N488" s="265"/>
      <c r="O488" s="265"/>
      <c r="P488" s="265"/>
      <c r="Q488" s="265"/>
      <c r="R488" s="265"/>
      <c r="S488" s="265"/>
      <c r="T488" s="265"/>
      <c r="U488" s="265"/>
      <c r="V488" s="265"/>
      <c r="W488" s="326"/>
      <c r="X488" s="265"/>
      <c r="Y488" s="265"/>
      <c r="Z488" s="265"/>
      <c r="AA488" s="265"/>
      <c r="AB488" s="265"/>
      <c r="AC488" s="265"/>
      <c r="AD488" s="265"/>
      <c r="AE488" s="265"/>
      <c r="AF488" s="265"/>
      <c r="AG488" s="265"/>
      <c r="AH488" s="265"/>
      <c r="AI488" s="265"/>
      <c r="AJ488" s="265"/>
      <c r="AK488" s="265"/>
      <c r="AL488" s="265"/>
      <c r="AM488" s="265"/>
      <c r="AN488" s="266"/>
      <c r="AO488" s="266"/>
      <c r="AP488" s="266"/>
      <c r="AQ488" s="266"/>
      <c r="AR488" s="266"/>
      <c r="AS488" s="265"/>
    </row>
    <row r="489" spans="1:45" ht="14.25" customHeight="1" x14ac:dyDescent="0.25">
      <c r="A489" s="265"/>
      <c r="B489" s="325"/>
      <c r="C489" s="325"/>
      <c r="D489" s="265"/>
      <c r="E489" s="265"/>
      <c r="F489" s="265"/>
      <c r="G489" s="265"/>
      <c r="H489" s="265"/>
      <c r="I489" s="265"/>
      <c r="J489" s="265"/>
      <c r="K489" s="265"/>
      <c r="L489" s="265"/>
      <c r="M489" s="265"/>
      <c r="N489" s="265"/>
      <c r="O489" s="265"/>
      <c r="P489" s="265"/>
      <c r="Q489" s="265"/>
      <c r="R489" s="265"/>
      <c r="S489" s="265"/>
      <c r="T489" s="265"/>
      <c r="U489" s="265"/>
      <c r="V489" s="265"/>
      <c r="W489" s="326"/>
      <c r="X489" s="265"/>
      <c r="Y489" s="265"/>
      <c r="Z489" s="265"/>
      <c r="AA489" s="265"/>
      <c r="AB489" s="265"/>
      <c r="AC489" s="265"/>
      <c r="AD489" s="265"/>
      <c r="AE489" s="265"/>
      <c r="AF489" s="265"/>
      <c r="AG489" s="265"/>
      <c r="AH489" s="265"/>
      <c r="AI489" s="265"/>
      <c r="AJ489" s="265"/>
      <c r="AK489" s="265"/>
      <c r="AL489" s="265"/>
      <c r="AM489" s="265"/>
      <c r="AN489" s="266"/>
      <c r="AO489" s="266"/>
      <c r="AP489" s="266"/>
      <c r="AQ489" s="266"/>
      <c r="AR489" s="266"/>
      <c r="AS489" s="265"/>
    </row>
    <row r="490" spans="1:45" ht="14.25" customHeight="1" x14ac:dyDescent="0.25">
      <c r="A490" s="265"/>
      <c r="B490" s="325"/>
      <c r="C490" s="325"/>
      <c r="D490" s="265"/>
      <c r="E490" s="265"/>
      <c r="F490" s="265"/>
      <c r="G490" s="265"/>
      <c r="H490" s="265"/>
      <c r="I490" s="265"/>
      <c r="J490" s="265"/>
      <c r="K490" s="265"/>
      <c r="L490" s="265"/>
      <c r="M490" s="265"/>
      <c r="N490" s="265"/>
      <c r="O490" s="265"/>
      <c r="P490" s="265"/>
      <c r="Q490" s="265"/>
      <c r="R490" s="265"/>
      <c r="S490" s="265"/>
      <c r="T490" s="265"/>
      <c r="U490" s="265"/>
      <c r="V490" s="265"/>
      <c r="W490" s="326"/>
      <c r="X490" s="265"/>
      <c r="Y490" s="265"/>
      <c r="Z490" s="265"/>
      <c r="AA490" s="265"/>
      <c r="AB490" s="265"/>
      <c r="AC490" s="265"/>
      <c r="AD490" s="265"/>
      <c r="AE490" s="265"/>
      <c r="AF490" s="265"/>
      <c r="AG490" s="265"/>
      <c r="AH490" s="265"/>
      <c r="AI490" s="265"/>
      <c r="AJ490" s="265"/>
      <c r="AK490" s="265"/>
      <c r="AL490" s="265"/>
      <c r="AM490" s="265"/>
      <c r="AN490" s="266"/>
      <c r="AO490" s="266"/>
      <c r="AP490" s="266"/>
      <c r="AQ490" s="266"/>
      <c r="AR490" s="266"/>
      <c r="AS490" s="265"/>
    </row>
    <row r="491" spans="1:45" ht="14.25" customHeight="1" x14ac:dyDescent="0.25">
      <c r="A491" s="265"/>
      <c r="B491" s="325"/>
      <c r="C491" s="325"/>
      <c r="D491" s="265"/>
      <c r="E491" s="265"/>
      <c r="F491" s="265"/>
      <c r="G491" s="265"/>
      <c r="H491" s="265"/>
      <c r="I491" s="265"/>
      <c r="J491" s="265"/>
      <c r="K491" s="265"/>
      <c r="L491" s="265"/>
      <c r="M491" s="265"/>
      <c r="N491" s="265"/>
      <c r="O491" s="265"/>
      <c r="P491" s="265"/>
      <c r="Q491" s="265"/>
      <c r="R491" s="265"/>
      <c r="S491" s="265"/>
      <c r="T491" s="265"/>
      <c r="U491" s="265"/>
      <c r="V491" s="265"/>
      <c r="W491" s="326"/>
      <c r="X491" s="265"/>
      <c r="Y491" s="265"/>
      <c r="Z491" s="265"/>
      <c r="AA491" s="265"/>
      <c r="AB491" s="265"/>
      <c r="AC491" s="265"/>
      <c r="AD491" s="265"/>
      <c r="AE491" s="265"/>
      <c r="AF491" s="265"/>
      <c r="AG491" s="265"/>
      <c r="AH491" s="265"/>
      <c r="AI491" s="265"/>
      <c r="AJ491" s="265"/>
      <c r="AK491" s="265"/>
      <c r="AL491" s="265"/>
      <c r="AM491" s="265"/>
      <c r="AN491" s="266"/>
      <c r="AO491" s="266"/>
      <c r="AP491" s="266"/>
      <c r="AQ491" s="266"/>
      <c r="AR491" s="266"/>
      <c r="AS491" s="265"/>
    </row>
    <row r="492" spans="1:45" ht="14.25" customHeight="1" x14ac:dyDescent="0.25">
      <c r="A492" s="265"/>
      <c r="B492" s="325"/>
      <c r="C492" s="325"/>
      <c r="D492" s="265"/>
      <c r="E492" s="265"/>
      <c r="F492" s="265"/>
      <c r="G492" s="265"/>
      <c r="H492" s="265"/>
      <c r="I492" s="265"/>
      <c r="J492" s="265"/>
      <c r="K492" s="265"/>
      <c r="L492" s="265"/>
      <c r="M492" s="265"/>
      <c r="N492" s="265"/>
      <c r="O492" s="265"/>
      <c r="P492" s="265"/>
      <c r="Q492" s="265"/>
      <c r="R492" s="265"/>
      <c r="S492" s="265"/>
      <c r="T492" s="265"/>
      <c r="U492" s="265"/>
      <c r="V492" s="265"/>
      <c r="W492" s="326"/>
      <c r="X492" s="265"/>
      <c r="Y492" s="265"/>
      <c r="Z492" s="265"/>
      <c r="AA492" s="265"/>
      <c r="AB492" s="265"/>
      <c r="AC492" s="265"/>
      <c r="AD492" s="265"/>
      <c r="AE492" s="265"/>
      <c r="AF492" s="265"/>
      <c r="AG492" s="265"/>
      <c r="AH492" s="265"/>
      <c r="AI492" s="265"/>
      <c r="AJ492" s="265"/>
      <c r="AK492" s="265"/>
      <c r="AL492" s="265"/>
      <c r="AM492" s="265"/>
      <c r="AN492" s="266"/>
      <c r="AO492" s="266"/>
      <c r="AP492" s="266"/>
      <c r="AQ492" s="266"/>
      <c r="AR492" s="266"/>
      <c r="AS492" s="265"/>
    </row>
    <row r="493" spans="1:45" ht="14.25" customHeight="1" x14ac:dyDescent="0.25">
      <c r="A493" s="265"/>
      <c r="B493" s="325"/>
      <c r="C493" s="325"/>
      <c r="D493" s="265"/>
      <c r="E493" s="265"/>
      <c r="F493" s="265"/>
      <c r="G493" s="265"/>
      <c r="H493" s="265"/>
      <c r="I493" s="265"/>
      <c r="J493" s="265"/>
      <c r="K493" s="265"/>
      <c r="L493" s="265"/>
      <c r="M493" s="265"/>
      <c r="N493" s="265"/>
      <c r="O493" s="265"/>
      <c r="P493" s="265"/>
      <c r="Q493" s="265"/>
      <c r="R493" s="265"/>
      <c r="S493" s="265"/>
      <c r="T493" s="265"/>
      <c r="U493" s="265"/>
      <c r="V493" s="265"/>
      <c r="W493" s="326"/>
      <c r="X493" s="265"/>
      <c r="Y493" s="265"/>
      <c r="Z493" s="265"/>
      <c r="AA493" s="265"/>
      <c r="AB493" s="265"/>
      <c r="AC493" s="265"/>
      <c r="AD493" s="265"/>
      <c r="AE493" s="265"/>
      <c r="AF493" s="265"/>
      <c r="AG493" s="265"/>
      <c r="AH493" s="265"/>
      <c r="AI493" s="265"/>
      <c r="AJ493" s="265"/>
      <c r="AK493" s="265"/>
      <c r="AL493" s="265"/>
      <c r="AM493" s="265"/>
      <c r="AN493" s="266"/>
      <c r="AO493" s="266"/>
      <c r="AP493" s="266"/>
      <c r="AQ493" s="266"/>
      <c r="AR493" s="266"/>
      <c r="AS493" s="265"/>
    </row>
    <row r="494" spans="1:45" ht="14.25" customHeight="1" x14ac:dyDescent="0.25">
      <c r="A494" s="265"/>
      <c r="B494" s="325"/>
      <c r="C494" s="325"/>
      <c r="D494" s="265"/>
      <c r="E494" s="265"/>
      <c r="F494" s="265"/>
      <c r="G494" s="265"/>
      <c r="H494" s="265"/>
      <c r="I494" s="265"/>
      <c r="J494" s="265"/>
      <c r="K494" s="265"/>
      <c r="L494" s="265"/>
      <c r="M494" s="265"/>
      <c r="N494" s="265"/>
      <c r="O494" s="265"/>
      <c r="P494" s="265"/>
      <c r="Q494" s="265"/>
      <c r="R494" s="265"/>
      <c r="S494" s="265"/>
      <c r="T494" s="265"/>
      <c r="U494" s="265"/>
      <c r="V494" s="265"/>
      <c r="W494" s="326"/>
      <c r="X494" s="265"/>
      <c r="Y494" s="265"/>
      <c r="Z494" s="265"/>
      <c r="AA494" s="265"/>
      <c r="AB494" s="265"/>
      <c r="AC494" s="265"/>
      <c r="AD494" s="265"/>
      <c r="AE494" s="265"/>
      <c r="AF494" s="265"/>
      <c r="AG494" s="265"/>
      <c r="AH494" s="265"/>
      <c r="AI494" s="265"/>
      <c r="AJ494" s="265"/>
      <c r="AK494" s="265"/>
      <c r="AL494" s="265"/>
      <c r="AM494" s="265"/>
      <c r="AN494" s="266"/>
      <c r="AO494" s="266"/>
      <c r="AP494" s="266"/>
      <c r="AQ494" s="266"/>
      <c r="AR494" s="266"/>
      <c r="AS494" s="265"/>
    </row>
    <row r="495" spans="1:45" ht="14.25" customHeight="1" x14ac:dyDescent="0.25">
      <c r="A495" s="265"/>
      <c r="B495" s="325"/>
      <c r="C495" s="325"/>
      <c r="D495" s="265"/>
      <c r="E495" s="265"/>
      <c r="F495" s="265"/>
      <c r="G495" s="265"/>
      <c r="H495" s="265"/>
      <c r="I495" s="265"/>
      <c r="J495" s="265"/>
      <c r="K495" s="265"/>
      <c r="L495" s="265"/>
      <c r="M495" s="265"/>
      <c r="N495" s="265"/>
      <c r="O495" s="265"/>
      <c r="P495" s="265"/>
      <c r="Q495" s="265"/>
      <c r="R495" s="265"/>
      <c r="S495" s="265"/>
      <c r="T495" s="265"/>
      <c r="U495" s="265"/>
      <c r="V495" s="265"/>
      <c r="W495" s="326"/>
      <c r="X495" s="265"/>
      <c r="Y495" s="265"/>
      <c r="Z495" s="265"/>
      <c r="AA495" s="265"/>
      <c r="AB495" s="265"/>
      <c r="AC495" s="265"/>
      <c r="AD495" s="265"/>
      <c r="AE495" s="265"/>
      <c r="AF495" s="265"/>
      <c r="AG495" s="265"/>
      <c r="AH495" s="265"/>
      <c r="AI495" s="265"/>
      <c r="AJ495" s="265"/>
      <c r="AK495" s="265"/>
      <c r="AL495" s="265"/>
      <c r="AM495" s="265"/>
      <c r="AN495" s="266"/>
      <c r="AO495" s="266"/>
      <c r="AP495" s="266"/>
      <c r="AQ495" s="266"/>
      <c r="AR495" s="266"/>
      <c r="AS495" s="265"/>
    </row>
    <row r="496" spans="1:45" ht="14.25" customHeight="1" x14ac:dyDescent="0.25">
      <c r="A496" s="265"/>
      <c r="B496" s="325"/>
      <c r="C496" s="325"/>
      <c r="D496" s="265"/>
      <c r="E496" s="265"/>
      <c r="F496" s="265"/>
      <c r="G496" s="265"/>
      <c r="H496" s="265"/>
      <c r="I496" s="265"/>
      <c r="J496" s="265"/>
      <c r="K496" s="265"/>
      <c r="L496" s="265"/>
      <c r="M496" s="265"/>
      <c r="N496" s="265"/>
      <c r="O496" s="265"/>
      <c r="P496" s="265"/>
      <c r="Q496" s="265"/>
      <c r="R496" s="265"/>
      <c r="S496" s="265"/>
      <c r="T496" s="265"/>
      <c r="U496" s="265"/>
      <c r="V496" s="265"/>
      <c r="W496" s="326"/>
      <c r="X496" s="265"/>
      <c r="Y496" s="265"/>
      <c r="Z496" s="265"/>
      <c r="AA496" s="265"/>
      <c r="AB496" s="265"/>
      <c r="AC496" s="265"/>
      <c r="AD496" s="265"/>
      <c r="AE496" s="265"/>
      <c r="AF496" s="265"/>
      <c r="AG496" s="265"/>
      <c r="AH496" s="265"/>
      <c r="AI496" s="265"/>
      <c r="AJ496" s="265"/>
      <c r="AK496" s="265"/>
      <c r="AL496" s="265"/>
      <c r="AM496" s="265"/>
      <c r="AN496" s="266"/>
      <c r="AO496" s="266"/>
      <c r="AP496" s="266"/>
      <c r="AQ496" s="266"/>
      <c r="AR496" s="266"/>
      <c r="AS496" s="265"/>
    </row>
    <row r="497" spans="1:45" ht="14.25" customHeight="1" x14ac:dyDescent="0.25">
      <c r="A497" s="265"/>
      <c r="B497" s="325"/>
      <c r="C497" s="325"/>
      <c r="D497" s="265"/>
      <c r="E497" s="265"/>
      <c r="F497" s="265"/>
      <c r="G497" s="265"/>
      <c r="H497" s="265"/>
      <c r="I497" s="265"/>
      <c r="J497" s="265"/>
      <c r="K497" s="265"/>
      <c r="L497" s="265"/>
      <c r="M497" s="265"/>
      <c r="N497" s="265"/>
      <c r="O497" s="265"/>
      <c r="P497" s="265"/>
      <c r="Q497" s="265"/>
      <c r="R497" s="265"/>
      <c r="S497" s="265"/>
      <c r="T497" s="265"/>
      <c r="U497" s="265"/>
      <c r="V497" s="265"/>
      <c r="W497" s="326"/>
      <c r="X497" s="265"/>
      <c r="Y497" s="265"/>
      <c r="Z497" s="265"/>
      <c r="AA497" s="265"/>
      <c r="AB497" s="265"/>
      <c r="AC497" s="265"/>
      <c r="AD497" s="265"/>
      <c r="AE497" s="265"/>
      <c r="AF497" s="265"/>
      <c r="AG497" s="265"/>
      <c r="AH497" s="265"/>
      <c r="AI497" s="265"/>
      <c r="AJ497" s="265"/>
      <c r="AK497" s="265"/>
      <c r="AL497" s="265"/>
      <c r="AM497" s="265"/>
      <c r="AN497" s="266"/>
      <c r="AO497" s="266"/>
      <c r="AP497" s="266"/>
      <c r="AQ497" s="266"/>
      <c r="AR497" s="266"/>
      <c r="AS497" s="265"/>
    </row>
    <row r="498" spans="1:45" ht="14.25" customHeight="1" x14ac:dyDescent="0.25">
      <c r="A498" s="265"/>
      <c r="B498" s="325"/>
      <c r="C498" s="325"/>
      <c r="D498" s="265"/>
      <c r="E498" s="265"/>
      <c r="F498" s="265"/>
      <c r="G498" s="265"/>
      <c r="H498" s="265"/>
      <c r="I498" s="265"/>
      <c r="J498" s="265"/>
      <c r="K498" s="265"/>
      <c r="L498" s="265"/>
      <c r="M498" s="265"/>
      <c r="N498" s="265"/>
      <c r="O498" s="265"/>
      <c r="P498" s="265"/>
      <c r="Q498" s="265"/>
      <c r="R498" s="265"/>
      <c r="S498" s="265"/>
      <c r="T498" s="265"/>
      <c r="U498" s="265"/>
      <c r="V498" s="265"/>
      <c r="W498" s="326"/>
      <c r="X498" s="265"/>
      <c r="Y498" s="265"/>
      <c r="Z498" s="265"/>
      <c r="AA498" s="265"/>
      <c r="AB498" s="265"/>
      <c r="AC498" s="265"/>
      <c r="AD498" s="265"/>
      <c r="AE498" s="265"/>
      <c r="AF498" s="265"/>
      <c r="AG498" s="265"/>
      <c r="AH498" s="265"/>
      <c r="AI498" s="265"/>
      <c r="AJ498" s="265"/>
      <c r="AK498" s="265"/>
      <c r="AL498" s="265"/>
      <c r="AM498" s="265"/>
      <c r="AN498" s="266"/>
      <c r="AO498" s="266"/>
      <c r="AP498" s="266"/>
      <c r="AQ498" s="266"/>
      <c r="AR498" s="266"/>
      <c r="AS498" s="265"/>
    </row>
    <row r="499" spans="1:45" ht="14.25" customHeight="1" x14ac:dyDescent="0.25">
      <c r="A499" s="265"/>
      <c r="B499" s="325"/>
      <c r="C499" s="325"/>
      <c r="D499" s="265"/>
      <c r="E499" s="265"/>
      <c r="F499" s="265"/>
      <c r="G499" s="265"/>
      <c r="H499" s="265"/>
      <c r="I499" s="265"/>
      <c r="J499" s="265"/>
      <c r="K499" s="265"/>
      <c r="L499" s="265"/>
      <c r="M499" s="265"/>
      <c r="N499" s="265"/>
      <c r="O499" s="265"/>
      <c r="P499" s="265"/>
      <c r="Q499" s="265"/>
      <c r="R499" s="265"/>
      <c r="S499" s="265"/>
      <c r="T499" s="265"/>
      <c r="U499" s="265"/>
      <c r="V499" s="265"/>
      <c r="W499" s="326"/>
      <c r="X499" s="265"/>
      <c r="Y499" s="265"/>
      <c r="Z499" s="265"/>
      <c r="AA499" s="265"/>
      <c r="AB499" s="265"/>
      <c r="AC499" s="265"/>
      <c r="AD499" s="265"/>
      <c r="AE499" s="265"/>
      <c r="AF499" s="265"/>
      <c r="AG499" s="265"/>
      <c r="AH499" s="265"/>
      <c r="AI499" s="265"/>
      <c r="AJ499" s="265"/>
      <c r="AK499" s="265"/>
      <c r="AL499" s="265"/>
      <c r="AM499" s="265"/>
      <c r="AN499" s="266"/>
      <c r="AO499" s="266"/>
      <c r="AP499" s="266"/>
      <c r="AQ499" s="266"/>
      <c r="AR499" s="266"/>
      <c r="AS499" s="265"/>
    </row>
    <row r="500" spans="1:45" ht="14.25" customHeight="1" x14ac:dyDescent="0.25">
      <c r="A500" s="265"/>
      <c r="B500" s="325"/>
      <c r="C500" s="325"/>
      <c r="D500" s="265"/>
      <c r="E500" s="265"/>
      <c r="F500" s="265"/>
      <c r="G500" s="265"/>
      <c r="H500" s="265"/>
      <c r="I500" s="265"/>
      <c r="J500" s="265"/>
      <c r="K500" s="265"/>
      <c r="L500" s="265"/>
      <c r="M500" s="265"/>
      <c r="N500" s="265"/>
      <c r="O500" s="265"/>
      <c r="P500" s="265"/>
      <c r="Q500" s="265"/>
      <c r="R500" s="265"/>
      <c r="S500" s="265"/>
      <c r="T500" s="265"/>
      <c r="U500" s="265"/>
      <c r="V500" s="265"/>
      <c r="W500" s="326"/>
      <c r="X500" s="265"/>
      <c r="Y500" s="265"/>
      <c r="Z500" s="265"/>
      <c r="AA500" s="265"/>
      <c r="AB500" s="265"/>
      <c r="AC500" s="265"/>
      <c r="AD500" s="265"/>
      <c r="AE500" s="265"/>
      <c r="AF500" s="265"/>
      <c r="AG500" s="265"/>
      <c r="AH500" s="265"/>
      <c r="AI500" s="265"/>
      <c r="AJ500" s="265"/>
      <c r="AK500" s="265"/>
      <c r="AL500" s="265"/>
      <c r="AM500" s="265"/>
      <c r="AN500" s="266"/>
      <c r="AO500" s="266"/>
      <c r="AP500" s="266"/>
      <c r="AQ500" s="266"/>
      <c r="AR500" s="266"/>
      <c r="AS500" s="265"/>
    </row>
    <row r="501" spans="1:45" ht="14.25" customHeight="1" x14ac:dyDescent="0.25">
      <c r="A501" s="265"/>
      <c r="B501" s="325"/>
      <c r="C501" s="325"/>
      <c r="D501" s="265"/>
      <c r="E501" s="265"/>
      <c r="F501" s="265"/>
      <c r="G501" s="265"/>
      <c r="H501" s="265"/>
      <c r="I501" s="265"/>
      <c r="J501" s="265"/>
      <c r="K501" s="265"/>
      <c r="L501" s="265"/>
      <c r="M501" s="265"/>
      <c r="N501" s="265"/>
      <c r="O501" s="265"/>
      <c r="P501" s="265"/>
      <c r="Q501" s="265"/>
      <c r="R501" s="265"/>
      <c r="S501" s="265"/>
      <c r="T501" s="265"/>
      <c r="U501" s="265"/>
      <c r="V501" s="265"/>
      <c r="W501" s="326"/>
      <c r="X501" s="265"/>
      <c r="Y501" s="265"/>
      <c r="Z501" s="265"/>
      <c r="AA501" s="265"/>
      <c r="AB501" s="265"/>
      <c r="AC501" s="265"/>
      <c r="AD501" s="265"/>
      <c r="AE501" s="265"/>
      <c r="AF501" s="265"/>
      <c r="AG501" s="265"/>
      <c r="AH501" s="265"/>
      <c r="AI501" s="265"/>
      <c r="AJ501" s="265"/>
      <c r="AK501" s="265"/>
      <c r="AL501" s="265"/>
      <c r="AM501" s="265"/>
      <c r="AN501" s="266"/>
      <c r="AO501" s="266"/>
      <c r="AP501" s="266"/>
      <c r="AQ501" s="266"/>
      <c r="AR501" s="266"/>
      <c r="AS501" s="265"/>
    </row>
    <row r="502" spans="1:45" ht="14.25" customHeight="1" x14ac:dyDescent="0.25">
      <c r="A502" s="265"/>
      <c r="B502" s="325"/>
      <c r="C502" s="325"/>
      <c r="D502" s="265"/>
      <c r="E502" s="265"/>
      <c r="F502" s="265"/>
      <c r="G502" s="265"/>
      <c r="H502" s="265"/>
      <c r="I502" s="265"/>
      <c r="J502" s="265"/>
      <c r="K502" s="265"/>
      <c r="L502" s="265"/>
      <c r="M502" s="265"/>
      <c r="N502" s="265"/>
      <c r="O502" s="265"/>
      <c r="P502" s="265"/>
      <c r="Q502" s="265"/>
      <c r="R502" s="265"/>
      <c r="S502" s="265"/>
      <c r="T502" s="265"/>
      <c r="U502" s="265"/>
      <c r="V502" s="265"/>
      <c r="W502" s="326"/>
      <c r="X502" s="265"/>
      <c r="Y502" s="265"/>
      <c r="Z502" s="265"/>
      <c r="AA502" s="265"/>
      <c r="AB502" s="265"/>
      <c r="AC502" s="265"/>
      <c r="AD502" s="265"/>
      <c r="AE502" s="265"/>
      <c r="AF502" s="265"/>
      <c r="AG502" s="265"/>
      <c r="AH502" s="265"/>
      <c r="AI502" s="265"/>
      <c r="AJ502" s="265"/>
      <c r="AK502" s="265"/>
      <c r="AL502" s="265"/>
      <c r="AM502" s="265"/>
      <c r="AN502" s="266"/>
      <c r="AO502" s="266"/>
      <c r="AP502" s="266"/>
      <c r="AQ502" s="266"/>
      <c r="AR502" s="266"/>
      <c r="AS502" s="265"/>
    </row>
    <row r="503" spans="1:45" ht="14.25" customHeight="1" x14ac:dyDescent="0.25">
      <c r="A503" s="265"/>
      <c r="B503" s="325"/>
      <c r="C503" s="325"/>
      <c r="D503" s="265"/>
      <c r="E503" s="265"/>
      <c r="F503" s="265"/>
      <c r="G503" s="265"/>
      <c r="H503" s="265"/>
      <c r="I503" s="265"/>
      <c r="J503" s="265"/>
      <c r="K503" s="265"/>
      <c r="L503" s="265"/>
      <c r="M503" s="265"/>
      <c r="N503" s="265"/>
      <c r="O503" s="265"/>
      <c r="P503" s="265"/>
      <c r="Q503" s="265"/>
      <c r="R503" s="265"/>
      <c r="S503" s="265"/>
      <c r="T503" s="265"/>
      <c r="U503" s="265"/>
      <c r="V503" s="265"/>
      <c r="W503" s="326"/>
      <c r="X503" s="265"/>
      <c r="Y503" s="265"/>
      <c r="Z503" s="265"/>
      <c r="AA503" s="265"/>
      <c r="AB503" s="265"/>
      <c r="AC503" s="265"/>
      <c r="AD503" s="265"/>
      <c r="AE503" s="265"/>
      <c r="AF503" s="265"/>
      <c r="AG503" s="265"/>
      <c r="AH503" s="265"/>
      <c r="AI503" s="265"/>
      <c r="AJ503" s="265"/>
      <c r="AK503" s="265"/>
      <c r="AL503" s="265"/>
      <c r="AM503" s="265"/>
      <c r="AN503" s="266"/>
      <c r="AO503" s="266"/>
      <c r="AP503" s="266"/>
      <c r="AQ503" s="266"/>
      <c r="AR503" s="266"/>
      <c r="AS503" s="265"/>
    </row>
    <row r="504" spans="1:45" ht="14.25" customHeight="1" x14ac:dyDescent="0.25">
      <c r="A504" s="265"/>
      <c r="B504" s="325"/>
      <c r="C504" s="325"/>
      <c r="D504" s="265"/>
      <c r="E504" s="265"/>
      <c r="F504" s="265"/>
      <c r="G504" s="265"/>
      <c r="H504" s="265"/>
      <c r="I504" s="265"/>
      <c r="J504" s="265"/>
      <c r="K504" s="265"/>
      <c r="L504" s="265"/>
      <c r="M504" s="265"/>
      <c r="N504" s="265"/>
      <c r="O504" s="265"/>
      <c r="P504" s="265"/>
      <c r="Q504" s="265"/>
      <c r="R504" s="265"/>
      <c r="S504" s="265"/>
      <c r="T504" s="265"/>
      <c r="U504" s="265"/>
      <c r="V504" s="265"/>
      <c r="W504" s="326"/>
      <c r="X504" s="265"/>
      <c r="Y504" s="265"/>
      <c r="Z504" s="265"/>
      <c r="AA504" s="265"/>
      <c r="AB504" s="265"/>
      <c r="AC504" s="265"/>
      <c r="AD504" s="265"/>
      <c r="AE504" s="265"/>
      <c r="AF504" s="265"/>
      <c r="AG504" s="265"/>
      <c r="AH504" s="265"/>
      <c r="AI504" s="265"/>
      <c r="AJ504" s="265"/>
      <c r="AK504" s="265"/>
      <c r="AL504" s="265"/>
      <c r="AM504" s="265"/>
      <c r="AN504" s="266"/>
      <c r="AO504" s="266"/>
      <c r="AP504" s="266"/>
      <c r="AQ504" s="266"/>
      <c r="AR504" s="266"/>
      <c r="AS504" s="265"/>
    </row>
    <row r="505" spans="1:45" ht="14.25" customHeight="1" x14ac:dyDescent="0.25">
      <c r="A505" s="265"/>
      <c r="B505" s="325"/>
      <c r="C505" s="325"/>
      <c r="D505" s="265"/>
      <c r="E505" s="265"/>
      <c r="F505" s="265"/>
      <c r="G505" s="265"/>
      <c r="H505" s="265"/>
      <c r="I505" s="265"/>
      <c r="J505" s="265"/>
      <c r="K505" s="265"/>
      <c r="L505" s="265"/>
      <c r="M505" s="265"/>
      <c r="N505" s="265"/>
      <c r="O505" s="265"/>
      <c r="P505" s="265"/>
      <c r="Q505" s="265"/>
      <c r="R505" s="265"/>
      <c r="S505" s="265"/>
      <c r="T505" s="265"/>
      <c r="U505" s="265"/>
      <c r="V505" s="265"/>
      <c r="W505" s="326"/>
      <c r="X505" s="265"/>
      <c r="Y505" s="265"/>
      <c r="Z505" s="265"/>
      <c r="AA505" s="265"/>
      <c r="AB505" s="265"/>
      <c r="AC505" s="265"/>
      <c r="AD505" s="265"/>
      <c r="AE505" s="265"/>
      <c r="AF505" s="265"/>
      <c r="AG505" s="265"/>
      <c r="AH505" s="265"/>
      <c r="AI505" s="265"/>
      <c r="AJ505" s="265"/>
      <c r="AK505" s="265"/>
      <c r="AL505" s="265"/>
      <c r="AM505" s="265"/>
      <c r="AN505" s="266"/>
      <c r="AO505" s="266"/>
      <c r="AP505" s="266"/>
      <c r="AQ505" s="266"/>
      <c r="AR505" s="266"/>
      <c r="AS505" s="265"/>
    </row>
    <row r="506" spans="1:45" ht="14.25" customHeight="1" x14ac:dyDescent="0.25">
      <c r="A506" s="265"/>
      <c r="B506" s="325"/>
      <c r="C506" s="325"/>
      <c r="D506" s="265"/>
      <c r="E506" s="265"/>
      <c r="F506" s="265"/>
      <c r="G506" s="265"/>
      <c r="H506" s="265"/>
      <c r="I506" s="265"/>
      <c r="J506" s="265"/>
      <c r="K506" s="265"/>
      <c r="L506" s="265"/>
      <c r="M506" s="265"/>
      <c r="N506" s="265"/>
      <c r="O506" s="265"/>
      <c r="P506" s="265"/>
      <c r="Q506" s="265"/>
      <c r="R506" s="265"/>
      <c r="S506" s="265"/>
      <c r="T506" s="265"/>
      <c r="U506" s="265"/>
      <c r="V506" s="265"/>
      <c r="W506" s="326"/>
      <c r="X506" s="265"/>
      <c r="Y506" s="265"/>
      <c r="Z506" s="265"/>
      <c r="AA506" s="265"/>
      <c r="AB506" s="265"/>
      <c r="AC506" s="265"/>
      <c r="AD506" s="265"/>
      <c r="AE506" s="265"/>
      <c r="AF506" s="265"/>
      <c r="AG506" s="265"/>
      <c r="AH506" s="265"/>
      <c r="AI506" s="265"/>
      <c r="AJ506" s="265"/>
      <c r="AK506" s="265"/>
      <c r="AL506" s="265"/>
      <c r="AM506" s="265"/>
      <c r="AN506" s="266"/>
      <c r="AO506" s="266"/>
      <c r="AP506" s="266"/>
      <c r="AQ506" s="266"/>
      <c r="AR506" s="266"/>
      <c r="AS506" s="265"/>
    </row>
    <row r="507" spans="1:45" ht="14.25" customHeight="1" x14ac:dyDescent="0.25">
      <c r="A507" s="265"/>
      <c r="B507" s="325"/>
      <c r="C507" s="325"/>
      <c r="D507" s="265"/>
      <c r="E507" s="265"/>
      <c r="F507" s="265"/>
      <c r="G507" s="265"/>
      <c r="H507" s="265"/>
      <c r="I507" s="265"/>
      <c r="J507" s="265"/>
      <c r="K507" s="265"/>
      <c r="L507" s="265"/>
      <c r="M507" s="265"/>
      <c r="N507" s="265"/>
      <c r="O507" s="265"/>
      <c r="P507" s="265"/>
      <c r="Q507" s="265"/>
      <c r="R507" s="265"/>
      <c r="S507" s="265"/>
      <c r="T507" s="265"/>
      <c r="U507" s="265"/>
      <c r="V507" s="265"/>
      <c r="W507" s="326"/>
      <c r="X507" s="265"/>
      <c r="Y507" s="265"/>
      <c r="Z507" s="265"/>
      <c r="AA507" s="265"/>
      <c r="AB507" s="265"/>
      <c r="AC507" s="265"/>
      <c r="AD507" s="265"/>
      <c r="AE507" s="265"/>
      <c r="AF507" s="265"/>
      <c r="AG507" s="265"/>
      <c r="AH507" s="265"/>
      <c r="AI507" s="265"/>
      <c r="AJ507" s="265"/>
      <c r="AK507" s="265"/>
      <c r="AL507" s="265"/>
      <c r="AM507" s="265"/>
      <c r="AN507" s="266"/>
      <c r="AO507" s="266"/>
      <c r="AP507" s="266"/>
      <c r="AQ507" s="266"/>
      <c r="AR507" s="266"/>
      <c r="AS507" s="265"/>
    </row>
    <row r="508" spans="1:45" ht="14.25" customHeight="1" x14ac:dyDescent="0.25">
      <c r="A508" s="265"/>
      <c r="B508" s="325"/>
      <c r="C508" s="325"/>
      <c r="D508" s="265"/>
      <c r="E508" s="265"/>
      <c r="F508" s="265"/>
      <c r="G508" s="265"/>
      <c r="H508" s="265"/>
      <c r="I508" s="265"/>
      <c r="J508" s="265"/>
      <c r="K508" s="265"/>
      <c r="L508" s="265"/>
      <c r="M508" s="265"/>
      <c r="N508" s="265"/>
      <c r="O508" s="265"/>
      <c r="P508" s="265"/>
      <c r="Q508" s="265"/>
      <c r="R508" s="265"/>
      <c r="S508" s="265"/>
      <c r="T508" s="265"/>
      <c r="U508" s="265"/>
      <c r="V508" s="265"/>
      <c r="W508" s="326"/>
      <c r="X508" s="265"/>
      <c r="Y508" s="265"/>
      <c r="Z508" s="265"/>
      <c r="AA508" s="265"/>
      <c r="AB508" s="265"/>
      <c r="AC508" s="265"/>
      <c r="AD508" s="265"/>
      <c r="AE508" s="265"/>
      <c r="AF508" s="265"/>
      <c r="AG508" s="265"/>
      <c r="AH508" s="265"/>
      <c r="AI508" s="265"/>
      <c r="AJ508" s="265"/>
      <c r="AK508" s="265"/>
      <c r="AL508" s="265"/>
      <c r="AM508" s="265"/>
      <c r="AN508" s="266"/>
      <c r="AO508" s="266"/>
      <c r="AP508" s="266"/>
      <c r="AQ508" s="266"/>
      <c r="AR508" s="266"/>
      <c r="AS508" s="265"/>
    </row>
    <row r="509" spans="1:45" ht="14.25" customHeight="1" x14ac:dyDescent="0.25">
      <c r="A509" s="265"/>
      <c r="B509" s="325"/>
      <c r="C509" s="325"/>
      <c r="D509" s="265"/>
      <c r="E509" s="265"/>
      <c r="F509" s="265"/>
      <c r="G509" s="265"/>
      <c r="H509" s="265"/>
      <c r="I509" s="265"/>
      <c r="J509" s="265"/>
      <c r="K509" s="265"/>
      <c r="L509" s="265"/>
      <c r="M509" s="265"/>
      <c r="N509" s="265"/>
      <c r="O509" s="265"/>
      <c r="P509" s="265"/>
      <c r="Q509" s="265"/>
      <c r="R509" s="265"/>
      <c r="S509" s="265"/>
      <c r="T509" s="265"/>
      <c r="U509" s="265"/>
      <c r="V509" s="265"/>
      <c r="W509" s="326"/>
      <c r="X509" s="265"/>
      <c r="Y509" s="265"/>
      <c r="Z509" s="265"/>
      <c r="AA509" s="265"/>
      <c r="AB509" s="265"/>
      <c r="AC509" s="265"/>
      <c r="AD509" s="265"/>
      <c r="AE509" s="265"/>
      <c r="AF509" s="265"/>
      <c r="AG509" s="265"/>
      <c r="AH509" s="265"/>
      <c r="AI509" s="265"/>
      <c r="AJ509" s="265"/>
      <c r="AK509" s="265"/>
      <c r="AL509" s="265"/>
      <c r="AM509" s="265"/>
      <c r="AN509" s="266"/>
      <c r="AO509" s="266"/>
      <c r="AP509" s="266"/>
      <c r="AQ509" s="266"/>
      <c r="AR509" s="266"/>
      <c r="AS509" s="265"/>
    </row>
    <row r="510" spans="1:45" ht="14.25" customHeight="1" x14ac:dyDescent="0.25">
      <c r="A510" s="265"/>
      <c r="B510" s="325"/>
      <c r="C510" s="325"/>
      <c r="D510" s="265"/>
      <c r="E510" s="265"/>
      <c r="F510" s="265"/>
      <c r="G510" s="265"/>
      <c r="H510" s="265"/>
      <c r="I510" s="265"/>
      <c r="J510" s="265"/>
      <c r="K510" s="265"/>
      <c r="L510" s="265"/>
      <c r="M510" s="265"/>
      <c r="N510" s="265"/>
      <c r="O510" s="265"/>
      <c r="P510" s="265"/>
      <c r="Q510" s="265"/>
      <c r="R510" s="265"/>
      <c r="S510" s="265"/>
      <c r="T510" s="265"/>
      <c r="U510" s="265"/>
      <c r="V510" s="265"/>
      <c r="W510" s="326"/>
      <c r="X510" s="265"/>
      <c r="Y510" s="265"/>
      <c r="Z510" s="265"/>
      <c r="AA510" s="265"/>
      <c r="AB510" s="265"/>
      <c r="AC510" s="265"/>
      <c r="AD510" s="265"/>
      <c r="AE510" s="265"/>
      <c r="AF510" s="265"/>
      <c r="AG510" s="265"/>
      <c r="AH510" s="265"/>
      <c r="AI510" s="265"/>
      <c r="AJ510" s="265"/>
      <c r="AK510" s="265"/>
      <c r="AL510" s="265"/>
      <c r="AM510" s="265"/>
      <c r="AN510" s="266"/>
      <c r="AO510" s="266"/>
      <c r="AP510" s="266"/>
      <c r="AQ510" s="266"/>
      <c r="AR510" s="266"/>
      <c r="AS510" s="265"/>
    </row>
    <row r="511" spans="1:45" ht="14.25" customHeight="1" x14ac:dyDescent="0.25">
      <c r="A511" s="265"/>
      <c r="B511" s="325"/>
      <c r="C511" s="325"/>
      <c r="D511" s="265"/>
      <c r="E511" s="265"/>
      <c r="F511" s="265"/>
      <c r="G511" s="265"/>
      <c r="H511" s="265"/>
      <c r="I511" s="265"/>
      <c r="J511" s="265"/>
      <c r="K511" s="265"/>
      <c r="L511" s="265"/>
      <c r="M511" s="265"/>
      <c r="N511" s="265"/>
      <c r="O511" s="265"/>
      <c r="P511" s="265"/>
      <c r="Q511" s="265"/>
      <c r="R511" s="265"/>
      <c r="S511" s="265"/>
      <c r="T511" s="265"/>
      <c r="U511" s="265"/>
      <c r="V511" s="265"/>
      <c r="W511" s="326"/>
      <c r="X511" s="265"/>
      <c r="Y511" s="265"/>
      <c r="Z511" s="265"/>
      <c r="AA511" s="265"/>
      <c r="AB511" s="265"/>
      <c r="AC511" s="265"/>
      <c r="AD511" s="265"/>
      <c r="AE511" s="265"/>
      <c r="AF511" s="265"/>
      <c r="AG511" s="265"/>
      <c r="AH511" s="265"/>
      <c r="AI511" s="265"/>
      <c r="AJ511" s="265"/>
      <c r="AK511" s="265"/>
      <c r="AL511" s="265"/>
      <c r="AM511" s="265"/>
      <c r="AN511" s="266"/>
      <c r="AO511" s="266"/>
      <c r="AP511" s="266"/>
      <c r="AQ511" s="266"/>
      <c r="AR511" s="266"/>
      <c r="AS511" s="265"/>
    </row>
    <row r="512" spans="1:45" ht="14.25" customHeight="1" x14ac:dyDescent="0.25">
      <c r="A512" s="265"/>
      <c r="B512" s="325"/>
      <c r="C512" s="325"/>
      <c r="D512" s="265"/>
      <c r="E512" s="265"/>
      <c r="F512" s="265"/>
      <c r="G512" s="265"/>
      <c r="H512" s="265"/>
      <c r="I512" s="265"/>
      <c r="J512" s="265"/>
      <c r="K512" s="265"/>
      <c r="L512" s="265"/>
      <c r="M512" s="265"/>
      <c r="N512" s="265"/>
      <c r="O512" s="265"/>
      <c r="P512" s="265"/>
      <c r="Q512" s="265"/>
      <c r="R512" s="265"/>
      <c r="S512" s="265"/>
      <c r="T512" s="265"/>
      <c r="U512" s="265"/>
      <c r="V512" s="265"/>
      <c r="W512" s="326"/>
      <c r="X512" s="265"/>
      <c r="Y512" s="265"/>
      <c r="Z512" s="265"/>
      <c r="AA512" s="265"/>
      <c r="AB512" s="265"/>
      <c r="AC512" s="265"/>
      <c r="AD512" s="265"/>
      <c r="AE512" s="265"/>
      <c r="AF512" s="265"/>
      <c r="AG512" s="265"/>
      <c r="AH512" s="265"/>
      <c r="AI512" s="265"/>
      <c r="AJ512" s="265"/>
      <c r="AK512" s="265"/>
      <c r="AL512" s="265"/>
      <c r="AM512" s="265"/>
      <c r="AN512" s="266"/>
      <c r="AO512" s="266"/>
      <c r="AP512" s="266"/>
      <c r="AQ512" s="266"/>
      <c r="AR512" s="266"/>
      <c r="AS512" s="265"/>
    </row>
    <row r="513" spans="1:45" ht="14.25" customHeight="1" x14ac:dyDescent="0.25">
      <c r="A513" s="265"/>
      <c r="B513" s="325"/>
      <c r="C513" s="325"/>
      <c r="D513" s="265"/>
      <c r="E513" s="265"/>
      <c r="F513" s="265"/>
      <c r="G513" s="265"/>
      <c r="H513" s="265"/>
      <c r="I513" s="265"/>
      <c r="J513" s="265"/>
      <c r="K513" s="265"/>
      <c r="L513" s="265"/>
      <c r="M513" s="265"/>
      <c r="N513" s="265"/>
      <c r="O513" s="265"/>
      <c r="P513" s="265"/>
      <c r="Q513" s="265"/>
      <c r="R513" s="265"/>
      <c r="S513" s="265"/>
      <c r="T513" s="265"/>
      <c r="U513" s="265"/>
      <c r="V513" s="265"/>
      <c r="W513" s="326"/>
      <c r="X513" s="265"/>
      <c r="Y513" s="265"/>
      <c r="Z513" s="265"/>
      <c r="AA513" s="265"/>
      <c r="AB513" s="265"/>
      <c r="AC513" s="265"/>
      <c r="AD513" s="265"/>
      <c r="AE513" s="265"/>
      <c r="AF513" s="265"/>
      <c r="AG513" s="265"/>
      <c r="AH513" s="265"/>
      <c r="AI513" s="265"/>
      <c r="AJ513" s="265"/>
      <c r="AK513" s="265"/>
      <c r="AL513" s="265"/>
      <c r="AM513" s="265"/>
      <c r="AN513" s="266"/>
      <c r="AO513" s="266"/>
      <c r="AP513" s="266"/>
      <c r="AQ513" s="266"/>
      <c r="AR513" s="266"/>
      <c r="AS513" s="265"/>
    </row>
    <row r="514" spans="1:45" ht="14.25" customHeight="1" x14ac:dyDescent="0.25">
      <c r="A514" s="265"/>
      <c r="B514" s="325"/>
      <c r="C514" s="325"/>
      <c r="D514" s="265"/>
      <c r="E514" s="265"/>
      <c r="F514" s="265"/>
      <c r="G514" s="265"/>
      <c r="H514" s="265"/>
      <c r="I514" s="265"/>
      <c r="J514" s="265"/>
      <c r="K514" s="265"/>
      <c r="L514" s="265"/>
      <c r="M514" s="265"/>
      <c r="N514" s="265"/>
      <c r="O514" s="265"/>
      <c r="P514" s="265"/>
      <c r="Q514" s="265"/>
      <c r="R514" s="265"/>
      <c r="S514" s="265"/>
      <c r="T514" s="265"/>
      <c r="U514" s="265"/>
      <c r="V514" s="265"/>
      <c r="W514" s="326"/>
      <c r="X514" s="265"/>
      <c r="Y514" s="265"/>
      <c r="Z514" s="265"/>
      <c r="AA514" s="265"/>
      <c r="AB514" s="265"/>
      <c r="AC514" s="265"/>
      <c r="AD514" s="265"/>
      <c r="AE514" s="265"/>
      <c r="AF514" s="265"/>
      <c r="AG514" s="265"/>
      <c r="AH514" s="265"/>
      <c r="AI514" s="265"/>
      <c r="AJ514" s="265"/>
      <c r="AK514" s="265"/>
      <c r="AL514" s="265"/>
      <c r="AM514" s="265"/>
      <c r="AN514" s="266"/>
      <c r="AO514" s="266"/>
      <c r="AP514" s="266"/>
      <c r="AQ514" s="266"/>
      <c r="AR514" s="266"/>
      <c r="AS514" s="265"/>
    </row>
    <row r="515" spans="1:45" ht="14.25" customHeight="1" x14ac:dyDescent="0.25">
      <c r="A515" s="265"/>
      <c r="B515" s="325"/>
      <c r="C515" s="325"/>
      <c r="D515" s="265"/>
      <c r="E515" s="265"/>
      <c r="F515" s="265"/>
      <c r="G515" s="265"/>
      <c r="H515" s="265"/>
      <c r="I515" s="265"/>
      <c r="J515" s="265"/>
      <c r="K515" s="265"/>
      <c r="L515" s="265"/>
      <c r="M515" s="265"/>
      <c r="N515" s="265"/>
      <c r="O515" s="265"/>
      <c r="P515" s="265"/>
      <c r="Q515" s="265"/>
      <c r="R515" s="265"/>
      <c r="S515" s="265"/>
      <c r="T515" s="265"/>
      <c r="U515" s="265"/>
      <c r="V515" s="265"/>
      <c r="W515" s="326"/>
      <c r="X515" s="265"/>
      <c r="Y515" s="265"/>
      <c r="Z515" s="265"/>
      <c r="AA515" s="265"/>
      <c r="AB515" s="265"/>
      <c r="AC515" s="265"/>
      <c r="AD515" s="265"/>
      <c r="AE515" s="265"/>
      <c r="AF515" s="265"/>
      <c r="AG515" s="265"/>
      <c r="AH515" s="265"/>
      <c r="AI515" s="265"/>
      <c r="AJ515" s="265"/>
      <c r="AK515" s="265"/>
      <c r="AL515" s="265"/>
      <c r="AM515" s="265"/>
      <c r="AN515" s="266"/>
      <c r="AO515" s="266"/>
      <c r="AP515" s="266"/>
      <c r="AQ515" s="266"/>
      <c r="AR515" s="266"/>
      <c r="AS515" s="265"/>
    </row>
    <row r="516" spans="1:45" ht="14.25" customHeight="1" x14ac:dyDescent="0.25">
      <c r="A516" s="265"/>
      <c r="B516" s="325"/>
      <c r="C516" s="325"/>
      <c r="D516" s="265"/>
      <c r="E516" s="265"/>
      <c r="F516" s="265"/>
      <c r="G516" s="265"/>
      <c r="H516" s="265"/>
      <c r="I516" s="265"/>
      <c r="J516" s="265"/>
      <c r="K516" s="265"/>
      <c r="L516" s="265"/>
      <c r="M516" s="265"/>
      <c r="N516" s="265"/>
      <c r="O516" s="265"/>
      <c r="P516" s="265"/>
      <c r="Q516" s="265"/>
      <c r="R516" s="265"/>
      <c r="S516" s="265"/>
      <c r="T516" s="265"/>
      <c r="U516" s="265"/>
      <c r="V516" s="265"/>
      <c r="W516" s="326"/>
      <c r="X516" s="265"/>
      <c r="Y516" s="265"/>
      <c r="Z516" s="265"/>
      <c r="AA516" s="265"/>
      <c r="AB516" s="265"/>
      <c r="AC516" s="265"/>
      <c r="AD516" s="265"/>
      <c r="AE516" s="265"/>
      <c r="AF516" s="265"/>
      <c r="AG516" s="265"/>
      <c r="AH516" s="265"/>
      <c r="AI516" s="265"/>
      <c r="AJ516" s="265"/>
      <c r="AK516" s="265"/>
      <c r="AL516" s="265"/>
      <c r="AM516" s="265"/>
      <c r="AN516" s="266"/>
      <c r="AO516" s="266"/>
      <c r="AP516" s="266"/>
      <c r="AQ516" s="266"/>
      <c r="AR516" s="266"/>
      <c r="AS516" s="265"/>
    </row>
    <row r="517" spans="1:45" ht="14.25" customHeight="1" x14ac:dyDescent="0.25">
      <c r="A517" s="265"/>
      <c r="B517" s="325"/>
      <c r="C517" s="325"/>
      <c r="D517" s="265"/>
      <c r="E517" s="265"/>
      <c r="F517" s="265"/>
      <c r="G517" s="265"/>
      <c r="H517" s="265"/>
      <c r="I517" s="265"/>
      <c r="J517" s="265"/>
      <c r="K517" s="265"/>
      <c r="L517" s="265"/>
      <c r="M517" s="265"/>
      <c r="N517" s="265"/>
      <c r="O517" s="265"/>
      <c r="P517" s="265"/>
      <c r="Q517" s="265"/>
      <c r="R517" s="265"/>
      <c r="S517" s="265"/>
      <c r="T517" s="265"/>
      <c r="U517" s="265"/>
      <c r="V517" s="265"/>
      <c r="W517" s="326"/>
      <c r="X517" s="265"/>
      <c r="Y517" s="265"/>
      <c r="Z517" s="265"/>
      <c r="AA517" s="265"/>
      <c r="AB517" s="265"/>
      <c r="AC517" s="265"/>
      <c r="AD517" s="265"/>
      <c r="AE517" s="265"/>
      <c r="AF517" s="265"/>
      <c r="AG517" s="265"/>
      <c r="AH517" s="265"/>
      <c r="AI517" s="265"/>
      <c r="AJ517" s="265"/>
      <c r="AK517" s="265"/>
      <c r="AL517" s="265"/>
      <c r="AM517" s="265"/>
      <c r="AN517" s="266"/>
      <c r="AO517" s="266"/>
      <c r="AP517" s="266"/>
      <c r="AQ517" s="266"/>
      <c r="AR517" s="266"/>
      <c r="AS517" s="265"/>
    </row>
    <row r="518" spans="1:45" ht="14.25" customHeight="1" x14ac:dyDescent="0.25">
      <c r="A518" s="265"/>
      <c r="B518" s="325"/>
      <c r="C518" s="325"/>
      <c r="D518" s="265"/>
      <c r="E518" s="265"/>
      <c r="F518" s="265"/>
      <c r="G518" s="265"/>
      <c r="H518" s="265"/>
      <c r="I518" s="265"/>
      <c r="J518" s="265"/>
      <c r="K518" s="265"/>
      <c r="L518" s="265"/>
      <c r="M518" s="265"/>
      <c r="N518" s="265"/>
      <c r="O518" s="265"/>
      <c r="P518" s="265"/>
      <c r="Q518" s="265"/>
      <c r="R518" s="265"/>
      <c r="S518" s="265"/>
      <c r="T518" s="265"/>
      <c r="U518" s="265"/>
      <c r="V518" s="265"/>
      <c r="W518" s="326"/>
      <c r="X518" s="265"/>
      <c r="Y518" s="265"/>
      <c r="Z518" s="265"/>
      <c r="AA518" s="265"/>
      <c r="AB518" s="265"/>
      <c r="AC518" s="265"/>
      <c r="AD518" s="265"/>
      <c r="AE518" s="265"/>
      <c r="AF518" s="265"/>
      <c r="AG518" s="265"/>
      <c r="AH518" s="265"/>
      <c r="AI518" s="265"/>
      <c r="AJ518" s="265"/>
      <c r="AK518" s="265"/>
      <c r="AL518" s="265"/>
      <c r="AM518" s="265"/>
      <c r="AN518" s="266"/>
      <c r="AO518" s="266"/>
      <c r="AP518" s="266"/>
      <c r="AQ518" s="266"/>
      <c r="AR518" s="266"/>
      <c r="AS518" s="265"/>
    </row>
    <row r="519" spans="1:45" ht="14.25" customHeight="1" x14ac:dyDescent="0.25">
      <c r="A519" s="265"/>
      <c r="B519" s="325"/>
      <c r="C519" s="325"/>
      <c r="D519" s="265"/>
      <c r="E519" s="265"/>
      <c r="F519" s="265"/>
      <c r="G519" s="265"/>
      <c r="H519" s="265"/>
      <c r="I519" s="265"/>
      <c r="J519" s="265"/>
      <c r="K519" s="265"/>
      <c r="L519" s="265"/>
      <c r="M519" s="265"/>
      <c r="N519" s="265"/>
      <c r="O519" s="265"/>
      <c r="P519" s="265"/>
      <c r="Q519" s="265"/>
      <c r="R519" s="265"/>
      <c r="S519" s="265"/>
      <c r="T519" s="265"/>
      <c r="U519" s="265"/>
      <c r="V519" s="265"/>
      <c r="W519" s="326"/>
      <c r="X519" s="265"/>
      <c r="Y519" s="265"/>
      <c r="Z519" s="265"/>
      <c r="AA519" s="265"/>
      <c r="AB519" s="265"/>
      <c r="AC519" s="265"/>
      <c r="AD519" s="265"/>
      <c r="AE519" s="265"/>
      <c r="AF519" s="265"/>
      <c r="AG519" s="265"/>
      <c r="AH519" s="265"/>
      <c r="AI519" s="265"/>
      <c r="AJ519" s="265"/>
      <c r="AK519" s="265"/>
      <c r="AL519" s="265"/>
      <c r="AM519" s="265"/>
      <c r="AN519" s="266"/>
      <c r="AO519" s="266"/>
      <c r="AP519" s="266"/>
      <c r="AQ519" s="266"/>
      <c r="AR519" s="266"/>
      <c r="AS519" s="265"/>
    </row>
    <row r="520" spans="1:45" ht="14.25" customHeight="1" x14ac:dyDescent="0.25">
      <c r="A520" s="265"/>
      <c r="B520" s="325"/>
      <c r="C520" s="325"/>
      <c r="D520" s="265"/>
      <c r="E520" s="265"/>
      <c r="F520" s="265"/>
      <c r="G520" s="265"/>
      <c r="H520" s="265"/>
      <c r="I520" s="265"/>
      <c r="J520" s="265"/>
      <c r="K520" s="265"/>
      <c r="L520" s="265"/>
      <c r="M520" s="265"/>
      <c r="N520" s="265"/>
      <c r="O520" s="265"/>
      <c r="P520" s="265"/>
      <c r="Q520" s="265"/>
      <c r="R520" s="265"/>
      <c r="S520" s="265"/>
      <c r="T520" s="265"/>
      <c r="U520" s="265"/>
      <c r="V520" s="265"/>
      <c r="W520" s="326"/>
      <c r="X520" s="265"/>
      <c r="Y520" s="265"/>
      <c r="Z520" s="265"/>
      <c r="AA520" s="265"/>
      <c r="AB520" s="265"/>
      <c r="AC520" s="265"/>
      <c r="AD520" s="265"/>
      <c r="AE520" s="265"/>
      <c r="AF520" s="265"/>
      <c r="AG520" s="265"/>
      <c r="AH520" s="265"/>
      <c r="AI520" s="265"/>
      <c r="AJ520" s="265"/>
      <c r="AK520" s="265"/>
      <c r="AL520" s="265"/>
      <c r="AM520" s="265"/>
      <c r="AN520" s="266"/>
      <c r="AO520" s="266"/>
      <c r="AP520" s="266"/>
      <c r="AQ520" s="266"/>
      <c r="AR520" s="266"/>
      <c r="AS520" s="265"/>
    </row>
    <row r="521" spans="1:45" ht="14.25" customHeight="1" x14ac:dyDescent="0.25">
      <c r="A521" s="265"/>
      <c r="B521" s="325"/>
      <c r="C521" s="325"/>
      <c r="D521" s="265"/>
      <c r="E521" s="265"/>
      <c r="F521" s="265"/>
      <c r="G521" s="265"/>
      <c r="H521" s="265"/>
      <c r="I521" s="265"/>
      <c r="J521" s="265"/>
      <c r="K521" s="265"/>
      <c r="L521" s="265"/>
      <c r="M521" s="265"/>
      <c r="N521" s="265"/>
      <c r="O521" s="265"/>
      <c r="P521" s="265"/>
      <c r="Q521" s="265"/>
      <c r="R521" s="265"/>
      <c r="S521" s="265"/>
      <c r="T521" s="265"/>
      <c r="U521" s="265"/>
      <c r="V521" s="265"/>
      <c r="W521" s="326"/>
      <c r="X521" s="265"/>
      <c r="Y521" s="265"/>
      <c r="Z521" s="265"/>
      <c r="AA521" s="265"/>
      <c r="AB521" s="265"/>
      <c r="AC521" s="265"/>
      <c r="AD521" s="265"/>
      <c r="AE521" s="265"/>
      <c r="AF521" s="265"/>
      <c r="AG521" s="265"/>
      <c r="AH521" s="265"/>
      <c r="AI521" s="265"/>
      <c r="AJ521" s="265"/>
      <c r="AK521" s="265"/>
      <c r="AL521" s="265"/>
      <c r="AM521" s="265"/>
      <c r="AN521" s="266"/>
      <c r="AO521" s="266"/>
      <c r="AP521" s="266"/>
      <c r="AQ521" s="266"/>
      <c r="AR521" s="266"/>
      <c r="AS521" s="265"/>
    </row>
    <row r="522" spans="1:45" ht="14.25" customHeight="1" x14ac:dyDescent="0.25">
      <c r="A522" s="265"/>
      <c r="B522" s="325"/>
      <c r="C522" s="325"/>
      <c r="D522" s="265"/>
      <c r="E522" s="265"/>
      <c r="F522" s="265"/>
      <c r="G522" s="265"/>
      <c r="H522" s="265"/>
      <c r="I522" s="265"/>
      <c r="J522" s="265"/>
      <c r="K522" s="265"/>
      <c r="L522" s="265"/>
      <c r="M522" s="265"/>
      <c r="N522" s="265"/>
      <c r="O522" s="265"/>
      <c r="P522" s="265"/>
      <c r="Q522" s="265"/>
      <c r="R522" s="265"/>
      <c r="S522" s="265"/>
      <c r="T522" s="265"/>
      <c r="U522" s="265"/>
      <c r="V522" s="265"/>
      <c r="W522" s="326"/>
      <c r="X522" s="265"/>
      <c r="Y522" s="265"/>
      <c r="Z522" s="265"/>
      <c r="AA522" s="265"/>
      <c r="AB522" s="265"/>
      <c r="AC522" s="265"/>
      <c r="AD522" s="265"/>
      <c r="AE522" s="265"/>
      <c r="AF522" s="265"/>
      <c r="AG522" s="265"/>
      <c r="AH522" s="265"/>
      <c r="AI522" s="265"/>
      <c r="AJ522" s="265"/>
      <c r="AK522" s="265"/>
      <c r="AL522" s="265"/>
      <c r="AM522" s="265"/>
      <c r="AN522" s="266"/>
      <c r="AO522" s="266"/>
      <c r="AP522" s="266"/>
      <c r="AQ522" s="266"/>
      <c r="AR522" s="266"/>
      <c r="AS522" s="265"/>
    </row>
    <row r="523" spans="1:45" ht="14.25" customHeight="1" x14ac:dyDescent="0.25">
      <c r="A523" s="265"/>
      <c r="B523" s="325"/>
      <c r="C523" s="325"/>
      <c r="D523" s="265"/>
      <c r="E523" s="265"/>
      <c r="F523" s="265"/>
      <c r="G523" s="265"/>
      <c r="H523" s="265"/>
      <c r="I523" s="265"/>
      <c r="J523" s="265"/>
      <c r="K523" s="265"/>
      <c r="L523" s="265"/>
      <c r="M523" s="265"/>
      <c r="N523" s="265"/>
      <c r="O523" s="265"/>
      <c r="P523" s="265"/>
      <c r="Q523" s="265"/>
      <c r="R523" s="265"/>
      <c r="S523" s="265"/>
      <c r="T523" s="265"/>
      <c r="U523" s="265"/>
      <c r="V523" s="265"/>
      <c r="W523" s="326"/>
      <c r="X523" s="265"/>
      <c r="Y523" s="265"/>
      <c r="Z523" s="265"/>
      <c r="AA523" s="265"/>
      <c r="AB523" s="265"/>
      <c r="AC523" s="265"/>
      <c r="AD523" s="265"/>
      <c r="AE523" s="265"/>
      <c r="AF523" s="265"/>
      <c r="AG523" s="265"/>
      <c r="AH523" s="265"/>
      <c r="AI523" s="265"/>
      <c r="AJ523" s="265"/>
      <c r="AK523" s="265"/>
      <c r="AL523" s="265"/>
      <c r="AM523" s="265"/>
      <c r="AN523" s="266"/>
      <c r="AO523" s="266"/>
      <c r="AP523" s="266"/>
      <c r="AQ523" s="266"/>
      <c r="AR523" s="266"/>
      <c r="AS523" s="265"/>
    </row>
    <row r="524" spans="1:45" ht="14.25" customHeight="1" x14ac:dyDescent="0.25">
      <c r="A524" s="265"/>
      <c r="B524" s="325"/>
      <c r="C524" s="325"/>
      <c r="D524" s="265"/>
      <c r="E524" s="265"/>
      <c r="F524" s="265"/>
      <c r="G524" s="265"/>
      <c r="H524" s="265"/>
      <c r="I524" s="265"/>
      <c r="J524" s="265"/>
      <c r="K524" s="265"/>
      <c r="L524" s="265"/>
      <c r="M524" s="265"/>
      <c r="N524" s="265"/>
      <c r="O524" s="265"/>
      <c r="P524" s="265"/>
      <c r="Q524" s="265"/>
      <c r="R524" s="265"/>
      <c r="S524" s="265"/>
      <c r="T524" s="265"/>
      <c r="U524" s="265"/>
      <c r="V524" s="265"/>
      <c r="W524" s="326"/>
      <c r="X524" s="265"/>
      <c r="Y524" s="265"/>
      <c r="Z524" s="265"/>
      <c r="AA524" s="265"/>
      <c r="AB524" s="265"/>
      <c r="AC524" s="265"/>
      <c r="AD524" s="265"/>
      <c r="AE524" s="265"/>
      <c r="AF524" s="265"/>
      <c r="AG524" s="265"/>
      <c r="AH524" s="265"/>
      <c r="AI524" s="265"/>
      <c r="AJ524" s="265"/>
      <c r="AK524" s="265"/>
      <c r="AL524" s="265"/>
      <c r="AM524" s="265"/>
      <c r="AN524" s="266"/>
      <c r="AO524" s="266"/>
      <c r="AP524" s="266"/>
      <c r="AQ524" s="266"/>
      <c r="AR524" s="266"/>
      <c r="AS524" s="265"/>
    </row>
    <row r="525" spans="1:45" ht="14.25" customHeight="1" x14ac:dyDescent="0.25">
      <c r="A525" s="265"/>
      <c r="B525" s="325"/>
      <c r="C525" s="325"/>
      <c r="D525" s="265"/>
      <c r="E525" s="265"/>
      <c r="F525" s="265"/>
      <c r="G525" s="265"/>
      <c r="H525" s="265"/>
      <c r="I525" s="265"/>
      <c r="J525" s="265"/>
      <c r="K525" s="265"/>
      <c r="L525" s="265"/>
      <c r="M525" s="265"/>
      <c r="N525" s="265"/>
      <c r="O525" s="265"/>
      <c r="P525" s="265"/>
      <c r="Q525" s="265"/>
      <c r="R525" s="265"/>
      <c r="S525" s="265"/>
      <c r="T525" s="265"/>
      <c r="U525" s="265"/>
      <c r="V525" s="265"/>
      <c r="W525" s="326"/>
      <c r="X525" s="265"/>
      <c r="Y525" s="265"/>
      <c r="Z525" s="265"/>
      <c r="AA525" s="265"/>
      <c r="AB525" s="265"/>
      <c r="AC525" s="265"/>
      <c r="AD525" s="265"/>
      <c r="AE525" s="265"/>
      <c r="AF525" s="265"/>
      <c r="AG525" s="265"/>
      <c r="AH525" s="265"/>
      <c r="AI525" s="265"/>
      <c r="AJ525" s="265"/>
      <c r="AK525" s="265"/>
      <c r="AL525" s="265"/>
      <c r="AM525" s="265"/>
      <c r="AN525" s="266"/>
      <c r="AO525" s="266"/>
      <c r="AP525" s="266"/>
      <c r="AQ525" s="266"/>
      <c r="AR525" s="266"/>
      <c r="AS525" s="265"/>
    </row>
    <row r="526" spans="1:45" ht="14.25" customHeight="1" x14ac:dyDescent="0.25">
      <c r="A526" s="265"/>
      <c r="B526" s="325"/>
      <c r="C526" s="325"/>
      <c r="D526" s="265"/>
      <c r="E526" s="265"/>
      <c r="F526" s="265"/>
      <c r="G526" s="265"/>
      <c r="H526" s="265"/>
      <c r="I526" s="265"/>
      <c r="J526" s="265"/>
      <c r="K526" s="265"/>
      <c r="L526" s="265"/>
      <c r="M526" s="265"/>
      <c r="N526" s="265"/>
      <c r="O526" s="265"/>
      <c r="P526" s="265"/>
      <c r="Q526" s="265"/>
      <c r="R526" s="265"/>
      <c r="S526" s="265"/>
      <c r="T526" s="265"/>
      <c r="U526" s="265"/>
      <c r="V526" s="265"/>
      <c r="W526" s="326"/>
      <c r="X526" s="265"/>
      <c r="Y526" s="265"/>
      <c r="Z526" s="265"/>
      <c r="AA526" s="265"/>
      <c r="AB526" s="265"/>
      <c r="AC526" s="265"/>
      <c r="AD526" s="265"/>
      <c r="AE526" s="265"/>
      <c r="AF526" s="265"/>
      <c r="AG526" s="265"/>
      <c r="AH526" s="265"/>
      <c r="AI526" s="265"/>
      <c r="AJ526" s="265"/>
      <c r="AK526" s="265"/>
      <c r="AL526" s="265"/>
      <c r="AM526" s="265"/>
      <c r="AN526" s="266"/>
      <c r="AO526" s="266"/>
      <c r="AP526" s="266"/>
      <c r="AQ526" s="266"/>
      <c r="AR526" s="266"/>
      <c r="AS526" s="265"/>
    </row>
    <row r="527" spans="1:45" ht="14.25" customHeight="1" x14ac:dyDescent="0.25">
      <c r="A527" s="265"/>
      <c r="B527" s="325"/>
      <c r="C527" s="325"/>
      <c r="D527" s="265"/>
      <c r="E527" s="265"/>
      <c r="F527" s="265"/>
      <c r="G527" s="265"/>
      <c r="H527" s="265"/>
      <c r="I527" s="265"/>
      <c r="J527" s="265"/>
      <c r="K527" s="265"/>
      <c r="L527" s="265"/>
      <c r="M527" s="265"/>
      <c r="N527" s="265"/>
      <c r="O527" s="265"/>
      <c r="P527" s="265"/>
      <c r="Q527" s="265"/>
      <c r="R527" s="265"/>
      <c r="S527" s="265"/>
      <c r="T527" s="265"/>
      <c r="U527" s="265"/>
      <c r="V527" s="265"/>
      <c r="W527" s="326"/>
      <c r="X527" s="265"/>
      <c r="Y527" s="265"/>
      <c r="Z527" s="265"/>
      <c r="AA527" s="265"/>
      <c r="AB527" s="265"/>
      <c r="AC527" s="265"/>
      <c r="AD527" s="265"/>
      <c r="AE527" s="265"/>
      <c r="AF527" s="265"/>
      <c r="AG527" s="265"/>
      <c r="AH527" s="265"/>
      <c r="AI527" s="265"/>
      <c r="AJ527" s="265"/>
      <c r="AK527" s="265"/>
      <c r="AL527" s="265"/>
      <c r="AM527" s="265"/>
      <c r="AN527" s="266"/>
      <c r="AO527" s="266"/>
      <c r="AP527" s="266"/>
      <c r="AQ527" s="266"/>
      <c r="AR527" s="266"/>
      <c r="AS527" s="265"/>
    </row>
    <row r="528" spans="1:45" ht="14.25" customHeight="1" x14ac:dyDescent="0.25">
      <c r="A528" s="265"/>
      <c r="B528" s="325"/>
      <c r="C528" s="325"/>
      <c r="D528" s="265"/>
      <c r="E528" s="265"/>
      <c r="F528" s="265"/>
      <c r="G528" s="265"/>
      <c r="H528" s="265"/>
      <c r="I528" s="265"/>
      <c r="J528" s="265"/>
      <c r="K528" s="265"/>
      <c r="L528" s="265"/>
      <c r="M528" s="265"/>
      <c r="N528" s="265"/>
      <c r="O528" s="265"/>
      <c r="P528" s="265"/>
      <c r="Q528" s="265"/>
      <c r="R528" s="265"/>
      <c r="S528" s="265"/>
      <c r="T528" s="265"/>
      <c r="U528" s="265"/>
      <c r="V528" s="265"/>
      <c r="W528" s="326"/>
      <c r="X528" s="265"/>
      <c r="Y528" s="265"/>
      <c r="Z528" s="265"/>
      <c r="AA528" s="265"/>
      <c r="AB528" s="265"/>
      <c r="AC528" s="265"/>
      <c r="AD528" s="265"/>
      <c r="AE528" s="265"/>
      <c r="AF528" s="265"/>
      <c r="AG528" s="265"/>
      <c r="AH528" s="265"/>
      <c r="AI528" s="265"/>
      <c r="AJ528" s="265"/>
      <c r="AK528" s="265"/>
      <c r="AL528" s="265"/>
      <c r="AM528" s="265"/>
      <c r="AN528" s="266"/>
      <c r="AO528" s="266"/>
      <c r="AP528" s="266"/>
      <c r="AQ528" s="266"/>
      <c r="AR528" s="266"/>
      <c r="AS528" s="265"/>
    </row>
    <row r="529" spans="1:45" ht="14.25" customHeight="1" x14ac:dyDescent="0.25">
      <c r="A529" s="265"/>
      <c r="B529" s="325"/>
      <c r="C529" s="325"/>
      <c r="D529" s="265"/>
      <c r="E529" s="265"/>
      <c r="F529" s="265"/>
      <c r="G529" s="265"/>
      <c r="H529" s="265"/>
      <c r="I529" s="265"/>
      <c r="J529" s="265"/>
      <c r="K529" s="265"/>
      <c r="L529" s="265"/>
      <c r="M529" s="265"/>
      <c r="N529" s="265"/>
      <c r="O529" s="265"/>
      <c r="P529" s="265"/>
      <c r="Q529" s="265"/>
      <c r="R529" s="265"/>
      <c r="S529" s="265"/>
      <c r="T529" s="265"/>
      <c r="U529" s="265"/>
      <c r="V529" s="265"/>
      <c r="W529" s="326"/>
      <c r="X529" s="265"/>
      <c r="Y529" s="265"/>
      <c r="Z529" s="265"/>
      <c r="AA529" s="265"/>
      <c r="AB529" s="265"/>
      <c r="AC529" s="265"/>
      <c r="AD529" s="265"/>
      <c r="AE529" s="265"/>
      <c r="AF529" s="265"/>
      <c r="AG529" s="265"/>
      <c r="AH529" s="265"/>
      <c r="AI529" s="265"/>
      <c r="AJ529" s="265"/>
      <c r="AK529" s="265"/>
      <c r="AL529" s="265"/>
      <c r="AM529" s="265"/>
      <c r="AN529" s="266"/>
      <c r="AO529" s="266"/>
      <c r="AP529" s="266"/>
      <c r="AQ529" s="266"/>
      <c r="AR529" s="266"/>
      <c r="AS529" s="265"/>
    </row>
    <row r="530" spans="1:45" ht="14.25" customHeight="1" x14ac:dyDescent="0.25">
      <c r="A530" s="265"/>
      <c r="B530" s="325"/>
      <c r="C530" s="325"/>
      <c r="D530" s="265"/>
      <c r="E530" s="265"/>
      <c r="F530" s="265"/>
      <c r="G530" s="265"/>
      <c r="H530" s="265"/>
      <c r="I530" s="265"/>
      <c r="J530" s="265"/>
      <c r="K530" s="265"/>
      <c r="L530" s="265"/>
      <c r="M530" s="265"/>
      <c r="N530" s="265"/>
      <c r="O530" s="265"/>
      <c r="P530" s="265"/>
      <c r="Q530" s="265"/>
      <c r="R530" s="265"/>
      <c r="S530" s="265"/>
      <c r="T530" s="265"/>
      <c r="U530" s="265"/>
      <c r="V530" s="265"/>
      <c r="W530" s="326"/>
      <c r="X530" s="265"/>
      <c r="Y530" s="265"/>
      <c r="Z530" s="265"/>
      <c r="AA530" s="265"/>
      <c r="AB530" s="265"/>
      <c r="AC530" s="265"/>
      <c r="AD530" s="265"/>
      <c r="AE530" s="265"/>
      <c r="AF530" s="265"/>
      <c r="AG530" s="265"/>
      <c r="AH530" s="265"/>
      <c r="AI530" s="265"/>
      <c r="AJ530" s="265"/>
      <c r="AK530" s="265"/>
      <c r="AL530" s="265"/>
      <c r="AM530" s="265"/>
      <c r="AN530" s="266"/>
      <c r="AO530" s="266"/>
      <c r="AP530" s="266"/>
      <c r="AQ530" s="266"/>
      <c r="AR530" s="266"/>
      <c r="AS530" s="265"/>
    </row>
    <row r="531" spans="1:45" ht="14.25" customHeight="1" x14ac:dyDescent="0.25">
      <c r="A531" s="265"/>
      <c r="B531" s="325"/>
      <c r="C531" s="325"/>
      <c r="D531" s="265"/>
      <c r="E531" s="265"/>
      <c r="F531" s="265"/>
      <c r="G531" s="265"/>
      <c r="H531" s="265"/>
      <c r="I531" s="265"/>
      <c r="J531" s="265"/>
      <c r="K531" s="265"/>
      <c r="L531" s="265"/>
      <c r="M531" s="265"/>
      <c r="N531" s="265"/>
      <c r="O531" s="265"/>
      <c r="P531" s="265"/>
      <c r="Q531" s="265"/>
      <c r="R531" s="265"/>
      <c r="S531" s="265"/>
      <c r="T531" s="265"/>
      <c r="U531" s="265"/>
      <c r="V531" s="265"/>
      <c r="W531" s="326"/>
      <c r="X531" s="265"/>
      <c r="Y531" s="265"/>
      <c r="Z531" s="265"/>
      <c r="AA531" s="265"/>
      <c r="AB531" s="265"/>
      <c r="AC531" s="265"/>
      <c r="AD531" s="265"/>
      <c r="AE531" s="265"/>
      <c r="AF531" s="265"/>
      <c r="AG531" s="265"/>
      <c r="AH531" s="265"/>
      <c r="AI531" s="265"/>
      <c r="AJ531" s="265"/>
      <c r="AK531" s="265"/>
      <c r="AL531" s="265"/>
      <c r="AM531" s="265"/>
      <c r="AN531" s="266"/>
      <c r="AO531" s="266"/>
      <c r="AP531" s="266"/>
      <c r="AQ531" s="266"/>
      <c r="AR531" s="266"/>
      <c r="AS531" s="265"/>
    </row>
    <row r="532" spans="1:45" ht="14.25" customHeight="1" x14ac:dyDescent="0.25">
      <c r="A532" s="265"/>
      <c r="B532" s="325"/>
      <c r="C532" s="325"/>
      <c r="D532" s="265"/>
      <c r="E532" s="265"/>
      <c r="F532" s="265"/>
      <c r="G532" s="265"/>
      <c r="H532" s="265"/>
      <c r="I532" s="265"/>
      <c r="J532" s="265"/>
      <c r="K532" s="265"/>
      <c r="L532" s="265"/>
      <c r="M532" s="265"/>
      <c r="N532" s="265"/>
      <c r="O532" s="265"/>
      <c r="P532" s="265"/>
      <c r="Q532" s="265"/>
      <c r="R532" s="265"/>
      <c r="S532" s="265"/>
      <c r="T532" s="265"/>
      <c r="U532" s="265"/>
      <c r="V532" s="265"/>
      <c r="W532" s="326"/>
      <c r="X532" s="265"/>
      <c r="Y532" s="265"/>
      <c r="Z532" s="265"/>
      <c r="AA532" s="265"/>
      <c r="AB532" s="265"/>
      <c r="AC532" s="265"/>
      <c r="AD532" s="265"/>
      <c r="AE532" s="265"/>
      <c r="AF532" s="265"/>
      <c r="AG532" s="265"/>
      <c r="AH532" s="265"/>
      <c r="AI532" s="265"/>
      <c r="AJ532" s="265"/>
      <c r="AK532" s="265"/>
      <c r="AL532" s="265"/>
      <c r="AM532" s="265"/>
      <c r="AN532" s="266"/>
      <c r="AO532" s="266"/>
      <c r="AP532" s="266"/>
      <c r="AQ532" s="266"/>
      <c r="AR532" s="266"/>
      <c r="AS532" s="265"/>
    </row>
    <row r="533" spans="1:45" ht="14.25" customHeight="1" x14ac:dyDescent="0.25">
      <c r="A533" s="265"/>
      <c r="B533" s="325"/>
      <c r="C533" s="325"/>
      <c r="D533" s="265"/>
      <c r="E533" s="265"/>
      <c r="F533" s="265"/>
      <c r="G533" s="265"/>
      <c r="H533" s="265"/>
      <c r="I533" s="265"/>
      <c r="J533" s="265"/>
      <c r="K533" s="265"/>
      <c r="L533" s="265"/>
      <c r="M533" s="265"/>
      <c r="N533" s="265"/>
      <c r="O533" s="265"/>
      <c r="P533" s="265"/>
      <c r="Q533" s="265"/>
      <c r="R533" s="265"/>
      <c r="S533" s="265"/>
      <c r="T533" s="265"/>
      <c r="U533" s="265"/>
      <c r="V533" s="265"/>
      <c r="W533" s="326"/>
      <c r="X533" s="265"/>
      <c r="Y533" s="265"/>
      <c r="Z533" s="265"/>
      <c r="AA533" s="265"/>
      <c r="AB533" s="265"/>
      <c r="AC533" s="265"/>
      <c r="AD533" s="265"/>
      <c r="AE533" s="265"/>
      <c r="AF533" s="265"/>
      <c r="AG533" s="265"/>
      <c r="AH533" s="265"/>
      <c r="AI533" s="265"/>
      <c r="AJ533" s="265"/>
      <c r="AK533" s="265"/>
      <c r="AL533" s="265"/>
      <c r="AM533" s="265"/>
      <c r="AN533" s="266"/>
      <c r="AO533" s="266"/>
      <c r="AP533" s="266"/>
      <c r="AQ533" s="266"/>
      <c r="AR533" s="266"/>
      <c r="AS533" s="265"/>
    </row>
    <row r="534" spans="1:45" ht="14.25" customHeight="1" x14ac:dyDescent="0.25">
      <c r="A534" s="265"/>
      <c r="B534" s="325"/>
      <c r="C534" s="325"/>
      <c r="D534" s="265"/>
      <c r="E534" s="265"/>
      <c r="F534" s="265"/>
      <c r="G534" s="265"/>
      <c r="H534" s="265"/>
      <c r="I534" s="265"/>
      <c r="J534" s="265"/>
      <c r="K534" s="265"/>
      <c r="L534" s="265"/>
      <c r="M534" s="265"/>
      <c r="N534" s="265"/>
      <c r="O534" s="265"/>
      <c r="P534" s="265"/>
      <c r="Q534" s="265"/>
      <c r="R534" s="265"/>
      <c r="S534" s="265"/>
      <c r="T534" s="265"/>
      <c r="U534" s="265"/>
      <c r="V534" s="265"/>
      <c r="W534" s="326"/>
      <c r="X534" s="265"/>
      <c r="Y534" s="265"/>
      <c r="Z534" s="265"/>
      <c r="AA534" s="265"/>
      <c r="AB534" s="265"/>
      <c r="AC534" s="265"/>
      <c r="AD534" s="265"/>
      <c r="AE534" s="265"/>
      <c r="AF534" s="265"/>
      <c r="AG534" s="265"/>
      <c r="AH534" s="265"/>
      <c r="AI534" s="265"/>
      <c r="AJ534" s="265"/>
      <c r="AK534" s="265"/>
      <c r="AL534" s="265"/>
      <c r="AM534" s="265"/>
      <c r="AN534" s="266"/>
      <c r="AO534" s="266"/>
      <c r="AP534" s="266"/>
      <c r="AQ534" s="266"/>
      <c r="AR534" s="266"/>
      <c r="AS534" s="265"/>
    </row>
    <row r="535" spans="1:45" ht="14.25" customHeight="1" x14ac:dyDescent="0.25">
      <c r="A535" s="265"/>
      <c r="B535" s="325"/>
      <c r="C535" s="325"/>
      <c r="D535" s="265"/>
      <c r="E535" s="265"/>
      <c r="F535" s="265"/>
      <c r="G535" s="265"/>
      <c r="H535" s="265"/>
      <c r="I535" s="265"/>
      <c r="J535" s="265"/>
      <c r="K535" s="265"/>
      <c r="L535" s="265"/>
      <c r="M535" s="265"/>
      <c r="N535" s="265"/>
      <c r="O535" s="265"/>
      <c r="P535" s="265"/>
      <c r="Q535" s="265"/>
      <c r="R535" s="265"/>
      <c r="S535" s="265"/>
      <c r="T535" s="265"/>
      <c r="U535" s="265"/>
      <c r="V535" s="265"/>
      <c r="W535" s="326"/>
      <c r="X535" s="265"/>
      <c r="Y535" s="265"/>
      <c r="Z535" s="265"/>
      <c r="AA535" s="265"/>
      <c r="AB535" s="265"/>
      <c r="AC535" s="265"/>
      <c r="AD535" s="265"/>
      <c r="AE535" s="265"/>
      <c r="AF535" s="265"/>
      <c r="AG535" s="265"/>
      <c r="AH535" s="265"/>
      <c r="AI535" s="265"/>
      <c r="AJ535" s="265"/>
      <c r="AK535" s="265"/>
      <c r="AL535" s="265"/>
      <c r="AM535" s="265"/>
      <c r="AN535" s="266"/>
      <c r="AO535" s="266"/>
      <c r="AP535" s="266"/>
      <c r="AQ535" s="266"/>
      <c r="AR535" s="266"/>
      <c r="AS535" s="265"/>
    </row>
    <row r="536" spans="1:45" ht="14.25" customHeight="1" x14ac:dyDescent="0.25">
      <c r="A536" s="265"/>
      <c r="B536" s="325"/>
      <c r="C536" s="325"/>
      <c r="D536" s="265"/>
      <c r="E536" s="265"/>
      <c r="F536" s="265"/>
      <c r="G536" s="265"/>
      <c r="H536" s="265"/>
      <c r="I536" s="265"/>
      <c r="J536" s="265"/>
      <c r="K536" s="265"/>
      <c r="L536" s="265"/>
      <c r="M536" s="265"/>
      <c r="N536" s="265"/>
      <c r="O536" s="265"/>
      <c r="P536" s="265"/>
      <c r="Q536" s="265"/>
      <c r="R536" s="265"/>
      <c r="S536" s="265"/>
      <c r="T536" s="265"/>
      <c r="U536" s="265"/>
      <c r="V536" s="265"/>
      <c r="W536" s="326"/>
      <c r="X536" s="265"/>
      <c r="Y536" s="265"/>
      <c r="Z536" s="265"/>
      <c r="AA536" s="265"/>
      <c r="AB536" s="265"/>
      <c r="AC536" s="265"/>
      <c r="AD536" s="265"/>
      <c r="AE536" s="265"/>
      <c r="AF536" s="265"/>
      <c r="AG536" s="265"/>
      <c r="AH536" s="265"/>
      <c r="AI536" s="265"/>
      <c r="AJ536" s="265"/>
      <c r="AK536" s="265"/>
      <c r="AL536" s="265"/>
      <c r="AM536" s="265"/>
      <c r="AN536" s="266"/>
      <c r="AO536" s="266"/>
      <c r="AP536" s="266"/>
      <c r="AQ536" s="266"/>
      <c r="AR536" s="266"/>
      <c r="AS536" s="265"/>
    </row>
    <row r="537" spans="1:45" ht="14.25" customHeight="1" x14ac:dyDescent="0.25">
      <c r="A537" s="265"/>
      <c r="B537" s="325"/>
      <c r="C537" s="325"/>
      <c r="D537" s="265"/>
      <c r="E537" s="265"/>
      <c r="F537" s="265"/>
      <c r="G537" s="265"/>
      <c r="H537" s="265"/>
      <c r="I537" s="265"/>
      <c r="J537" s="265"/>
      <c r="K537" s="265"/>
      <c r="L537" s="265"/>
      <c r="M537" s="265"/>
      <c r="N537" s="265"/>
      <c r="O537" s="265"/>
      <c r="P537" s="265"/>
      <c r="Q537" s="265"/>
      <c r="R537" s="265"/>
      <c r="S537" s="265"/>
      <c r="T537" s="265"/>
      <c r="U537" s="265"/>
      <c r="V537" s="265"/>
      <c r="W537" s="326"/>
      <c r="X537" s="265"/>
      <c r="Y537" s="265"/>
      <c r="Z537" s="265"/>
      <c r="AA537" s="265"/>
      <c r="AB537" s="265"/>
      <c r="AC537" s="265"/>
      <c r="AD537" s="265"/>
      <c r="AE537" s="265"/>
      <c r="AF537" s="265"/>
      <c r="AG537" s="265"/>
      <c r="AH537" s="265"/>
      <c r="AI537" s="265"/>
      <c r="AJ537" s="265"/>
      <c r="AK537" s="265"/>
      <c r="AL537" s="265"/>
      <c r="AM537" s="265"/>
      <c r="AN537" s="266"/>
      <c r="AO537" s="266"/>
      <c r="AP537" s="266"/>
      <c r="AQ537" s="266"/>
      <c r="AR537" s="266"/>
      <c r="AS537" s="265"/>
    </row>
    <row r="538" spans="1:45" ht="14.25" customHeight="1" x14ac:dyDescent="0.25">
      <c r="A538" s="265"/>
      <c r="B538" s="325"/>
      <c r="C538" s="325"/>
      <c r="D538" s="265"/>
      <c r="E538" s="265"/>
      <c r="F538" s="265"/>
      <c r="G538" s="265"/>
      <c r="H538" s="265"/>
      <c r="I538" s="265"/>
      <c r="J538" s="265"/>
      <c r="K538" s="265"/>
      <c r="L538" s="265"/>
      <c r="M538" s="265"/>
      <c r="N538" s="265"/>
      <c r="O538" s="265"/>
      <c r="P538" s="265"/>
      <c r="Q538" s="265"/>
      <c r="R538" s="265"/>
      <c r="S538" s="265"/>
      <c r="T538" s="265"/>
      <c r="U538" s="265"/>
      <c r="V538" s="265"/>
      <c r="W538" s="326"/>
      <c r="X538" s="265"/>
      <c r="Y538" s="265"/>
      <c r="Z538" s="265"/>
      <c r="AA538" s="265"/>
      <c r="AB538" s="265"/>
      <c r="AC538" s="265"/>
      <c r="AD538" s="265"/>
      <c r="AE538" s="265"/>
      <c r="AF538" s="265"/>
      <c r="AG538" s="265"/>
      <c r="AH538" s="265"/>
      <c r="AI538" s="265"/>
      <c r="AJ538" s="265"/>
      <c r="AK538" s="265"/>
      <c r="AL538" s="265"/>
      <c r="AM538" s="265"/>
      <c r="AN538" s="266"/>
      <c r="AO538" s="266"/>
      <c r="AP538" s="266"/>
      <c r="AQ538" s="266"/>
      <c r="AR538" s="266"/>
      <c r="AS538" s="265"/>
    </row>
    <row r="539" spans="1:45" ht="14.25" customHeight="1" x14ac:dyDescent="0.25">
      <c r="A539" s="265"/>
      <c r="B539" s="325"/>
      <c r="C539" s="325"/>
      <c r="D539" s="265"/>
      <c r="E539" s="265"/>
      <c r="F539" s="265"/>
      <c r="G539" s="265"/>
      <c r="H539" s="265"/>
      <c r="I539" s="265"/>
      <c r="J539" s="265"/>
      <c r="K539" s="265"/>
      <c r="L539" s="265"/>
      <c r="M539" s="265"/>
      <c r="N539" s="265"/>
      <c r="O539" s="265"/>
      <c r="P539" s="265"/>
      <c r="Q539" s="265"/>
      <c r="R539" s="265"/>
      <c r="S539" s="265"/>
      <c r="T539" s="265"/>
      <c r="U539" s="265"/>
      <c r="V539" s="265"/>
      <c r="W539" s="326"/>
      <c r="X539" s="265"/>
      <c r="Y539" s="265"/>
      <c r="Z539" s="265"/>
      <c r="AA539" s="265"/>
      <c r="AB539" s="265"/>
      <c r="AC539" s="265"/>
      <c r="AD539" s="265"/>
      <c r="AE539" s="265"/>
      <c r="AF539" s="265"/>
      <c r="AG539" s="265"/>
      <c r="AH539" s="265"/>
      <c r="AI539" s="265"/>
      <c r="AJ539" s="265"/>
      <c r="AK539" s="265"/>
      <c r="AL539" s="265"/>
      <c r="AM539" s="265"/>
      <c r="AN539" s="266"/>
      <c r="AO539" s="266"/>
      <c r="AP539" s="266"/>
      <c r="AQ539" s="266"/>
      <c r="AR539" s="266"/>
      <c r="AS539" s="265"/>
    </row>
    <row r="540" spans="1:45" ht="14.25" customHeight="1" x14ac:dyDescent="0.25">
      <c r="A540" s="265"/>
      <c r="B540" s="325"/>
      <c r="C540" s="325"/>
      <c r="D540" s="265"/>
      <c r="E540" s="265"/>
      <c r="F540" s="265"/>
      <c r="G540" s="265"/>
      <c r="H540" s="265"/>
      <c r="I540" s="265"/>
      <c r="J540" s="265"/>
      <c r="K540" s="265"/>
      <c r="L540" s="265"/>
      <c r="M540" s="265"/>
      <c r="N540" s="265"/>
      <c r="O540" s="265"/>
      <c r="P540" s="265"/>
      <c r="Q540" s="265"/>
      <c r="R540" s="265"/>
      <c r="S540" s="265"/>
      <c r="T540" s="265"/>
      <c r="U540" s="265"/>
      <c r="V540" s="265"/>
      <c r="W540" s="326"/>
      <c r="X540" s="265"/>
      <c r="Y540" s="265"/>
      <c r="Z540" s="265"/>
      <c r="AA540" s="265"/>
      <c r="AB540" s="265"/>
      <c r="AC540" s="265"/>
      <c r="AD540" s="265"/>
      <c r="AE540" s="265"/>
      <c r="AF540" s="265"/>
      <c r="AG540" s="265"/>
      <c r="AH540" s="265"/>
      <c r="AI540" s="265"/>
      <c r="AJ540" s="265"/>
      <c r="AK540" s="265"/>
      <c r="AL540" s="265"/>
      <c r="AM540" s="265"/>
      <c r="AN540" s="266"/>
      <c r="AO540" s="266"/>
      <c r="AP540" s="266"/>
      <c r="AQ540" s="266"/>
      <c r="AR540" s="266"/>
      <c r="AS540" s="265"/>
    </row>
    <row r="541" spans="1:45" ht="14.25" customHeight="1" x14ac:dyDescent="0.25">
      <c r="A541" s="265"/>
      <c r="B541" s="325"/>
      <c r="C541" s="325"/>
      <c r="D541" s="265"/>
      <c r="E541" s="265"/>
      <c r="F541" s="265"/>
      <c r="G541" s="265"/>
      <c r="H541" s="265"/>
      <c r="I541" s="265"/>
      <c r="J541" s="265"/>
      <c r="K541" s="265"/>
      <c r="L541" s="265"/>
      <c r="M541" s="265"/>
      <c r="N541" s="265"/>
      <c r="O541" s="265"/>
      <c r="P541" s="265"/>
      <c r="Q541" s="265"/>
      <c r="R541" s="265"/>
      <c r="S541" s="265"/>
      <c r="T541" s="265"/>
      <c r="U541" s="265"/>
      <c r="V541" s="265"/>
      <c r="W541" s="326"/>
      <c r="X541" s="265"/>
      <c r="Y541" s="265"/>
      <c r="Z541" s="265"/>
      <c r="AA541" s="265"/>
      <c r="AB541" s="265"/>
      <c r="AC541" s="265"/>
      <c r="AD541" s="265"/>
      <c r="AE541" s="265"/>
      <c r="AF541" s="265"/>
      <c r="AG541" s="265"/>
      <c r="AH541" s="265"/>
      <c r="AI541" s="265"/>
      <c r="AJ541" s="265"/>
      <c r="AK541" s="265"/>
      <c r="AL541" s="265"/>
      <c r="AM541" s="265"/>
      <c r="AN541" s="266"/>
      <c r="AO541" s="266"/>
      <c r="AP541" s="266"/>
      <c r="AQ541" s="266"/>
      <c r="AR541" s="266"/>
      <c r="AS541" s="265"/>
    </row>
    <row r="542" spans="1:45" ht="14.25" customHeight="1" x14ac:dyDescent="0.25">
      <c r="A542" s="265"/>
      <c r="B542" s="325"/>
      <c r="C542" s="325"/>
      <c r="D542" s="265"/>
      <c r="E542" s="265"/>
      <c r="F542" s="265"/>
      <c r="G542" s="265"/>
      <c r="H542" s="265"/>
      <c r="I542" s="265"/>
      <c r="J542" s="265"/>
      <c r="K542" s="265"/>
      <c r="L542" s="265"/>
      <c r="M542" s="265"/>
      <c r="N542" s="265"/>
      <c r="O542" s="265"/>
      <c r="P542" s="265"/>
      <c r="Q542" s="265"/>
      <c r="R542" s="265"/>
      <c r="S542" s="265"/>
      <c r="T542" s="265"/>
      <c r="U542" s="265"/>
      <c r="V542" s="265"/>
      <c r="W542" s="326"/>
      <c r="X542" s="265"/>
      <c r="Y542" s="265"/>
      <c r="Z542" s="265"/>
      <c r="AA542" s="265"/>
      <c r="AB542" s="265"/>
      <c r="AC542" s="265"/>
      <c r="AD542" s="265"/>
      <c r="AE542" s="265"/>
      <c r="AF542" s="265"/>
      <c r="AG542" s="265"/>
      <c r="AH542" s="265"/>
      <c r="AI542" s="265"/>
      <c r="AJ542" s="265"/>
      <c r="AK542" s="265"/>
      <c r="AL542" s="265"/>
      <c r="AM542" s="265"/>
      <c r="AN542" s="266"/>
      <c r="AO542" s="266"/>
      <c r="AP542" s="266"/>
      <c r="AQ542" s="266"/>
      <c r="AR542" s="266"/>
      <c r="AS542" s="265"/>
    </row>
    <row r="543" spans="1:45" ht="14.25" customHeight="1" x14ac:dyDescent="0.25">
      <c r="A543" s="265"/>
      <c r="B543" s="325"/>
      <c r="C543" s="325"/>
      <c r="D543" s="265"/>
      <c r="E543" s="265"/>
      <c r="F543" s="265"/>
      <c r="G543" s="265"/>
      <c r="H543" s="265"/>
      <c r="I543" s="265"/>
      <c r="J543" s="265"/>
      <c r="K543" s="265"/>
      <c r="L543" s="265"/>
      <c r="M543" s="265"/>
      <c r="N543" s="265"/>
      <c r="O543" s="265"/>
      <c r="P543" s="265"/>
      <c r="Q543" s="265"/>
      <c r="R543" s="265"/>
      <c r="S543" s="265"/>
      <c r="T543" s="265"/>
      <c r="U543" s="265"/>
      <c r="V543" s="265"/>
      <c r="W543" s="326"/>
      <c r="X543" s="265"/>
      <c r="Y543" s="265"/>
      <c r="Z543" s="265"/>
      <c r="AA543" s="265"/>
      <c r="AB543" s="265"/>
      <c r="AC543" s="265"/>
      <c r="AD543" s="265"/>
      <c r="AE543" s="265"/>
      <c r="AF543" s="265"/>
      <c r="AG543" s="265"/>
      <c r="AH543" s="265"/>
      <c r="AI543" s="265"/>
      <c r="AJ543" s="265"/>
      <c r="AK543" s="265"/>
      <c r="AL543" s="265"/>
      <c r="AM543" s="265"/>
      <c r="AN543" s="266"/>
      <c r="AO543" s="266"/>
      <c r="AP543" s="266"/>
      <c r="AQ543" s="266"/>
      <c r="AR543" s="266"/>
      <c r="AS543" s="265"/>
    </row>
    <row r="544" spans="1:45" ht="14.25" customHeight="1" x14ac:dyDescent="0.25">
      <c r="A544" s="265"/>
      <c r="B544" s="325"/>
      <c r="C544" s="325"/>
      <c r="D544" s="265"/>
      <c r="E544" s="265"/>
      <c r="F544" s="265"/>
      <c r="G544" s="265"/>
      <c r="H544" s="265"/>
      <c r="I544" s="265"/>
      <c r="J544" s="265"/>
      <c r="K544" s="265"/>
      <c r="L544" s="265"/>
      <c r="M544" s="265"/>
      <c r="N544" s="265"/>
      <c r="O544" s="265"/>
      <c r="P544" s="265"/>
      <c r="Q544" s="265"/>
      <c r="R544" s="265"/>
      <c r="S544" s="265"/>
      <c r="T544" s="265"/>
      <c r="U544" s="265"/>
      <c r="V544" s="265"/>
      <c r="W544" s="326"/>
      <c r="X544" s="265"/>
      <c r="Y544" s="265"/>
      <c r="Z544" s="265"/>
      <c r="AA544" s="265"/>
      <c r="AB544" s="265"/>
      <c r="AC544" s="265"/>
      <c r="AD544" s="265"/>
      <c r="AE544" s="265"/>
      <c r="AF544" s="265"/>
      <c r="AG544" s="265"/>
      <c r="AH544" s="265"/>
      <c r="AI544" s="265"/>
      <c r="AJ544" s="265"/>
      <c r="AK544" s="265"/>
      <c r="AL544" s="265"/>
      <c r="AM544" s="265"/>
      <c r="AN544" s="266"/>
      <c r="AO544" s="266"/>
      <c r="AP544" s="266"/>
      <c r="AQ544" s="266"/>
      <c r="AR544" s="266"/>
      <c r="AS544" s="265"/>
    </row>
    <row r="545" spans="1:45" ht="14.25" customHeight="1" x14ac:dyDescent="0.25">
      <c r="A545" s="265"/>
      <c r="B545" s="325"/>
      <c r="C545" s="325"/>
      <c r="D545" s="265"/>
      <c r="E545" s="265"/>
      <c r="F545" s="265"/>
      <c r="G545" s="265"/>
      <c r="H545" s="265"/>
      <c r="I545" s="265"/>
      <c r="J545" s="265"/>
      <c r="K545" s="265"/>
      <c r="L545" s="265"/>
      <c r="M545" s="265"/>
      <c r="N545" s="265"/>
      <c r="O545" s="265"/>
      <c r="P545" s="265"/>
      <c r="Q545" s="265"/>
      <c r="R545" s="265"/>
      <c r="S545" s="265"/>
      <c r="T545" s="265"/>
      <c r="U545" s="265"/>
      <c r="V545" s="265"/>
      <c r="W545" s="326"/>
      <c r="X545" s="265"/>
      <c r="Y545" s="265"/>
      <c r="Z545" s="265"/>
      <c r="AA545" s="265"/>
      <c r="AB545" s="265"/>
      <c r="AC545" s="265"/>
      <c r="AD545" s="265"/>
      <c r="AE545" s="265"/>
      <c r="AF545" s="265"/>
      <c r="AG545" s="265"/>
      <c r="AH545" s="265"/>
      <c r="AI545" s="265"/>
      <c r="AJ545" s="265"/>
      <c r="AK545" s="265"/>
      <c r="AL545" s="265"/>
      <c r="AM545" s="265"/>
      <c r="AN545" s="266"/>
      <c r="AO545" s="266"/>
      <c r="AP545" s="266"/>
      <c r="AQ545" s="266"/>
      <c r="AR545" s="266"/>
      <c r="AS545" s="265"/>
    </row>
    <row r="546" spans="1:45" ht="14.25" customHeight="1" x14ac:dyDescent="0.25">
      <c r="A546" s="265"/>
      <c r="B546" s="325"/>
      <c r="C546" s="325"/>
      <c r="D546" s="265"/>
      <c r="E546" s="265"/>
      <c r="F546" s="265"/>
      <c r="G546" s="265"/>
      <c r="H546" s="265"/>
      <c r="I546" s="265"/>
      <c r="J546" s="265"/>
      <c r="K546" s="265"/>
      <c r="L546" s="265"/>
      <c r="M546" s="265"/>
      <c r="N546" s="265"/>
      <c r="O546" s="265"/>
      <c r="P546" s="265"/>
      <c r="Q546" s="265"/>
      <c r="R546" s="265"/>
      <c r="S546" s="265"/>
      <c r="T546" s="265"/>
      <c r="U546" s="265"/>
      <c r="V546" s="265"/>
      <c r="W546" s="326"/>
      <c r="X546" s="265"/>
      <c r="Y546" s="265"/>
      <c r="Z546" s="265"/>
      <c r="AA546" s="265"/>
      <c r="AB546" s="265"/>
      <c r="AC546" s="265"/>
      <c r="AD546" s="265"/>
      <c r="AE546" s="265"/>
      <c r="AF546" s="265"/>
      <c r="AG546" s="265"/>
      <c r="AH546" s="265"/>
      <c r="AI546" s="265"/>
      <c r="AJ546" s="265"/>
      <c r="AK546" s="265"/>
      <c r="AL546" s="265"/>
      <c r="AM546" s="265"/>
      <c r="AN546" s="266"/>
      <c r="AO546" s="266"/>
      <c r="AP546" s="266"/>
      <c r="AQ546" s="266"/>
      <c r="AR546" s="266"/>
      <c r="AS546" s="265"/>
    </row>
    <row r="547" spans="1:45" ht="14.25" customHeight="1" x14ac:dyDescent="0.25">
      <c r="A547" s="265"/>
      <c r="B547" s="325"/>
      <c r="C547" s="325"/>
      <c r="D547" s="265"/>
      <c r="E547" s="265"/>
      <c r="F547" s="265"/>
      <c r="G547" s="265"/>
      <c r="H547" s="265"/>
      <c r="I547" s="265"/>
      <c r="J547" s="265"/>
      <c r="K547" s="265"/>
      <c r="L547" s="265"/>
      <c r="M547" s="265"/>
      <c r="N547" s="265"/>
      <c r="O547" s="265"/>
      <c r="P547" s="265"/>
      <c r="Q547" s="265"/>
      <c r="R547" s="265"/>
      <c r="S547" s="265"/>
      <c r="T547" s="265"/>
      <c r="U547" s="265"/>
      <c r="V547" s="265"/>
      <c r="W547" s="326"/>
      <c r="X547" s="265"/>
      <c r="Y547" s="265"/>
      <c r="Z547" s="265"/>
      <c r="AA547" s="265"/>
      <c r="AB547" s="265"/>
      <c r="AC547" s="265"/>
      <c r="AD547" s="265"/>
      <c r="AE547" s="265"/>
      <c r="AF547" s="265"/>
      <c r="AG547" s="265"/>
      <c r="AH547" s="265"/>
      <c r="AI547" s="265"/>
      <c r="AJ547" s="265"/>
      <c r="AK547" s="265"/>
      <c r="AL547" s="265"/>
      <c r="AM547" s="265"/>
      <c r="AN547" s="266"/>
      <c r="AO547" s="266"/>
      <c r="AP547" s="266"/>
      <c r="AQ547" s="266"/>
      <c r="AR547" s="266"/>
      <c r="AS547" s="265"/>
    </row>
    <row r="548" spans="1:45" ht="14.25" customHeight="1" x14ac:dyDescent="0.25">
      <c r="A548" s="265"/>
      <c r="B548" s="325"/>
      <c r="C548" s="325"/>
      <c r="D548" s="265"/>
      <c r="E548" s="265"/>
      <c r="F548" s="265"/>
      <c r="G548" s="265"/>
      <c r="H548" s="265"/>
      <c r="I548" s="265"/>
      <c r="J548" s="265"/>
      <c r="K548" s="265"/>
      <c r="L548" s="265"/>
      <c r="M548" s="265"/>
      <c r="N548" s="265"/>
      <c r="O548" s="265"/>
      <c r="P548" s="265"/>
      <c r="Q548" s="265"/>
      <c r="R548" s="265"/>
      <c r="S548" s="265"/>
      <c r="T548" s="265"/>
      <c r="U548" s="265"/>
      <c r="V548" s="265"/>
      <c r="W548" s="326"/>
      <c r="X548" s="265"/>
      <c r="Y548" s="265"/>
      <c r="Z548" s="265"/>
      <c r="AA548" s="265"/>
      <c r="AB548" s="265"/>
      <c r="AC548" s="265"/>
      <c r="AD548" s="265"/>
      <c r="AE548" s="265"/>
      <c r="AF548" s="265"/>
      <c r="AG548" s="265"/>
      <c r="AH548" s="265"/>
      <c r="AI548" s="265"/>
      <c r="AJ548" s="265"/>
      <c r="AK548" s="265"/>
      <c r="AL548" s="265"/>
      <c r="AM548" s="265"/>
      <c r="AN548" s="266"/>
      <c r="AO548" s="266"/>
      <c r="AP548" s="266"/>
      <c r="AQ548" s="266"/>
      <c r="AR548" s="266"/>
      <c r="AS548" s="265"/>
    </row>
    <row r="549" spans="1:45" ht="14.25" customHeight="1" x14ac:dyDescent="0.25">
      <c r="A549" s="265"/>
      <c r="B549" s="325"/>
      <c r="C549" s="325"/>
      <c r="D549" s="265"/>
      <c r="E549" s="265"/>
      <c r="F549" s="265"/>
      <c r="G549" s="265"/>
      <c r="H549" s="265"/>
      <c r="I549" s="265"/>
      <c r="J549" s="265"/>
      <c r="K549" s="265"/>
      <c r="L549" s="265"/>
      <c r="M549" s="265"/>
      <c r="N549" s="265"/>
      <c r="O549" s="265"/>
      <c r="P549" s="265"/>
      <c r="Q549" s="265"/>
      <c r="R549" s="265"/>
      <c r="S549" s="265"/>
      <c r="T549" s="265"/>
      <c r="U549" s="265"/>
      <c r="V549" s="265"/>
      <c r="W549" s="326"/>
      <c r="X549" s="265"/>
      <c r="Y549" s="265"/>
      <c r="Z549" s="265"/>
      <c r="AA549" s="265"/>
      <c r="AB549" s="265"/>
      <c r="AC549" s="265"/>
      <c r="AD549" s="265"/>
      <c r="AE549" s="265"/>
      <c r="AF549" s="265"/>
      <c r="AG549" s="265"/>
      <c r="AH549" s="265"/>
      <c r="AI549" s="265"/>
      <c r="AJ549" s="265"/>
      <c r="AK549" s="265"/>
      <c r="AL549" s="265"/>
      <c r="AM549" s="265"/>
      <c r="AN549" s="266"/>
      <c r="AO549" s="266"/>
      <c r="AP549" s="266"/>
      <c r="AQ549" s="266"/>
      <c r="AR549" s="266"/>
      <c r="AS549" s="265"/>
    </row>
    <row r="550" spans="1:45" ht="14.25" customHeight="1" x14ac:dyDescent="0.25">
      <c r="A550" s="265"/>
      <c r="B550" s="325"/>
      <c r="C550" s="325"/>
      <c r="D550" s="265"/>
      <c r="E550" s="265"/>
      <c r="F550" s="265"/>
      <c r="G550" s="265"/>
      <c r="H550" s="265"/>
      <c r="I550" s="265"/>
      <c r="J550" s="265"/>
      <c r="K550" s="265"/>
      <c r="L550" s="265"/>
      <c r="M550" s="265"/>
      <c r="N550" s="265"/>
      <c r="O550" s="265"/>
      <c r="P550" s="265"/>
      <c r="Q550" s="265"/>
      <c r="R550" s="265"/>
      <c r="S550" s="265"/>
      <c r="T550" s="265"/>
      <c r="U550" s="265"/>
      <c r="V550" s="265"/>
      <c r="W550" s="326"/>
      <c r="X550" s="265"/>
      <c r="Y550" s="265"/>
      <c r="Z550" s="265"/>
      <c r="AA550" s="265"/>
      <c r="AB550" s="265"/>
      <c r="AC550" s="265"/>
      <c r="AD550" s="265"/>
      <c r="AE550" s="265"/>
      <c r="AF550" s="265"/>
      <c r="AG550" s="265"/>
      <c r="AH550" s="265"/>
      <c r="AI550" s="265"/>
      <c r="AJ550" s="265"/>
      <c r="AK550" s="265"/>
      <c r="AL550" s="265"/>
      <c r="AM550" s="265"/>
      <c r="AN550" s="266"/>
      <c r="AO550" s="266"/>
      <c r="AP550" s="266"/>
      <c r="AQ550" s="266"/>
      <c r="AR550" s="266"/>
      <c r="AS550" s="265"/>
    </row>
    <row r="551" spans="1:45" ht="14.25" customHeight="1" x14ac:dyDescent="0.25">
      <c r="A551" s="265"/>
      <c r="B551" s="325"/>
      <c r="C551" s="325"/>
      <c r="D551" s="265"/>
      <c r="E551" s="265"/>
      <c r="F551" s="265"/>
      <c r="G551" s="265"/>
      <c r="H551" s="265"/>
      <c r="I551" s="265"/>
      <c r="J551" s="265"/>
      <c r="K551" s="265"/>
      <c r="L551" s="265"/>
      <c r="M551" s="265"/>
      <c r="N551" s="265"/>
      <c r="O551" s="265"/>
      <c r="P551" s="265"/>
      <c r="Q551" s="265"/>
      <c r="R551" s="265"/>
      <c r="S551" s="265"/>
      <c r="T551" s="265"/>
      <c r="U551" s="265"/>
      <c r="V551" s="265"/>
      <c r="W551" s="326"/>
      <c r="X551" s="265"/>
      <c r="Y551" s="265"/>
      <c r="Z551" s="265"/>
      <c r="AA551" s="265"/>
      <c r="AB551" s="265"/>
      <c r="AC551" s="265"/>
      <c r="AD551" s="265"/>
      <c r="AE551" s="265"/>
      <c r="AF551" s="265"/>
      <c r="AG551" s="265"/>
      <c r="AH551" s="265"/>
      <c r="AI551" s="265"/>
      <c r="AJ551" s="265"/>
      <c r="AK551" s="265"/>
      <c r="AL551" s="265"/>
      <c r="AM551" s="265"/>
      <c r="AN551" s="266"/>
      <c r="AO551" s="266"/>
      <c r="AP551" s="266"/>
      <c r="AQ551" s="266"/>
      <c r="AR551" s="266"/>
      <c r="AS551" s="265"/>
    </row>
    <row r="552" spans="1:45" ht="14.25" customHeight="1" x14ac:dyDescent="0.25">
      <c r="A552" s="265"/>
      <c r="B552" s="325"/>
      <c r="C552" s="325"/>
      <c r="D552" s="265"/>
      <c r="E552" s="265"/>
      <c r="F552" s="265"/>
      <c r="G552" s="265"/>
      <c r="H552" s="265"/>
      <c r="I552" s="265"/>
      <c r="J552" s="265"/>
      <c r="K552" s="265"/>
      <c r="L552" s="265"/>
      <c r="M552" s="265"/>
      <c r="N552" s="265"/>
      <c r="O552" s="265"/>
      <c r="P552" s="265"/>
      <c r="Q552" s="265"/>
      <c r="R552" s="265"/>
      <c r="S552" s="265"/>
      <c r="T552" s="265"/>
      <c r="U552" s="265"/>
      <c r="V552" s="265"/>
      <c r="W552" s="326"/>
      <c r="X552" s="265"/>
      <c r="Y552" s="265"/>
      <c r="Z552" s="265"/>
      <c r="AA552" s="265"/>
      <c r="AB552" s="265"/>
      <c r="AC552" s="265"/>
      <c r="AD552" s="265"/>
      <c r="AE552" s="265"/>
      <c r="AF552" s="265"/>
      <c r="AG552" s="265"/>
      <c r="AH552" s="265"/>
      <c r="AI552" s="265"/>
      <c r="AJ552" s="265"/>
      <c r="AK552" s="265"/>
      <c r="AL552" s="265"/>
      <c r="AM552" s="265"/>
      <c r="AN552" s="266"/>
      <c r="AO552" s="266"/>
      <c r="AP552" s="266"/>
      <c r="AQ552" s="266"/>
      <c r="AR552" s="266"/>
      <c r="AS552" s="265"/>
    </row>
    <row r="553" spans="1:45" ht="14.25" customHeight="1" x14ac:dyDescent="0.25">
      <c r="A553" s="265"/>
      <c r="B553" s="325"/>
      <c r="C553" s="325"/>
      <c r="D553" s="265"/>
      <c r="E553" s="265"/>
      <c r="F553" s="265"/>
      <c r="G553" s="265"/>
      <c r="H553" s="265"/>
      <c r="I553" s="265"/>
      <c r="J553" s="265"/>
      <c r="K553" s="265"/>
      <c r="L553" s="265"/>
      <c r="M553" s="265"/>
      <c r="N553" s="265"/>
      <c r="O553" s="265"/>
      <c r="P553" s="265"/>
      <c r="Q553" s="265"/>
      <c r="R553" s="265"/>
      <c r="S553" s="265"/>
      <c r="T553" s="265"/>
      <c r="U553" s="265"/>
      <c r="V553" s="265"/>
      <c r="W553" s="326"/>
      <c r="X553" s="265"/>
      <c r="Y553" s="265"/>
      <c r="Z553" s="265"/>
      <c r="AA553" s="265"/>
      <c r="AB553" s="265"/>
      <c r="AC553" s="265"/>
      <c r="AD553" s="265"/>
      <c r="AE553" s="265"/>
      <c r="AF553" s="265"/>
      <c r="AG553" s="265"/>
      <c r="AH553" s="265"/>
      <c r="AI553" s="265"/>
      <c r="AJ553" s="265"/>
      <c r="AK553" s="265"/>
      <c r="AL553" s="265"/>
      <c r="AM553" s="265"/>
      <c r="AN553" s="266"/>
      <c r="AO553" s="266"/>
      <c r="AP553" s="266"/>
      <c r="AQ553" s="266"/>
      <c r="AR553" s="266"/>
      <c r="AS553" s="265"/>
    </row>
    <row r="554" spans="1:45" ht="14.25" customHeight="1" x14ac:dyDescent="0.25">
      <c r="A554" s="265"/>
      <c r="B554" s="325"/>
      <c r="C554" s="325"/>
      <c r="D554" s="265"/>
      <c r="E554" s="265"/>
      <c r="F554" s="265"/>
      <c r="G554" s="265"/>
      <c r="H554" s="265"/>
      <c r="I554" s="265"/>
      <c r="J554" s="265"/>
      <c r="K554" s="265"/>
      <c r="L554" s="265"/>
      <c r="M554" s="265"/>
      <c r="N554" s="265"/>
      <c r="O554" s="265"/>
      <c r="P554" s="265"/>
      <c r="Q554" s="265"/>
      <c r="R554" s="265"/>
      <c r="S554" s="265"/>
      <c r="T554" s="265"/>
      <c r="U554" s="265"/>
      <c r="V554" s="265"/>
      <c r="W554" s="326"/>
      <c r="X554" s="265"/>
      <c r="Y554" s="265"/>
      <c r="Z554" s="265"/>
      <c r="AA554" s="265"/>
      <c r="AB554" s="265"/>
      <c r="AC554" s="265"/>
      <c r="AD554" s="265"/>
      <c r="AE554" s="265"/>
      <c r="AF554" s="265"/>
      <c r="AG554" s="265"/>
      <c r="AH554" s="265"/>
      <c r="AI554" s="265"/>
      <c r="AJ554" s="265"/>
      <c r="AK554" s="265"/>
      <c r="AL554" s="265"/>
      <c r="AM554" s="265"/>
      <c r="AN554" s="266"/>
      <c r="AO554" s="266"/>
      <c r="AP554" s="266"/>
      <c r="AQ554" s="266"/>
      <c r="AR554" s="266"/>
      <c r="AS554" s="265"/>
    </row>
    <row r="555" spans="1:45" ht="14.25" customHeight="1" x14ac:dyDescent="0.25">
      <c r="A555" s="265"/>
      <c r="B555" s="325"/>
      <c r="C555" s="325"/>
      <c r="D555" s="265"/>
      <c r="E555" s="265"/>
      <c r="F555" s="265"/>
      <c r="G555" s="265"/>
      <c r="H555" s="265"/>
      <c r="I555" s="265"/>
      <c r="J555" s="265"/>
      <c r="K555" s="265"/>
      <c r="L555" s="265"/>
      <c r="M555" s="265"/>
      <c r="N555" s="265"/>
      <c r="O555" s="265"/>
      <c r="P555" s="265"/>
      <c r="Q555" s="265"/>
      <c r="R555" s="265"/>
      <c r="S555" s="265"/>
      <c r="T555" s="265"/>
      <c r="U555" s="265"/>
      <c r="V555" s="265"/>
      <c r="W555" s="326"/>
      <c r="X555" s="265"/>
      <c r="Y555" s="265"/>
      <c r="Z555" s="265"/>
      <c r="AA555" s="265"/>
      <c r="AB555" s="265"/>
      <c r="AC555" s="265"/>
      <c r="AD555" s="265"/>
      <c r="AE555" s="265"/>
      <c r="AF555" s="265"/>
      <c r="AG555" s="265"/>
      <c r="AH555" s="265"/>
      <c r="AI555" s="265"/>
      <c r="AJ555" s="265"/>
      <c r="AK555" s="265"/>
      <c r="AL555" s="265"/>
      <c r="AM555" s="265"/>
      <c r="AN555" s="266"/>
      <c r="AO555" s="266"/>
      <c r="AP555" s="266"/>
      <c r="AQ555" s="266"/>
      <c r="AR555" s="266"/>
      <c r="AS555" s="265"/>
    </row>
    <row r="556" spans="1:45" ht="14.25" customHeight="1" x14ac:dyDescent="0.25">
      <c r="A556" s="265"/>
      <c r="B556" s="325"/>
      <c r="C556" s="325"/>
      <c r="D556" s="265"/>
      <c r="E556" s="265"/>
      <c r="F556" s="265"/>
      <c r="G556" s="265"/>
      <c r="H556" s="265"/>
      <c r="I556" s="265"/>
      <c r="J556" s="265"/>
      <c r="K556" s="265"/>
      <c r="L556" s="265"/>
      <c r="M556" s="265"/>
      <c r="N556" s="265"/>
      <c r="O556" s="265"/>
      <c r="P556" s="265"/>
      <c r="Q556" s="265"/>
      <c r="R556" s="265"/>
      <c r="S556" s="265"/>
      <c r="T556" s="265"/>
      <c r="U556" s="265"/>
      <c r="V556" s="265"/>
      <c r="W556" s="326"/>
      <c r="X556" s="265"/>
      <c r="Y556" s="265"/>
      <c r="Z556" s="265"/>
      <c r="AA556" s="265"/>
      <c r="AB556" s="265"/>
      <c r="AC556" s="265"/>
      <c r="AD556" s="265"/>
      <c r="AE556" s="265"/>
      <c r="AF556" s="265"/>
      <c r="AG556" s="265"/>
      <c r="AH556" s="265"/>
      <c r="AI556" s="265"/>
      <c r="AJ556" s="265"/>
      <c r="AK556" s="265"/>
      <c r="AL556" s="265"/>
      <c r="AM556" s="265"/>
      <c r="AN556" s="266"/>
      <c r="AO556" s="266"/>
      <c r="AP556" s="266"/>
      <c r="AQ556" s="266"/>
      <c r="AR556" s="266"/>
      <c r="AS556" s="265"/>
    </row>
    <row r="557" spans="1:45" ht="14.25" customHeight="1" x14ac:dyDescent="0.25">
      <c r="A557" s="265"/>
      <c r="B557" s="325"/>
      <c r="C557" s="325"/>
      <c r="D557" s="265"/>
      <c r="E557" s="265"/>
      <c r="F557" s="265"/>
      <c r="G557" s="265"/>
      <c r="H557" s="265"/>
      <c r="I557" s="265"/>
      <c r="J557" s="265"/>
      <c r="K557" s="265"/>
      <c r="L557" s="265"/>
      <c r="M557" s="265"/>
      <c r="N557" s="265"/>
      <c r="O557" s="265"/>
      <c r="P557" s="265"/>
      <c r="Q557" s="265"/>
      <c r="R557" s="265"/>
      <c r="S557" s="265"/>
      <c r="T557" s="265"/>
      <c r="U557" s="265"/>
      <c r="V557" s="265"/>
      <c r="W557" s="326"/>
      <c r="X557" s="265"/>
      <c r="Y557" s="265"/>
      <c r="Z557" s="265"/>
      <c r="AA557" s="265"/>
      <c r="AB557" s="265"/>
      <c r="AC557" s="265"/>
      <c r="AD557" s="265"/>
      <c r="AE557" s="265"/>
      <c r="AF557" s="265"/>
      <c r="AG557" s="265"/>
      <c r="AH557" s="265"/>
      <c r="AI557" s="265"/>
      <c r="AJ557" s="265"/>
      <c r="AK557" s="265"/>
      <c r="AL557" s="265"/>
      <c r="AM557" s="265"/>
      <c r="AN557" s="266"/>
      <c r="AO557" s="266"/>
      <c r="AP557" s="266"/>
      <c r="AQ557" s="266"/>
      <c r="AR557" s="266"/>
      <c r="AS557" s="265"/>
    </row>
    <row r="558" spans="1:45" ht="14.25" customHeight="1" x14ac:dyDescent="0.25">
      <c r="A558" s="265"/>
      <c r="B558" s="325"/>
      <c r="C558" s="325"/>
      <c r="D558" s="265"/>
      <c r="E558" s="265"/>
      <c r="F558" s="265"/>
      <c r="G558" s="265"/>
      <c r="H558" s="265"/>
      <c r="I558" s="265"/>
      <c r="J558" s="265"/>
      <c r="K558" s="265"/>
      <c r="L558" s="265"/>
      <c r="M558" s="265"/>
      <c r="N558" s="265"/>
      <c r="O558" s="265"/>
      <c r="P558" s="265"/>
      <c r="Q558" s="265"/>
      <c r="R558" s="265"/>
      <c r="S558" s="265"/>
      <c r="T558" s="265"/>
      <c r="U558" s="265"/>
      <c r="V558" s="265"/>
      <c r="W558" s="326"/>
      <c r="X558" s="265"/>
      <c r="Y558" s="265"/>
      <c r="Z558" s="265"/>
      <c r="AA558" s="265"/>
      <c r="AB558" s="265"/>
      <c r="AC558" s="265"/>
      <c r="AD558" s="265"/>
      <c r="AE558" s="265"/>
      <c r="AF558" s="265"/>
      <c r="AG558" s="265"/>
      <c r="AH558" s="265"/>
      <c r="AI558" s="265"/>
      <c r="AJ558" s="265"/>
      <c r="AK558" s="265"/>
      <c r="AL558" s="265"/>
      <c r="AM558" s="265"/>
      <c r="AN558" s="266"/>
      <c r="AO558" s="266"/>
      <c r="AP558" s="266"/>
      <c r="AQ558" s="266"/>
      <c r="AR558" s="266"/>
      <c r="AS558" s="265"/>
    </row>
    <row r="559" spans="1:45" ht="14.25" customHeight="1" x14ac:dyDescent="0.25">
      <c r="A559" s="265"/>
      <c r="B559" s="325"/>
      <c r="C559" s="325"/>
      <c r="D559" s="265"/>
      <c r="E559" s="265"/>
      <c r="F559" s="265"/>
      <c r="G559" s="265"/>
      <c r="H559" s="265"/>
      <c r="I559" s="265"/>
      <c r="J559" s="265"/>
      <c r="K559" s="265"/>
      <c r="L559" s="265"/>
      <c r="M559" s="265"/>
      <c r="N559" s="265"/>
      <c r="O559" s="265"/>
      <c r="P559" s="265"/>
      <c r="Q559" s="265"/>
      <c r="R559" s="265"/>
      <c r="S559" s="265"/>
      <c r="T559" s="265"/>
      <c r="U559" s="265"/>
      <c r="V559" s="265"/>
      <c r="W559" s="326"/>
      <c r="X559" s="265"/>
      <c r="Y559" s="265"/>
      <c r="Z559" s="265"/>
      <c r="AA559" s="265"/>
      <c r="AB559" s="265"/>
      <c r="AC559" s="265"/>
      <c r="AD559" s="265"/>
      <c r="AE559" s="265"/>
      <c r="AF559" s="265"/>
      <c r="AG559" s="265"/>
      <c r="AH559" s="265"/>
      <c r="AI559" s="265"/>
      <c r="AJ559" s="265"/>
      <c r="AK559" s="265"/>
      <c r="AL559" s="265"/>
      <c r="AM559" s="265"/>
      <c r="AN559" s="266"/>
      <c r="AO559" s="266"/>
      <c r="AP559" s="266"/>
      <c r="AQ559" s="266"/>
      <c r="AR559" s="266"/>
      <c r="AS559" s="265"/>
    </row>
    <row r="560" spans="1:45" ht="14.25" customHeight="1" x14ac:dyDescent="0.25">
      <c r="A560" s="265"/>
      <c r="B560" s="325"/>
      <c r="C560" s="325"/>
      <c r="D560" s="265"/>
      <c r="E560" s="265"/>
      <c r="F560" s="265"/>
      <c r="G560" s="265"/>
      <c r="H560" s="265"/>
      <c r="I560" s="265"/>
      <c r="J560" s="265"/>
      <c r="K560" s="265"/>
      <c r="L560" s="265"/>
      <c r="M560" s="265"/>
      <c r="N560" s="265"/>
      <c r="O560" s="265"/>
      <c r="P560" s="265"/>
      <c r="Q560" s="265"/>
      <c r="R560" s="265"/>
      <c r="S560" s="265"/>
      <c r="T560" s="265"/>
      <c r="U560" s="265"/>
      <c r="V560" s="265"/>
      <c r="W560" s="326"/>
      <c r="X560" s="265"/>
      <c r="Y560" s="265"/>
      <c r="Z560" s="265"/>
      <c r="AA560" s="265"/>
      <c r="AB560" s="265"/>
      <c r="AC560" s="265"/>
      <c r="AD560" s="265"/>
      <c r="AE560" s="265"/>
      <c r="AF560" s="265"/>
      <c r="AG560" s="265"/>
      <c r="AH560" s="265"/>
      <c r="AI560" s="265"/>
      <c r="AJ560" s="265"/>
      <c r="AK560" s="265"/>
      <c r="AL560" s="265"/>
      <c r="AM560" s="265"/>
      <c r="AN560" s="266"/>
      <c r="AO560" s="266"/>
      <c r="AP560" s="266"/>
      <c r="AQ560" s="266"/>
      <c r="AR560" s="266"/>
      <c r="AS560" s="265"/>
    </row>
    <row r="561" spans="1:45" ht="14.25" customHeight="1" x14ac:dyDescent="0.25">
      <c r="A561" s="265"/>
      <c r="B561" s="325"/>
      <c r="C561" s="325"/>
      <c r="D561" s="265"/>
      <c r="E561" s="265"/>
      <c r="F561" s="265"/>
      <c r="G561" s="265"/>
      <c r="H561" s="265"/>
      <c r="I561" s="265"/>
      <c r="J561" s="265"/>
      <c r="K561" s="265"/>
      <c r="L561" s="265"/>
      <c r="M561" s="265"/>
      <c r="N561" s="265"/>
      <c r="O561" s="265"/>
      <c r="P561" s="265"/>
      <c r="Q561" s="265"/>
      <c r="R561" s="265"/>
      <c r="S561" s="265"/>
      <c r="T561" s="265"/>
      <c r="U561" s="265"/>
      <c r="V561" s="265"/>
      <c r="W561" s="326"/>
      <c r="X561" s="265"/>
      <c r="Y561" s="265"/>
      <c r="Z561" s="265"/>
      <c r="AA561" s="265"/>
      <c r="AB561" s="265"/>
      <c r="AC561" s="265"/>
      <c r="AD561" s="265"/>
      <c r="AE561" s="265"/>
      <c r="AF561" s="265"/>
      <c r="AG561" s="265"/>
      <c r="AH561" s="265"/>
      <c r="AI561" s="265"/>
      <c r="AJ561" s="265"/>
      <c r="AK561" s="265"/>
      <c r="AL561" s="265"/>
      <c r="AM561" s="265"/>
      <c r="AN561" s="266"/>
      <c r="AO561" s="266"/>
      <c r="AP561" s="266"/>
      <c r="AQ561" s="266"/>
      <c r="AR561" s="266"/>
      <c r="AS561" s="265"/>
    </row>
    <row r="562" spans="1:45" ht="14.25" customHeight="1" x14ac:dyDescent="0.25">
      <c r="A562" s="265"/>
      <c r="B562" s="325"/>
      <c r="C562" s="325"/>
      <c r="D562" s="265"/>
      <c r="E562" s="265"/>
      <c r="F562" s="265"/>
      <c r="G562" s="265"/>
      <c r="H562" s="265"/>
      <c r="I562" s="265"/>
      <c r="J562" s="265"/>
      <c r="K562" s="265"/>
      <c r="L562" s="265"/>
      <c r="M562" s="265"/>
      <c r="N562" s="265"/>
      <c r="O562" s="265"/>
      <c r="P562" s="265"/>
      <c r="Q562" s="265"/>
      <c r="R562" s="265"/>
      <c r="S562" s="265"/>
      <c r="T562" s="265"/>
      <c r="U562" s="265"/>
      <c r="V562" s="265"/>
      <c r="W562" s="326"/>
      <c r="X562" s="265"/>
      <c r="Y562" s="265"/>
      <c r="Z562" s="265"/>
      <c r="AA562" s="265"/>
      <c r="AB562" s="265"/>
      <c r="AC562" s="265"/>
      <c r="AD562" s="265"/>
      <c r="AE562" s="265"/>
      <c r="AF562" s="265"/>
      <c r="AG562" s="265"/>
      <c r="AH562" s="265"/>
      <c r="AI562" s="265"/>
      <c r="AJ562" s="265"/>
      <c r="AK562" s="265"/>
      <c r="AL562" s="265"/>
      <c r="AM562" s="265"/>
      <c r="AN562" s="266"/>
      <c r="AO562" s="266"/>
      <c r="AP562" s="266"/>
      <c r="AQ562" s="266"/>
      <c r="AR562" s="266"/>
      <c r="AS562" s="265"/>
    </row>
    <row r="563" spans="1:45" ht="14.25" customHeight="1" x14ac:dyDescent="0.25">
      <c r="A563" s="265"/>
      <c r="B563" s="325"/>
      <c r="C563" s="325"/>
      <c r="D563" s="265"/>
      <c r="E563" s="265"/>
      <c r="F563" s="265"/>
      <c r="G563" s="265"/>
      <c r="H563" s="265"/>
      <c r="I563" s="265"/>
      <c r="J563" s="265"/>
      <c r="K563" s="265"/>
      <c r="L563" s="265"/>
      <c r="M563" s="265"/>
      <c r="N563" s="265"/>
      <c r="O563" s="265"/>
      <c r="P563" s="265"/>
      <c r="Q563" s="265"/>
      <c r="R563" s="265"/>
      <c r="S563" s="265"/>
      <c r="T563" s="265"/>
      <c r="U563" s="265"/>
      <c r="V563" s="265"/>
      <c r="W563" s="326"/>
      <c r="X563" s="265"/>
      <c r="Y563" s="265"/>
      <c r="Z563" s="265"/>
      <c r="AA563" s="265"/>
      <c r="AB563" s="265"/>
      <c r="AC563" s="265"/>
      <c r="AD563" s="265"/>
      <c r="AE563" s="265"/>
      <c r="AF563" s="265"/>
      <c r="AG563" s="265"/>
      <c r="AH563" s="265"/>
      <c r="AI563" s="265"/>
      <c r="AJ563" s="265"/>
      <c r="AK563" s="265"/>
      <c r="AL563" s="265"/>
      <c r="AM563" s="265"/>
      <c r="AN563" s="266"/>
      <c r="AO563" s="266"/>
      <c r="AP563" s="266"/>
      <c r="AQ563" s="266"/>
      <c r="AR563" s="266"/>
      <c r="AS563" s="265"/>
    </row>
    <row r="564" spans="1:45" ht="14.25" customHeight="1" x14ac:dyDescent="0.25">
      <c r="A564" s="265"/>
      <c r="B564" s="325"/>
      <c r="C564" s="325"/>
      <c r="D564" s="265"/>
      <c r="E564" s="265"/>
      <c r="F564" s="265"/>
      <c r="G564" s="265"/>
      <c r="H564" s="265"/>
      <c r="I564" s="265"/>
      <c r="J564" s="265"/>
      <c r="K564" s="265"/>
      <c r="L564" s="265"/>
      <c r="M564" s="265"/>
      <c r="N564" s="265"/>
      <c r="O564" s="265"/>
      <c r="P564" s="265"/>
      <c r="Q564" s="265"/>
      <c r="R564" s="265"/>
      <c r="S564" s="265"/>
      <c r="T564" s="265"/>
      <c r="U564" s="265"/>
      <c r="V564" s="265"/>
      <c r="W564" s="326"/>
      <c r="X564" s="265"/>
      <c r="Y564" s="265"/>
      <c r="Z564" s="265"/>
      <c r="AA564" s="265"/>
      <c r="AB564" s="265"/>
      <c r="AC564" s="265"/>
      <c r="AD564" s="265"/>
      <c r="AE564" s="265"/>
      <c r="AF564" s="265"/>
      <c r="AG564" s="265"/>
      <c r="AH564" s="265"/>
      <c r="AI564" s="265"/>
      <c r="AJ564" s="265"/>
      <c r="AK564" s="265"/>
      <c r="AL564" s="265"/>
      <c r="AM564" s="265"/>
      <c r="AN564" s="266"/>
      <c r="AO564" s="266"/>
      <c r="AP564" s="266"/>
      <c r="AQ564" s="266"/>
      <c r="AR564" s="266"/>
      <c r="AS564" s="265"/>
    </row>
    <row r="565" spans="1:45" ht="14.25" customHeight="1" x14ac:dyDescent="0.25">
      <c r="A565" s="265"/>
      <c r="B565" s="325"/>
      <c r="C565" s="325"/>
      <c r="D565" s="265"/>
      <c r="E565" s="265"/>
      <c r="F565" s="265"/>
      <c r="G565" s="265"/>
      <c r="H565" s="265"/>
      <c r="I565" s="265"/>
      <c r="J565" s="265"/>
      <c r="K565" s="265"/>
      <c r="L565" s="265"/>
      <c r="M565" s="265"/>
      <c r="N565" s="265"/>
      <c r="O565" s="265"/>
      <c r="P565" s="265"/>
      <c r="Q565" s="265"/>
      <c r="R565" s="265"/>
      <c r="S565" s="265"/>
      <c r="T565" s="265"/>
      <c r="U565" s="265"/>
      <c r="V565" s="265"/>
      <c r="W565" s="326"/>
      <c r="X565" s="265"/>
      <c r="Y565" s="265"/>
      <c r="Z565" s="265"/>
      <c r="AA565" s="265"/>
      <c r="AB565" s="265"/>
      <c r="AC565" s="265"/>
      <c r="AD565" s="265"/>
      <c r="AE565" s="265"/>
      <c r="AF565" s="265"/>
      <c r="AG565" s="265"/>
      <c r="AH565" s="265"/>
      <c r="AI565" s="265"/>
      <c r="AJ565" s="265"/>
      <c r="AK565" s="265"/>
      <c r="AL565" s="265"/>
      <c r="AM565" s="265"/>
      <c r="AN565" s="266"/>
      <c r="AO565" s="266"/>
      <c r="AP565" s="266"/>
      <c r="AQ565" s="266"/>
      <c r="AR565" s="266"/>
      <c r="AS565" s="265"/>
    </row>
    <row r="566" spans="1:45" ht="14.25" customHeight="1" x14ac:dyDescent="0.25">
      <c r="A566" s="265"/>
      <c r="B566" s="325"/>
      <c r="C566" s="325"/>
      <c r="D566" s="265"/>
      <c r="E566" s="265"/>
      <c r="F566" s="265"/>
      <c r="G566" s="265"/>
      <c r="H566" s="265"/>
      <c r="I566" s="265"/>
      <c r="J566" s="265"/>
      <c r="K566" s="265"/>
      <c r="L566" s="265"/>
      <c r="M566" s="265"/>
      <c r="N566" s="265"/>
      <c r="O566" s="265"/>
      <c r="P566" s="265"/>
      <c r="Q566" s="265"/>
      <c r="R566" s="265"/>
      <c r="S566" s="265"/>
      <c r="T566" s="265"/>
      <c r="U566" s="265"/>
      <c r="V566" s="265"/>
      <c r="W566" s="326"/>
      <c r="X566" s="265"/>
      <c r="Y566" s="265"/>
      <c r="Z566" s="265"/>
      <c r="AA566" s="265"/>
      <c r="AB566" s="265"/>
      <c r="AC566" s="265"/>
      <c r="AD566" s="265"/>
      <c r="AE566" s="265"/>
      <c r="AF566" s="265"/>
      <c r="AG566" s="265"/>
      <c r="AH566" s="265"/>
      <c r="AI566" s="265"/>
      <c r="AJ566" s="265"/>
      <c r="AK566" s="265"/>
      <c r="AL566" s="265"/>
      <c r="AM566" s="265"/>
      <c r="AN566" s="266"/>
      <c r="AO566" s="266"/>
      <c r="AP566" s="266"/>
      <c r="AQ566" s="266"/>
      <c r="AR566" s="266"/>
      <c r="AS566" s="265"/>
    </row>
    <row r="567" spans="1:45" ht="14.25" customHeight="1" x14ac:dyDescent="0.25">
      <c r="A567" s="265"/>
      <c r="B567" s="325"/>
      <c r="C567" s="325"/>
      <c r="D567" s="265"/>
      <c r="E567" s="265"/>
      <c r="F567" s="265"/>
      <c r="G567" s="265"/>
      <c r="H567" s="265"/>
      <c r="I567" s="265"/>
      <c r="J567" s="265"/>
      <c r="K567" s="265"/>
      <c r="L567" s="265"/>
      <c r="M567" s="265"/>
      <c r="N567" s="265"/>
      <c r="O567" s="265"/>
      <c r="P567" s="265"/>
      <c r="Q567" s="265"/>
      <c r="R567" s="265"/>
      <c r="S567" s="265"/>
      <c r="T567" s="265"/>
      <c r="U567" s="265"/>
      <c r="V567" s="265"/>
      <c r="W567" s="326"/>
      <c r="X567" s="265"/>
      <c r="Y567" s="265"/>
      <c r="Z567" s="265"/>
      <c r="AA567" s="265"/>
      <c r="AB567" s="265"/>
      <c r="AC567" s="265"/>
      <c r="AD567" s="265"/>
      <c r="AE567" s="265"/>
      <c r="AF567" s="265"/>
      <c r="AG567" s="265"/>
      <c r="AH567" s="265"/>
      <c r="AI567" s="265"/>
      <c r="AJ567" s="265"/>
      <c r="AK567" s="265"/>
      <c r="AL567" s="265"/>
      <c r="AM567" s="265"/>
      <c r="AN567" s="266"/>
      <c r="AO567" s="266"/>
      <c r="AP567" s="266"/>
      <c r="AQ567" s="266"/>
      <c r="AR567" s="266"/>
      <c r="AS567" s="265"/>
    </row>
    <row r="568" spans="1:45" ht="14.25" customHeight="1" x14ac:dyDescent="0.25">
      <c r="A568" s="265"/>
      <c r="B568" s="325"/>
      <c r="C568" s="325"/>
      <c r="D568" s="265"/>
      <c r="E568" s="265"/>
      <c r="F568" s="265"/>
      <c r="G568" s="265"/>
      <c r="H568" s="265"/>
      <c r="I568" s="265"/>
      <c r="J568" s="265"/>
      <c r="K568" s="265"/>
      <c r="L568" s="265"/>
      <c r="M568" s="265"/>
      <c r="N568" s="265"/>
      <c r="O568" s="265"/>
      <c r="P568" s="265"/>
      <c r="Q568" s="265"/>
      <c r="R568" s="265"/>
      <c r="S568" s="265"/>
      <c r="T568" s="265"/>
      <c r="U568" s="265"/>
      <c r="V568" s="265"/>
      <c r="W568" s="326"/>
      <c r="X568" s="265"/>
      <c r="Y568" s="265"/>
      <c r="Z568" s="265"/>
      <c r="AA568" s="265"/>
      <c r="AB568" s="265"/>
      <c r="AC568" s="265"/>
      <c r="AD568" s="265"/>
      <c r="AE568" s="265"/>
      <c r="AF568" s="265"/>
      <c r="AG568" s="265"/>
      <c r="AH568" s="265"/>
      <c r="AI568" s="265"/>
      <c r="AJ568" s="265"/>
      <c r="AK568" s="265"/>
      <c r="AL568" s="265"/>
      <c r="AM568" s="265"/>
      <c r="AN568" s="266"/>
      <c r="AO568" s="266"/>
      <c r="AP568" s="266"/>
      <c r="AQ568" s="266"/>
      <c r="AR568" s="266"/>
      <c r="AS568" s="265"/>
    </row>
    <row r="569" spans="1:45" ht="14.25" customHeight="1" x14ac:dyDescent="0.25">
      <c r="A569" s="265"/>
      <c r="B569" s="325"/>
      <c r="C569" s="325"/>
      <c r="D569" s="265"/>
      <c r="E569" s="265"/>
      <c r="F569" s="265"/>
      <c r="G569" s="265"/>
      <c r="H569" s="265"/>
      <c r="I569" s="265"/>
      <c r="J569" s="265"/>
      <c r="K569" s="265"/>
      <c r="L569" s="265"/>
      <c r="M569" s="265"/>
      <c r="N569" s="265"/>
      <c r="O569" s="265"/>
      <c r="P569" s="265"/>
      <c r="Q569" s="265"/>
      <c r="R569" s="265"/>
      <c r="S569" s="265"/>
      <c r="T569" s="265"/>
      <c r="U569" s="265"/>
      <c r="V569" s="265"/>
      <c r="W569" s="326"/>
      <c r="X569" s="265"/>
      <c r="Y569" s="265"/>
      <c r="Z569" s="265"/>
      <c r="AA569" s="265"/>
      <c r="AB569" s="265"/>
      <c r="AC569" s="265"/>
      <c r="AD569" s="265"/>
      <c r="AE569" s="265"/>
      <c r="AF569" s="265"/>
      <c r="AG569" s="265"/>
      <c r="AH569" s="265"/>
      <c r="AI569" s="265"/>
      <c r="AJ569" s="265"/>
      <c r="AK569" s="265"/>
      <c r="AL569" s="265"/>
      <c r="AM569" s="265"/>
      <c r="AN569" s="266"/>
      <c r="AO569" s="266"/>
      <c r="AP569" s="266"/>
      <c r="AQ569" s="266"/>
      <c r="AR569" s="266"/>
      <c r="AS569" s="265"/>
    </row>
    <row r="570" spans="1:45" ht="14.25" customHeight="1" x14ac:dyDescent="0.25">
      <c r="A570" s="265"/>
      <c r="B570" s="325"/>
      <c r="C570" s="325"/>
      <c r="D570" s="265"/>
      <c r="E570" s="265"/>
      <c r="F570" s="265"/>
      <c r="G570" s="265"/>
      <c r="H570" s="265"/>
      <c r="I570" s="265"/>
      <c r="J570" s="265"/>
      <c r="K570" s="265"/>
      <c r="L570" s="265"/>
      <c r="M570" s="265"/>
      <c r="N570" s="265"/>
      <c r="O570" s="265"/>
      <c r="P570" s="265"/>
      <c r="Q570" s="265"/>
      <c r="R570" s="265"/>
      <c r="S570" s="265"/>
      <c r="T570" s="265"/>
      <c r="U570" s="265"/>
      <c r="V570" s="265"/>
      <c r="W570" s="326"/>
      <c r="X570" s="265"/>
      <c r="Y570" s="265"/>
      <c r="Z570" s="265"/>
      <c r="AA570" s="265"/>
      <c r="AB570" s="265"/>
      <c r="AC570" s="265"/>
      <c r="AD570" s="265"/>
      <c r="AE570" s="265"/>
      <c r="AF570" s="265"/>
      <c r="AG570" s="265"/>
      <c r="AH570" s="265"/>
      <c r="AI570" s="265"/>
      <c r="AJ570" s="265"/>
      <c r="AK570" s="265"/>
      <c r="AL570" s="265"/>
      <c r="AM570" s="265"/>
      <c r="AN570" s="266"/>
      <c r="AO570" s="266"/>
      <c r="AP570" s="266"/>
      <c r="AQ570" s="266"/>
      <c r="AR570" s="266"/>
      <c r="AS570" s="265"/>
    </row>
    <row r="571" spans="1:45" ht="14.25" customHeight="1" x14ac:dyDescent="0.25">
      <c r="A571" s="265"/>
      <c r="B571" s="325"/>
      <c r="C571" s="325"/>
      <c r="D571" s="265"/>
      <c r="E571" s="265"/>
      <c r="F571" s="265"/>
      <c r="G571" s="265"/>
      <c r="H571" s="265"/>
      <c r="I571" s="265"/>
      <c r="J571" s="265"/>
      <c r="K571" s="265"/>
      <c r="L571" s="265"/>
      <c r="M571" s="265"/>
      <c r="N571" s="265"/>
      <c r="O571" s="265"/>
      <c r="P571" s="265"/>
      <c r="Q571" s="265"/>
      <c r="R571" s="265"/>
      <c r="S571" s="265"/>
      <c r="T571" s="265"/>
      <c r="U571" s="265"/>
      <c r="V571" s="265"/>
      <c r="W571" s="326"/>
      <c r="X571" s="265"/>
      <c r="Y571" s="265"/>
      <c r="Z571" s="265"/>
      <c r="AA571" s="265"/>
      <c r="AB571" s="265"/>
      <c r="AC571" s="265"/>
      <c r="AD571" s="265"/>
      <c r="AE571" s="265"/>
      <c r="AF571" s="265"/>
      <c r="AG571" s="265"/>
      <c r="AH571" s="265"/>
      <c r="AI571" s="265"/>
      <c r="AJ571" s="265"/>
      <c r="AK571" s="265"/>
      <c r="AL571" s="265"/>
      <c r="AM571" s="265"/>
      <c r="AN571" s="266"/>
      <c r="AO571" s="266"/>
      <c r="AP571" s="266"/>
      <c r="AQ571" s="266"/>
      <c r="AR571" s="266"/>
      <c r="AS571" s="265"/>
    </row>
    <row r="572" spans="1:45" ht="14.25" customHeight="1" x14ac:dyDescent="0.25">
      <c r="A572" s="265"/>
      <c r="B572" s="325"/>
      <c r="C572" s="325"/>
      <c r="D572" s="265"/>
      <c r="E572" s="265"/>
      <c r="F572" s="265"/>
      <c r="G572" s="265"/>
      <c r="H572" s="265"/>
      <c r="I572" s="265"/>
      <c r="J572" s="265"/>
      <c r="K572" s="265"/>
      <c r="L572" s="265"/>
      <c r="M572" s="265"/>
      <c r="N572" s="265"/>
      <c r="O572" s="265"/>
      <c r="P572" s="265"/>
      <c r="Q572" s="265"/>
      <c r="R572" s="265"/>
      <c r="S572" s="265"/>
      <c r="T572" s="265"/>
      <c r="U572" s="265"/>
      <c r="V572" s="265"/>
      <c r="W572" s="326"/>
      <c r="X572" s="265"/>
      <c r="Y572" s="265"/>
      <c r="Z572" s="265"/>
      <c r="AA572" s="265"/>
      <c r="AB572" s="265"/>
      <c r="AC572" s="265"/>
      <c r="AD572" s="265"/>
      <c r="AE572" s="265"/>
      <c r="AF572" s="265"/>
      <c r="AG572" s="265"/>
      <c r="AH572" s="265"/>
      <c r="AI572" s="265"/>
      <c r="AJ572" s="265"/>
      <c r="AK572" s="265"/>
      <c r="AL572" s="265"/>
      <c r="AM572" s="265"/>
      <c r="AN572" s="266"/>
      <c r="AO572" s="266"/>
      <c r="AP572" s="266"/>
      <c r="AQ572" s="266"/>
      <c r="AR572" s="266"/>
      <c r="AS572" s="265"/>
    </row>
    <row r="573" spans="1:45" ht="14.25" customHeight="1" x14ac:dyDescent="0.25">
      <c r="A573" s="265"/>
      <c r="B573" s="325"/>
      <c r="C573" s="325"/>
      <c r="D573" s="265"/>
      <c r="E573" s="265"/>
      <c r="F573" s="265"/>
      <c r="G573" s="265"/>
      <c r="H573" s="265"/>
      <c r="I573" s="265"/>
      <c r="J573" s="265"/>
      <c r="K573" s="265"/>
      <c r="L573" s="265"/>
      <c r="M573" s="265"/>
      <c r="N573" s="265"/>
      <c r="O573" s="265"/>
      <c r="P573" s="265"/>
      <c r="Q573" s="265"/>
      <c r="R573" s="265"/>
      <c r="S573" s="265"/>
      <c r="T573" s="265"/>
      <c r="U573" s="265"/>
      <c r="V573" s="265"/>
      <c r="W573" s="326"/>
      <c r="X573" s="265"/>
      <c r="Y573" s="265"/>
      <c r="Z573" s="265"/>
      <c r="AA573" s="265"/>
      <c r="AB573" s="265"/>
      <c r="AC573" s="265"/>
      <c r="AD573" s="265"/>
      <c r="AE573" s="265"/>
      <c r="AF573" s="265"/>
      <c r="AG573" s="265"/>
      <c r="AH573" s="265"/>
      <c r="AI573" s="265"/>
      <c r="AJ573" s="265"/>
      <c r="AK573" s="265"/>
      <c r="AL573" s="265"/>
      <c r="AM573" s="265"/>
      <c r="AN573" s="266"/>
      <c r="AO573" s="266"/>
      <c r="AP573" s="266"/>
      <c r="AQ573" s="266"/>
      <c r="AR573" s="266"/>
      <c r="AS573" s="265"/>
    </row>
    <row r="574" spans="1:45" ht="14.25" customHeight="1" x14ac:dyDescent="0.25">
      <c r="A574" s="265"/>
      <c r="B574" s="325"/>
      <c r="C574" s="325"/>
      <c r="D574" s="265"/>
      <c r="E574" s="265"/>
      <c r="F574" s="265"/>
      <c r="G574" s="265"/>
      <c r="H574" s="265"/>
      <c r="I574" s="265"/>
      <c r="J574" s="265"/>
      <c r="K574" s="265"/>
      <c r="L574" s="265"/>
      <c r="M574" s="265"/>
      <c r="N574" s="265"/>
      <c r="O574" s="265"/>
      <c r="P574" s="265"/>
      <c r="Q574" s="265"/>
      <c r="R574" s="265"/>
      <c r="S574" s="265"/>
      <c r="T574" s="265"/>
      <c r="U574" s="265"/>
      <c r="V574" s="265"/>
      <c r="W574" s="326"/>
      <c r="X574" s="265"/>
      <c r="Y574" s="265"/>
      <c r="Z574" s="265"/>
      <c r="AA574" s="265"/>
      <c r="AB574" s="265"/>
      <c r="AC574" s="265"/>
      <c r="AD574" s="265"/>
      <c r="AE574" s="265"/>
      <c r="AF574" s="265"/>
      <c r="AG574" s="265"/>
      <c r="AH574" s="265"/>
      <c r="AI574" s="265"/>
      <c r="AJ574" s="265"/>
      <c r="AK574" s="265"/>
      <c r="AL574" s="265"/>
      <c r="AM574" s="265"/>
      <c r="AN574" s="266"/>
      <c r="AO574" s="266"/>
      <c r="AP574" s="266"/>
      <c r="AQ574" s="266"/>
      <c r="AR574" s="266"/>
      <c r="AS574" s="265"/>
    </row>
    <row r="575" spans="1:45" ht="14.25" customHeight="1" x14ac:dyDescent="0.25">
      <c r="A575" s="265"/>
      <c r="B575" s="325"/>
      <c r="C575" s="325"/>
      <c r="D575" s="265"/>
      <c r="E575" s="265"/>
      <c r="F575" s="265"/>
      <c r="G575" s="265"/>
      <c r="H575" s="265"/>
      <c r="I575" s="265"/>
      <c r="J575" s="265"/>
      <c r="K575" s="265"/>
      <c r="L575" s="265"/>
      <c r="M575" s="265"/>
      <c r="N575" s="265"/>
      <c r="O575" s="265"/>
      <c r="P575" s="265"/>
      <c r="Q575" s="265"/>
      <c r="R575" s="265"/>
      <c r="S575" s="265"/>
      <c r="T575" s="265"/>
      <c r="U575" s="265"/>
      <c r="V575" s="265"/>
      <c r="W575" s="326"/>
      <c r="X575" s="265"/>
      <c r="Y575" s="265"/>
      <c r="Z575" s="265"/>
      <c r="AA575" s="265"/>
      <c r="AB575" s="265"/>
      <c r="AC575" s="265"/>
      <c r="AD575" s="265"/>
      <c r="AE575" s="265"/>
      <c r="AF575" s="265"/>
      <c r="AG575" s="265"/>
      <c r="AH575" s="265"/>
      <c r="AI575" s="265"/>
      <c r="AJ575" s="265"/>
      <c r="AK575" s="265"/>
      <c r="AL575" s="265"/>
      <c r="AM575" s="265"/>
      <c r="AN575" s="266"/>
      <c r="AO575" s="266"/>
      <c r="AP575" s="266"/>
      <c r="AQ575" s="266"/>
      <c r="AR575" s="266"/>
      <c r="AS575" s="265"/>
    </row>
    <row r="576" spans="1:45" ht="14.25" customHeight="1" x14ac:dyDescent="0.25">
      <c r="A576" s="265"/>
      <c r="B576" s="325"/>
      <c r="C576" s="325"/>
      <c r="D576" s="265"/>
      <c r="E576" s="265"/>
      <c r="F576" s="265"/>
      <c r="G576" s="265"/>
      <c r="H576" s="265"/>
      <c r="I576" s="265"/>
      <c r="J576" s="265"/>
      <c r="K576" s="265"/>
      <c r="L576" s="265"/>
      <c r="M576" s="265"/>
      <c r="N576" s="265"/>
      <c r="O576" s="265"/>
      <c r="P576" s="265"/>
      <c r="Q576" s="265"/>
      <c r="R576" s="265"/>
      <c r="S576" s="265"/>
      <c r="T576" s="265"/>
      <c r="U576" s="265"/>
      <c r="V576" s="265"/>
      <c r="W576" s="326"/>
      <c r="X576" s="265"/>
      <c r="Y576" s="265"/>
      <c r="Z576" s="265"/>
      <c r="AA576" s="265"/>
      <c r="AB576" s="265"/>
      <c r="AC576" s="265"/>
      <c r="AD576" s="265"/>
      <c r="AE576" s="265"/>
      <c r="AF576" s="265"/>
      <c r="AG576" s="265"/>
      <c r="AH576" s="265"/>
      <c r="AI576" s="265"/>
      <c r="AJ576" s="265"/>
      <c r="AK576" s="265"/>
      <c r="AL576" s="265"/>
      <c r="AM576" s="265"/>
      <c r="AN576" s="266"/>
      <c r="AO576" s="266"/>
      <c r="AP576" s="266"/>
      <c r="AQ576" s="266"/>
      <c r="AR576" s="266"/>
      <c r="AS576" s="265"/>
    </row>
    <row r="577" spans="1:45" ht="14.25" customHeight="1" x14ac:dyDescent="0.25">
      <c r="A577" s="265"/>
      <c r="B577" s="325"/>
      <c r="C577" s="325"/>
      <c r="D577" s="265"/>
      <c r="E577" s="265"/>
      <c r="F577" s="265"/>
      <c r="G577" s="265"/>
      <c r="H577" s="265"/>
      <c r="I577" s="265"/>
      <c r="J577" s="265"/>
      <c r="K577" s="265"/>
      <c r="L577" s="265"/>
      <c r="M577" s="265"/>
      <c r="N577" s="265"/>
      <c r="O577" s="265"/>
      <c r="P577" s="265"/>
      <c r="Q577" s="265"/>
      <c r="R577" s="265"/>
      <c r="S577" s="265"/>
      <c r="T577" s="265"/>
      <c r="U577" s="265"/>
      <c r="V577" s="265"/>
      <c r="W577" s="326"/>
      <c r="X577" s="265"/>
      <c r="Y577" s="265"/>
      <c r="Z577" s="265"/>
      <c r="AA577" s="265"/>
      <c r="AB577" s="265"/>
      <c r="AC577" s="265"/>
      <c r="AD577" s="265"/>
      <c r="AE577" s="265"/>
      <c r="AF577" s="265"/>
      <c r="AG577" s="265"/>
      <c r="AH577" s="265"/>
      <c r="AI577" s="265"/>
      <c r="AJ577" s="265"/>
      <c r="AK577" s="265"/>
      <c r="AL577" s="265"/>
      <c r="AM577" s="265"/>
      <c r="AN577" s="266"/>
      <c r="AO577" s="266"/>
      <c r="AP577" s="266"/>
      <c r="AQ577" s="266"/>
      <c r="AR577" s="266"/>
      <c r="AS577" s="265"/>
    </row>
    <row r="578" spans="1:45" ht="14.25" customHeight="1" x14ac:dyDescent="0.25">
      <c r="A578" s="265"/>
      <c r="B578" s="325"/>
      <c r="C578" s="325"/>
      <c r="D578" s="265"/>
      <c r="E578" s="265"/>
      <c r="F578" s="265"/>
      <c r="G578" s="265"/>
      <c r="H578" s="265"/>
      <c r="I578" s="265"/>
      <c r="J578" s="265"/>
      <c r="K578" s="265"/>
      <c r="L578" s="265"/>
      <c r="M578" s="265"/>
      <c r="N578" s="265"/>
      <c r="O578" s="265"/>
      <c r="P578" s="265"/>
      <c r="Q578" s="265"/>
      <c r="R578" s="265"/>
      <c r="S578" s="265"/>
      <c r="T578" s="265"/>
      <c r="U578" s="265"/>
      <c r="V578" s="265"/>
      <c r="W578" s="326"/>
      <c r="X578" s="265"/>
      <c r="Y578" s="265"/>
      <c r="Z578" s="265"/>
      <c r="AA578" s="265"/>
      <c r="AB578" s="265"/>
      <c r="AC578" s="265"/>
      <c r="AD578" s="265"/>
      <c r="AE578" s="265"/>
      <c r="AF578" s="265"/>
      <c r="AG578" s="265"/>
      <c r="AH578" s="265"/>
      <c r="AI578" s="265"/>
      <c r="AJ578" s="265"/>
      <c r="AK578" s="265"/>
      <c r="AL578" s="265"/>
      <c r="AM578" s="265"/>
      <c r="AN578" s="266"/>
      <c r="AO578" s="266"/>
      <c r="AP578" s="266"/>
      <c r="AQ578" s="266"/>
      <c r="AR578" s="266"/>
      <c r="AS578" s="265"/>
    </row>
    <row r="579" spans="1:45" ht="14.25" customHeight="1" x14ac:dyDescent="0.25">
      <c r="A579" s="265"/>
      <c r="B579" s="325"/>
      <c r="C579" s="325"/>
      <c r="D579" s="265"/>
      <c r="E579" s="265"/>
      <c r="F579" s="265"/>
      <c r="G579" s="265"/>
      <c r="H579" s="265"/>
      <c r="I579" s="265"/>
      <c r="J579" s="265"/>
      <c r="K579" s="265"/>
      <c r="L579" s="265"/>
      <c r="M579" s="265"/>
      <c r="N579" s="265"/>
      <c r="O579" s="265"/>
      <c r="P579" s="265"/>
      <c r="Q579" s="265"/>
      <c r="R579" s="265"/>
      <c r="S579" s="265"/>
      <c r="T579" s="265"/>
      <c r="U579" s="265"/>
      <c r="V579" s="265"/>
      <c r="W579" s="326"/>
      <c r="X579" s="265"/>
      <c r="Y579" s="265"/>
      <c r="Z579" s="265"/>
      <c r="AA579" s="265"/>
      <c r="AB579" s="265"/>
      <c r="AC579" s="265"/>
      <c r="AD579" s="265"/>
      <c r="AE579" s="265"/>
      <c r="AF579" s="265"/>
      <c r="AG579" s="265"/>
      <c r="AH579" s="265"/>
      <c r="AI579" s="265"/>
      <c r="AJ579" s="265"/>
      <c r="AK579" s="265"/>
      <c r="AL579" s="265"/>
      <c r="AM579" s="265"/>
      <c r="AN579" s="266"/>
      <c r="AO579" s="266"/>
      <c r="AP579" s="266"/>
      <c r="AQ579" s="266"/>
      <c r="AR579" s="266"/>
      <c r="AS579" s="265"/>
    </row>
    <row r="580" spans="1:45" ht="14.25" customHeight="1" x14ac:dyDescent="0.25">
      <c r="A580" s="265"/>
      <c r="B580" s="325"/>
      <c r="C580" s="325"/>
      <c r="D580" s="265"/>
      <c r="E580" s="265"/>
      <c r="F580" s="265"/>
      <c r="G580" s="265"/>
      <c r="H580" s="265"/>
      <c r="I580" s="265"/>
      <c r="J580" s="265"/>
      <c r="K580" s="265"/>
      <c r="L580" s="265"/>
      <c r="M580" s="265"/>
      <c r="N580" s="265"/>
      <c r="O580" s="265"/>
      <c r="P580" s="265"/>
      <c r="Q580" s="265"/>
      <c r="R580" s="265"/>
      <c r="S580" s="265"/>
      <c r="T580" s="265"/>
      <c r="U580" s="265"/>
      <c r="V580" s="265"/>
      <c r="W580" s="326"/>
      <c r="X580" s="265"/>
      <c r="Y580" s="265"/>
      <c r="Z580" s="265"/>
      <c r="AA580" s="265"/>
      <c r="AB580" s="265"/>
      <c r="AC580" s="265"/>
      <c r="AD580" s="265"/>
      <c r="AE580" s="265"/>
      <c r="AF580" s="265"/>
      <c r="AG580" s="265"/>
      <c r="AH580" s="265"/>
      <c r="AI580" s="265"/>
      <c r="AJ580" s="265"/>
      <c r="AK580" s="265"/>
      <c r="AL580" s="265"/>
      <c r="AM580" s="265"/>
      <c r="AN580" s="266"/>
      <c r="AO580" s="266"/>
      <c r="AP580" s="266"/>
      <c r="AQ580" s="266"/>
      <c r="AR580" s="266"/>
      <c r="AS580" s="265"/>
    </row>
    <row r="581" spans="1:45" ht="14.25" customHeight="1" x14ac:dyDescent="0.25">
      <c r="A581" s="265"/>
      <c r="B581" s="325"/>
      <c r="C581" s="325"/>
      <c r="D581" s="265"/>
      <c r="E581" s="265"/>
      <c r="F581" s="265"/>
      <c r="G581" s="265"/>
      <c r="H581" s="265"/>
      <c r="I581" s="265"/>
      <c r="J581" s="265"/>
      <c r="K581" s="265"/>
      <c r="L581" s="265"/>
      <c r="M581" s="265"/>
      <c r="N581" s="265"/>
      <c r="O581" s="265"/>
      <c r="P581" s="265"/>
      <c r="Q581" s="265"/>
      <c r="R581" s="265"/>
      <c r="S581" s="265"/>
      <c r="T581" s="265"/>
      <c r="U581" s="265"/>
      <c r="V581" s="265"/>
      <c r="W581" s="326"/>
      <c r="X581" s="265"/>
      <c r="Y581" s="265"/>
      <c r="Z581" s="265"/>
      <c r="AA581" s="265"/>
      <c r="AB581" s="265"/>
      <c r="AC581" s="265"/>
      <c r="AD581" s="265"/>
      <c r="AE581" s="265"/>
      <c r="AF581" s="265"/>
      <c r="AG581" s="265"/>
      <c r="AH581" s="265"/>
      <c r="AI581" s="265"/>
      <c r="AJ581" s="265"/>
      <c r="AK581" s="265"/>
      <c r="AL581" s="265"/>
      <c r="AM581" s="265"/>
      <c r="AN581" s="266"/>
      <c r="AO581" s="266"/>
      <c r="AP581" s="266"/>
      <c r="AQ581" s="266"/>
      <c r="AR581" s="266"/>
      <c r="AS581" s="265"/>
    </row>
    <row r="582" spans="1:45" ht="14.25" customHeight="1" x14ac:dyDescent="0.25">
      <c r="A582" s="265"/>
      <c r="B582" s="325"/>
      <c r="C582" s="325"/>
      <c r="D582" s="265"/>
      <c r="E582" s="265"/>
      <c r="F582" s="265"/>
      <c r="G582" s="265"/>
      <c r="H582" s="265"/>
      <c r="I582" s="265"/>
      <c r="J582" s="265"/>
      <c r="K582" s="265"/>
      <c r="L582" s="265"/>
      <c r="M582" s="265"/>
      <c r="N582" s="265"/>
      <c r="O582" s="265"/>
      <c r="P582" s="265"/>
      <c r="Q582" s="265"/>
      <c r="R582" s="265"/>
      <c r="S582" s="265"/>
      <c r="T582" s="265"/>
      <c r="U582" s="265"/>
      <c r="V582" s="265"/>
      <c r="W582" s="326"/>
      <c r="X582" s="265"/>
      <c r="Y582" s="265"/>
      <c r="Z582" s="265"/>
      <c r="AA582" s="265"/>
      <c r="AB582" s="265"/>
      <c r="AC582" s="265"/>
      <c r="AD582" s="265"/>
      <c r="AE582" s="265"/>
      <c r="AF582" s="265"/>
      <c r="AG582" s="265"/>
      <c r="AH582" s="265"/>
      <c r="AI582" s="265"/>
      <c r="AJ582" s="265"/>
      <c r="AK582" s="265"/>
      <c r="AL582" s="265"/>
      <c r="AM582" s="265"/>
      <c r="AN582" s="266"/>
      <c r="AO582" s="266"/>
      <c r="AP582" s="266"/>
      <c r="AQ582" s="266"/>
      <c r="AR582" s="266"/>
      <c r="AS582" s="265"/>
    </row>
    <row r="583" spans="1:45" ht="14.25" customHeight="1" x14ac:dyDescent="0.25">
      <c r="A583" s="265"/>
      <c r="B583" s="325"/>
      <c r="C583" s="325"/>
      <c r="D583" s="265"/>
      <c r="E583" s="265"/>
      <c r="F583" s="265"/>
      <c r="G583" s="265"/>
      <c r="H583" s="265"/>
      <c r="I583" s="265"/>
      <c r="J583" s="265"/>
      <c r="K583" s="265"/>
      <c r="L583" s="265"/>
      <c r="M583" s="265"/>
      <c r="N583" s="265"/>
      <c r="O583" s="265"/>
      <c r="P583" s="265"/>
      <c r="Q583" s="265"/>
      <c r="R583" s="265"/>
      <c r="S583" s="265"/>
      <c r="T583" s="265"/>
      <c r="U583" s="265"/>
      <c r="V583" s="265"/>
      <c r="W583" s="326"/>
      <c r="X583" s="265"/>
      <c r="Y583" s="265"/>
      <c r="Z583" s="265"/>
      <c r="AA583" s="265"/>
      <c r="AB583" s="265"/>
      <c r="AC583" s="265"/>
      <c r="AD583" s="265"/>
      <c r="AE583" s="265"/>
      <c r="AF583" s="265"/>
      <c r="AG583" s="265"/>
      <c r="AH583" s="265"/>
      <c r="AI583" s="265"/>
      <c r="AJ583" s="265"/>
      <c r="AK583" s="265"/>
      <c r="AL583" s="265"/>
      <c r="AM583" s="265"/>
      <c r="AN583" s="266"/>
      <c r="AO583" s="266"/>
      <c r="AP583" s="266"/>
      <c r="AQ583" s="266"/>
      <c r="AR583" s="266"/>
      <c r="AS583" s="265"/>
    </row>
    <row r="584" spans="1:45" ht="14.25" customHeight="1" x14ac:dyDescent="0.25">
      <c r="A584" s="265"/>
      <c r="B584" s="325"/>
      <c r="C584" s="325"/>
      <c r="D584" s="265"/>
      <c r="E584" s="265"/>
      <c r="F584" s="265"/>
      <c r="G584" s="265"/>
      <c r="H584" s="265"/>
      <c r="I584" s="265"/>
      <c r="J584" s="265"/>
      <c r="K584" s="265"/>
      <c r="L584" s="265"/>
      <c r="M584" s="265"/>
      <c r="N584" s="265"/>
      <c r="O584" s="265"/>
      <c r="P584" s="265"/>
      <c r="Q584" s="265"/>
      <c r="R584" s="265"/>
      <c r="S584" s="265"/>
      <c r="T584" s="265"/>
      <c r="U584" s="265"/>
      <c r="V584" s="265"/>
      <c r="W584" s="326"/>
      <c r="X584" s="265"/>
      <c r="Y584" s="265"/>
      <c r="Z584" s="265"/>
      <c r="AA584" s="265"/>
      <c r="AB584" s="265"/>
      <c r="AC584" s="265"/>
      <c r="AD584" s="265"/>
      <c r="AE584" s="265"/>
      <c r="AF584" s="265"/>
      <c r="AG584" s="265"/>
      <c r="AH584" s="265"/>
      <c r="AI584" s="265"/>
      <c r="AJ584" s="265"/>
      <c r="AK584" s="265"/>
      <c r="AL584" s="265"/>
      <c r="AM584" s="265"/>
      <c r="AN584" s="266"/>
      <c r="AO584" s="266"/>
      <c r="AP584" s="266"/>
      <c r="AQ584" s="266"/>
      <c r="AR584" s="266"/>
      <c r="AS584" s="265"/>
    </row>
    <row r="585" spans="1:45" ht="14.25" customHeight="1" x14ac:dyDescent="0.25">
      <c r="A585" s="265"/>
      <c r="B585" s="325"/>
      <c r="C585" s="325"/>
      <c r="D585" s="265"/>
      <c r="E585" s="265"/>
      <c r="F585" s="265"/>
      <c r="G585" s="265"/>
      <c r="H585" s="265"/>
      <c r="I585" s="265"/>
      <c r="J585" s="265"/>
      <c r="K585" s="265"/>
      <c r="L585" s="265"/>
      <c r="M585" s="265"/>
      <c r="N585" s="265"/>
      <c r="O585" s="265"/>
      <c r="P585" s="265"/>
      <c r="Q585" s="265"/>
      <c r="R585" s="265"/>
      <c r="S585" s="265"/>
      <c r="T585" s="265"/>
      <c r="U585" s="265"/>
      <c r="V585" s="265"/>
      <c r="W585" s="326"/>
      <c r="X585" s="265"/>
      <c r="Y585" s="265"/>
      <c r="Z585" s="265"/>
      <c r="AA585" s="265"/>
      <c r="AB585" s="265"/>
      <c r="AC585" s="265"/>
      <c r="AD585" s="265"/>
      <c r="AE585" s="265"/>
      <c r="AF585" s="265"/>
      <c r="AG585" s="265"/>
      <c r="AH585" s="265"/>
      <c r="AI585" s="265"/>
      <c r="AJ585" s="265"/>
      <c r="AK585" s="265"/>
      <c r="AL585" s="265"/>
      <c r="AM585" s="265"/>
      <c r="AN585" s="266"/>
      <c r="AO585" s="266"/>
      <c r="AP585" s="266"/>
      <c r="AQ585" s="266"/>
      <c r="AR585" s="266"/>
      <c r="AS585" s="265"/>
    </row>
    <row r="586" spans="1:45" ht="14.25" customHeight="1" x14ac:dyDescent="0.25">
      <c r="A586" s="265"/>
      <c r="B586" s="325"/>
      <c r="C586" s="325"/>
      <c r="D586" s="265"/>
      <c r="E586" s="265"/>
      <c r="F586" s="265"/>
      <c r="G586" s="265"/>
      <c r="H586" s="265"/>
      <c r="I586" s="265"/>
      <c r="J586" s="265"/>
      <c r="K586" s="265"/>
      <c r="L586" s="265"/>
      <c r="M586" s="265"/>
      <c r="N586" s="265"/>
      <c r="O586" s="265"/>
      <c r="P586" s="265"/>
      <c r="Q586" s="265"/>
      <c r="R586" s="265"/>
      <c r="S586" s="265"/>
      <c r="T586" s="265"/>
      <c r="U586" s="265"/>
      <c r="V586" s="265"/>
      <c r="W586" s="326"/>
      <c r="X586" s="265"/>
      <c r="Y586" s="265"/>
      <c r="Z586" s="265"/>
      <c r="AA586" s="265"/>
      <c r="AB586" s="265"/>
      <c r="AC586" s="265"/>
      <c r="AD586" s="265"/>
      <c r="AE586" s="265"/>
      <c r="AF586" s="265"/>
      <c r="AG586" s="265"/>
      <c r="AH586" s="265"/>
      <c r="AI586" s="265"/>
      <c r="AJ586" s="265"/>
      <c r="AK586" s="265"/>
      <c r="AL586" s="265"/>
      <c r="AM586" s="265"/>
      <c r="AN586" s="266"/>
      <c r="AO586" s="266"/>
      <c r="AP586" s="266"/>
      <c r="AQ586" s="266"/>
      <c r="AR586" s="266"/>
      <c r="AS586" s="265"/>
    </row>
    <row r="587" spans="1:45" ht="14.25" customHeight="1" x14ac:dyDescent="0.25">
      <c r="A587" s="265"/>
      <c r="B587" s="325"/>
      <c r="C587" s="325"/>
      <c r="D587" s="265"/>
      <c r="E587" s="265"/>
      <c r="F587" s="265"/>
      <c r="G587" s="265"/>
      <c r="H587" s="265"/>
      <c r="I587" s="265"/>
      <c r="J587" s="265"/>
      <c r="K587" s="265"/>
      <c r="L587" s="265"/>
      <c r="M587" s="265"/>
      <c r="N587" s="265"/>
      <c r="O587" s="265"/>
      <c r="P587" s="265"/>
      <c r="Q587" s="265"/>
      <c r="R587" s="265"/>
      <c r="S587" s="265"/>
      <c r="T587" s="265"/>
      <c r="U587" s="265"/>
      <c r="V587" s="265"/>
      <c r="W587" s="326"/>
      <c r="X587" s="265"/>
      <c r="Y587" s="265"/>
      <c r="Z587" s="265"/>
      <c r="AA587" s="265"/>
      <c r="AB587" s="265"/>
      <c r="AC587" s="265"/>
      <c r="AD587" s="265"/>
      <c r="AE587" s="265"/>
      <c r="AF587" s="265"/>
      <c r="AG587" s="265"/>
      <c r="AH587" s="265"/>
      <c r="AI587" s="265"/>
      <c r="AJ587" s="265"/>
      <c r="AK587" s="265"/>
      <c r="AL587" s="265"/>
      <c r="AM587" s="265"/>
      <c r="AN587" s="266"/>
      <c r="AO587" s="266"/>
      <c r="AP587" s="266"/>
      <c r="AQ587" s="266"/>
      <c r="AR587" s="266"/>
      <c r="AS587" s="265"/>
    </row>
    <row r="588" spans="1:45" ht="14.25" customHeight="1" x14ac:dyDescent="0.25">
      <c r="A588" s="265"/>
      <c r="B588" s="325"/>
      <c r="C588" s="325"/>
      <c r="D588" s="265"/>
      <c r="E588" s="265"/>
      <c r="F588" s="265"/>
      <c r="G588" s="265"/>
      <c r="H588" s="265"/>
      <c r="I588" s="265"/>
      <c r="J588" s="265"/>
      <c r="K588" s="265"/>
      <c r="L588" s="265"/>
      <c r="M588" s="265"/>
      <c r="N588" s="265"/>
      <c r="O588" s="265"/>
      <c r="P588" s="265"/>
      <c r="Q588" s="265"/>
      <c r="R588" s="265"/>
      <c r="S588" s="265"/>
      <c r="T588" s="265"/>
      <c r="U588" s="265"/>
      <c r="V588" s="265"/>
      <c r="W588" s="326"/>
      <c r="X588" s="265"/>
      <c r="Y588" s="265"/>
      <c r="Z588" s="265"/>
      <c r="AA588" s="265"/>
      <c r="AB588" s="265"/>
      <c r="AC588" s="265"/>
      <c r="AD588" s="265"/>
      <c r="AE588" s="265"/>
      <c r="AF588" s="265"/>
      <c r="AG588" s="265"/>
      <c r="AH588" s="265"/>
      <c r="AI588" s="265"/>
      <c r="AJ588" s="265"/>
      <c r="AK588" s="265"/>
      <c r="AL588" s="265"/>
      <c r="AM588" s="265"/>
      <c r="AN588" s="266"/>
      <c r="AO588" s="266"/>
      <c r="AP588" s="266"/>
      <c r="AQ588" s="266"/>
      <c r="AR588" s="266"/>
      <c r="AS588" s="265"/>
    </row>
    <row r="589" spans="1:45" ht="14.25" customHeight="1" x14ac:dyDescent="0.25">
      <c r="A589" s="265"/>
      <c r="B589" s="325"/>
      <c r="C589" s="325"/>
      <c r="D589" s="265"/>
      <c r="E589" s="265"/>
      <c r="F589" s="265"/>
      <c r="G589" s="265"/>
      <c r="H589" s="265"/>
      <c r="I589" s="265"/>
      <c r="J589" s="265"/>
      <c r="K589" s="265"/>
      <c r="L589" s="265"/>
      <c r="M589" s="265"/>
      <c r="N589" s="265"/>
      <c r="O589" s="265"/>
      <c r="P589" s="265"/>
      <c r="Q589" s="265"/>
      <c r="R589" s="265"/>
      <c r="S589" s="265"/>
      <c r="T589" s="265"/>
      <c r="U589" s="265"/>
      <c r="V589" s="265"/>
      <c r="W589" s="326"/>
      <c r="X589" s="265"/>
      <c r="Y589" s="265"/>
      <c r="Z589" s="265"/>
      <c r="AA589" s="265"/>
      <c r="AB589" s="265"/>
      <c r="AC589" s="265"/>
      <c r="AD589" s="265"/>
      <c r="AE589" s="265"/>
      <c r="AF589" s="265"/>
      <c r="AG589" s="265"/>
      <c r="AH589" s="265"/>
      <c r="AI589" s="265"/>
      <c r="AJ589" s="265"/>
      <c r="AK589" s="265"/>
      <c r="AL589" s="265"/>
      <c r="AM589" s="265"/>
      <c r="AN589" s="266"/>
      <c r="AO589" s="266"/>
      <c r="AP589" s="266"/>
      <c r="AQ589" s="266"/>
      <c r="AR589" s="266"/>
      <c r="AS589" s="265"/>
    </row>
    <row r="590" spans="1:45" ht="14.25" customHeight="1" x14ac:dyDescent="0.25">
      <c r="A590" s="265"/>
      <c r="B590" s="325"/>
      <c r="C590" s="325"/>
      <c r="D590" s="265"/>
      <c r="E590" s="265"/>
      <c r="F590" s="265"/>
      <c r="G590" s="265"/>
      <c r="H590" s="265"/>
      <c r="I590" s="265"/>
      <c r="J590" s="265"/>
      <c r="K590" s="265"/>
      <c r="L590" s="265"/>
      <c r="M590" s="265"/>
      <c r="N590" s="265"/>
      <c r="O590" s="265"/>
      <c r="P590" s="265"/>
      <c r="Q590" s="265"/>
      <c r="R590" s="265"/>
      <c r="S590" s="265"/>
      <c r="T590" s="265"/>
      <c r="U590" s="265"/>
      <c r="V590" s="265"/>
      <c r="W590" s="326"/>
      <c r="X590" s="265"/>
      <c r="Y590" s="265"/>
      <c r="Z590" s="265"/>
      <c r="AA590" s="265"/>
      <c r="AB590" s="265"/>
      <c r="AC590" s="265"/>
      <c r="AD590" s="265"/>
      <c r="AE590" s="265"/>
      <c r="AF590" s="265"/>
      <c r="AG590" s="265"/>
      <c r="AH590" s="265"/>
      <c r="AI590" s="265"/>
      <c r="AJ590" s="265"/>
      <c r="AK590" s="265"/>
      <c r="AL590" s="265"/>
      <c r="AM590" s="265"/>
      <c r="AN590" s="266"/>
      <c r="AO590" s="266"/>
      <c r="AP590" s="266"/>
      <c r="AQ590" s="266"/>
      <c r="AR590" s="266"/>
      <c r="AS590" s="265"/>
    </row>
    <row r="591" spans="1:45" ht="14.25" customHeight="1" x14ac:dyDescent="0.25">
      <c r="A591" s="265"/>
      <c r="B591" s="325"/>
      <c r="C591" s="325"/>
      <c r="D591" s="265"/>
      <c r="E591" s="265"/>
      <c r="F591" s="265"/>
      <c r="G591" s="265"/>
      <c r="H591" s="265"/>
      <c r="I591" s="265"/>
      <c r="J591" s="265"/>
      <c r="K591" s="265"/>
      <c r="L591" s="265"/>
      <c r="M591" s="265"/>
      <c r="N591" s="265"/>
      <c r="O591" s="265"/>
      <c r="P591" s="265"/>
      <c r="Q591" s="265"/>
      <c r="R591" s="265"/>
      <c r="S591" s="265"/>
      <c r="T591" s="265"/>
      <c r="U591" s="265"/>
      <c r="V591" s="265"/>
      <c r="W591" s="326"/>
      <c r="X591" s="265"/>
      <c r="Y591" s="265"/>
      <c r="Z591" s="265"/>
      <c r="AA591" s="265"/>
      <c r="AB591" s="265"/>
      <c r="AC591" s="265"/>
      <c r="AD591" s="265"/>
      <c r="AE591" s="265"/>
      <c r="AF591" s="265"/>
      <c r="AG591" s="265"/>
      <c r="AH591" s="265"/>
      <c r="AI591" s="265"/>
      <c r="AJ591" s="265"/>
      <c r="AK591" s="265"/>
      <c r="AL591" s="265"/>
      <c r="AM591" s="265"/>
      <c r="AN591" s="266"/>
      <c r="AO591" s="266"/>
      <c r="AP591" s="266"/>
      <c r="AQ591" s="266"/>
      <c r="AR591" s="266"/>
      <c r="AS591" s="265"/>
    </row>
    <row r="592" spans="1:45" ht="14.25" customHeight="1" x14ac:dyDescent="0.25">
      <c r="A592" s="265"/>
      <c r="B592" s="325"/>
      <c r="C592" s="325"/>
      <c r="D592" s="265"/>
      <c r="E592" s="265"/>
      <c r="F592" s="265"/>
      <c r="G592" s="265"/>
      <c r="H592" s="265"/>
      <c r="I592" s="265"/>
      <c r="J592" s="265"/>
      <c r="K592" s="265"/>
      <c r="L592" s="265"/>
      <c r="M592" s="265"/>
      <c r="N592" s="265"/>
      <c r="O592" s="265"/>
      <c r="P592" s="265"/>
      <c r="Q592" s="265"/>
      <c r="R592" s="265"/>
      <c r="S592" s="265"/>
      <c r="T592" s="265"/>
      <c r="U592" s="265"/>
      <c r="V592" s="265"/>
      <c r="W592" s="326"/>
      <c r="X592" s="265"/>
      <c r="Y592" s="265"/>
      <c r="Z592" s="265"/>
      <c r="AA592" s="265"/>
      <c r="AB592" s="265"/>
      <c r="AC592" s="265"/>
      <c r="AD592" s="265"/>
      <c r="AE592" s="265"/>
      <c r="AF592" s="265"/>
      <c r="AG592" s="265"/>
      <c r="AH592" s="265"/>
      <c r="AI592" s="265"/>
      <c r="AJ592" s="265"/>
      <c r="AK592" s="265"/>
      <c r="AL592" s="265"/>
      <c r="AM592" s="265"/>
      <c r="AN592" s="266"/>
      <c r="AO592" s="266"/>
      <c r="AP592" s="266"/>
      <c r="AQ592" s="266"/>
      <c r="AR592" s="266"/>
      <c r="AS592" s="265"/>
    </row>
    <row r="593" spans="1:45" ht="14.25" customHeight="1" x14ac:dyDescent="0.25">
      <c r="A593" s="265"/>
      <c r="B593" s="325"/>
      <c r="C593" s="325"/>
      <c r="D593" s="265"/>
      <c r="E593" s="265"/>
      <c r="F593" s="265"/>
      <c r="G593" s="265"/>
      <c r="H593" s="265"/>
      <c r="I593" s="265"/>
      <c r="J593" s="265"/>
      <c r="K593" s="265"/>
      <c r="L593" s="265"/>
      <c r="M593" s="265"/>
      <c r="N593" s="265"/>
      <c r="O593" s="265"/>
      <c r="P593" s="265"/>
      <c r="Q593" s="265"/>
      <c r="R593" s="265"/>
      <c r="S593" s="265"/>
      <c r="T593" s="265"/>
      <c r="U593" s="265"/>
      <c r="V593" s="265"/>
      <c r="W593" s="326"/>
      <c r="X593" s="265"/>
      <c r="Y593" s="265"/>
      <c r="Z593" s="265"/>
      <c r="AA593" s="265"/>
      <c r="AB593" s="265"/>
      <c r="AC593" s="265"/>
      <c r="AD593" s="265"/>
      <c r="AE593" s="265"/>
      <c r="AF593" s="265"/>
      <c r="AG593" s="265"/>
      <c r="AH593" s="265"/>
      <c r="AI593" s="265"/>
      <c r="AJ593" s="265"/>
      <c r="AK593" s="265"/>
      <c r="AL593" s="265"/>
      <c r="AM593" s="265"/>
      <c r="AN593" s="266"/>
      <c r="AO593" s="266"/>
      <c r="AP593" s="266"/>
      <c r="AQ593" s="266"/>
      <c r="AR593" s="266"/>
      <c r="AS593" s="265"/>
    </row>
    <row r="594" spans="1:45" ht="14.25" customHeight="1" x14ac:dyDescent="0.25">
      <c r="A594" s="265"/>
      <c r="B594" s="325"/>
      <c r="C594" s="325"/>
      <c r="D594" s="265"/>
      <c r="E594" s="265"/>
      <c r="F594" s="265"/>
      <c r="G594" s="265"/>
      <c r="H594" s="265"/>
      <c r="I594" s="265"/>
      <c r="J594" s="265"/>
      <c r="K594" s="265"/>
      <c r="L594" s="265"/>
      <c r="M594" s="265"/>
      <c r="N594" s="265"/>
      <c r="O594" s="265"/>
      <c r="P594" s="265"/>
      <c r="Q594" s="265"/>
      <c r="R594" s="265"/>
      <c r="S594" s="265"/>
      <c r="T594" s="265"/>
      <c r="U594" s="265"/>
      <c r="V594" s="265"/>
      <c r="W594" s="326"/>
      <c r="X594" s="265"/>
      <c r="Y594" s="265"/>
      <c r="Z594" s="265"/>
      <c r="AA594" s="265"/>
      <c r="AB594" s="265"/>
      <c r="AC594" s="265"/>
      <c r="AD594" s="265"/>
      <c r="AE594" s="265"/>
      <c r="AF594" s="265"/>
      <c r="AG594" s="265"/>
      <c r="AH594" s="265"/>
      <c r="AI594" s="265"/>
      <c r="AJ594" s="265"/>
      <c r="AK594" s="265"/>
      <c r="AL594" s="265"/>
      <c r="AM594" s="265"/>
      <c r="AN594" s="266"/>
      <c r="AO594" s="266"/>
      <c r="AP594" s="266"/>
      <c r="AQ594" s="266"/>
      <c r="AR594" s="266"/>
      <c r="AS594" s="265"/>
    </row>
    <row r="595" spans="1:45" ht="14.25" customHeight="1" x14ac:dyDescent="0.25">
      <c r="A595" s="265"/>
      <c r="B595" s="325"/>
      <c r="C595" s="325"/>
      <c r="D595" s="265"/>
      <c r="E595" s="265"/>
      <c r="F595" s="265"/>
      <c r="G595" s="265"/>
      <c r="H595" s="265"/>
      <c r="I595" s="265"/>
      <c r="J595" s="265"/>
      <c r="K595" s="265"/>
      <c r="L595" s="265"/>
      <c r="M595" s="265"/>
      <c r="N595" s="265"/>
      <c r="O595" s="265"/>
      <c r="P595" s="265"/>
      <c r="Q595" s="265"/>
      <c r="R595" s="265"/>
      <c r="S595" s="265"/>
      <c r="T595" s="265"/>
      <c r="U595" s="265"/>
      <c r="V595" s="265"/>
      <c r="W595" s="326"/>
      <c r="X595" s="265"/>
      <c r="Y595" s="265"/>
      <c r="Z595" s="265"/>
      <c r="AA595" s="265"/>
      <c r="AB595" s="265"/>
      <c r="AC595" s="265"/>
      <c r="AD595" s="265"/>
      <c r="AE595" s="265"/>
      <c r="AF595" s="265"/>
      <c r="AG595" s="265"/>
      <c r="AH595" s="265"/>
      <c r="AI595" s="265"/>
      <c r="AJ595" s="265"/>
      <c r="AK595" s="265"/>
      <c r="AL595" s="265"/>
      <c r="AM595" s="265"/>
      <c r="AN595" s="266"/>
      <c r="AO595" s="266"/>
      <c r="AP595" s="266"/>
      <c r="AQ595" s="266"/>
      <c r="AR595" s="266"/>
      <c r="AS595" s="265"/>
    </row>
    <row r="596" spans="1:45" ht="14.25" customHeight="1" x14ac:dyDescent="0.25">
      <c r="A596" s="265"/>
      <c r="B596" s="325"/>
      <c r="C596" s="325"/>
      <c r="D596" s="265"/>
      <c r="E596" s="265"/>
      <c r="F596" s="265"/>
      <c r="G596" s="265"/>
      <c r="H596" s="265"/>
      <c r="I596" s="265"/>
      <c r="J596" s="265"/>
      <c r="K596" s="265"/>
      <c r="L596" s="265"/>
      <c r="M596" s="265"/>
      <c r="N596" s="265"/>
      <c r="O596" s="265"/>
      <c r="P596" s="265"/>
      <c r="Q596" s="265"/>
      <c r="R596" s="265"/>
      <c r="S596" s="265"/>
      <c r="T596" s="265"/>
      <c r="U596" s="265"/>
      <c r="V596" s="265"/>
      <c r="W596" s="326"/>
      <c r="X596" s="265"/>
      <c r="Y596" s="265"/>
      <c r="Z596" s="265"/>
      <c r="AA596" s="265"/>
      <c r="AB596" s="265"/>
      <c r="AC596" s="265"/>
      <c r="AD596" s="265"/>
      <c r="AE596" s="265"/>
      <c r="AF596" s="265"/>
      <c r="AG596" s="265"/>
      <c r="AH596" s="265"/>
      <c r="AI596" s="265"/>
      <c r="AJ596" s="265"/>
      <c r="AK596" s="265"/>
      <c r="AL596" s="265"/>
      <c r="AM596" s="265"/>
      <c r="AN596" s="266"/>
      <c r="AO596" s="266"/>
      <c r="AP596" s="266"/>
      <c r="AQ596" s="266"/>
      <c r="AR596" s="266"/>
      <c r="AS596" s="265"/>
    </row>
    <row r="597" spans="1:45" ht="14.25" customHeight="1" x14ac:dyDescent="0.25">
      <c r="A597" s="265"/>
      <c r="B597" s="325"/>
      <c r="C597" s="325"/>
      <c r="D597" s="265"/>
      <c r="E597" s="265"/>
      <c r="F597" s="265"/>
      <c r="G597" s="265"/>
      <c r="H597" s="265"/>
      <c r="I597" s="265"/>
      <c r="J597" s="265"/>
      <c r="K597" s="265"/>
      <c r="L597" s="265"/>
      <c r="M597" s="265"/>
      <c r="N597" s="265"/>
      <c r="O597" s="265"/>
      <c r="P597" s="265"/>
      <c r="Q597" s="265"/>
      <c r="R597" s="265"/>
      <c r="S597" s="265"/>
      <c r="T597" s="265"/>
      <c r="U597" s="265"/>
      <c r="V597" s="265"/>
      <c r="W597" s="326"/>
      <c r="X597" s="265"/>
      <c r="Y597" s="265"/>
      <c r="Z597" s="265"/>
      <c r="AA597" s="265"/>
      <c r="AB597" s="265"/>
      <c r="AC597" s="265"/>
      <c r="AD597" s="265"/>
      <c r="AE597" s="265"/>
      <c r="AF597" s="265"/>
      <c r="AG597" s="265"/>
      <c r="AH597" s="265"/>
      <c r="AI597" s="265"/>
      <c r="AJ597" s="265"/>
      <c r="AK597" s="265"/>
      <c r="AL597" s="265"/>
      <c r="AM597" s="265"/>
      <c r="AN597" s="266"/>
      <c r="AO597" s="266"/>
      <c r="AP597" s="266"/>
      <c r="AQ597" s="266"/>
      <c r="AR597" s="266"/>
      <c r="AS597" s="265"/>
    </row>
    <row r="598" spans="1:45" ht="14.25" customHeight="1" x14ac:dyDescent="0.25">
      <c r="A598" s="265"/>
      <c r="B598" s="325"/>
      <c r="C598" s="325"/>
      <c r="D598" s="265"/>
      <c r="E598" s="265"/>
      <c r="F598" s="265"/>
      <c r="G598" s="265"/>
      <c r="H598" s="265"/>
      <c r="I598" s="265"/>
      <c r="J598" s="265"/>
      <c r="K598" s="265"/>
      <c r="L598" s="265"/>
      <c r="M598" s="265"/>
      <c r="N598" s="265"/>
      <c r="O598" s="265"/>
      <c r="P598" s="265"/>
      <c r="Q598" s="265"/>
      <c r="R598" s="265"/>
      <c r="S598" s="265"/>
      <c r="T598" s="265"/>
      <c r="U598" s="265"/>
      <c r="V598" s="265"/>
      <c r="W598" s="326"/>
      <c r="X598" s="265"/>
      <c r="Y598" s="265"/>
      <c r="Z598" s="265"/>
      <c r="AA598" s="265"/>
      <c r="AB598" s="265"/>
      <c r="AC598" s="265"/>
      <c r="AD598" s="265"/>
      <c r="AE598" s="265"/>
      <c r="AF598" s="265"/>
      <c r="AG598" s="265"/>
      <c r="AH598" s="265"/>
      <c r="AI598" s="265"/>
      <c r="AJ598" s="265"/>
      <c r="AK598" s="265"/>
      <c r="AL598" s="265"/>
      <c r="AM598" s="265"/>
      <c r="AN598" s="266"/>
      <c r="AO598" s="266"/>
      <c r="AP598" s="266"/>
      <c r="AQ598" s="266"/>
      <c r="AR598" s="266"/>
      <c r="AS598" s="265"/>
    </row>
    <row r="599" spans="1:45" ht="14.25" customHeight="1" x14ac:dyDescent="0.25">
      <c r="A599" s="265"/>
      <c r="B599" s="325"/>
      <c r="C599" s="325"/>
      <c r="D599" s="265"/>
      <c r="E599" s="265"/>
      <c r="F599" s="265"/>
      <c r="G599" s="265"/>
      <c r="H599" s="265"/>
      <c r="I599" s="265"/>
      <c r="J599" s="265"/>
      <c r="K599" s="265"/>
      <c r="L599" s="265"/>
      <c r="M599" s="265"/>
      <c r="N599" s="265"/>
      <c r="O599" s="265"/>
      <c r="P599" s="265"/>
      <c r="Q599" s="265"/>
      <c r="R599" s="265"/>
      <c r="S599" s="265"/>
      <c r="T599" s="265"/>
      <c r="U599" s="265"/>
      <c r="V599" s="265"/>
      <c r="W599" s="326"/>
      <c r="X599" s="265"/>
      <c r="Y599" s="265"/>
      <c r="Z599" s="265"/>
      <c r="AA599" s="265"/>
      <c r="AB599" s="265"/>
      <c r="AC599" s="265"/>
      <c r="AD599" s="265"/>
      <c r="AE599" s="265"/>
      <c r="AF599" s="265"/>
      <c r="AG599" s="265"/>
      <c r="AH599" s="265"/>
      <c r="AI599" s="265"/>
      <c r="AJ599" s="265"/>
      <c r="AK599" s="265"/>
      <c r="AL599" s="265"/>
      <c r="AM599" s="265"/>
      <c r="AN599" s="266"/>
      <c r="AO599" s="266"/>
      <c r="AP599" s="266"/>
      <c r="AQ599" s="266"/>
      <c r="AR599" s="266"/>
      <c r="AS599" s="265"/>
    </row>
    <row r="600" spans="1:45" ht="14.25" customHeight="1" x14ac:dyDescent="0.25">
      <c r="A600" s="265"/>
      <c r="B600" s="325"/>
      <c r="C600" s="325"/>
      <c r="D600" s="265"/>
      <c r="E600" s="265"/>
      <c r="F600" s="265"/>
      <c r="G600" s="265"/>
      <c r="H600" s="265"/>
      <c r="I600" s="265"/>
      <c r="J600" s="265"/>
      <c r="K600" s="265"/>
      <c r="L600" s="265"/>
      <c r="M600" s="265"/>
      <c r="N600" s="265"/>
      <c r="O600" s="265"/>
      <c r="P600" s="265"/>
      <c r="Q600" s="265"/>
      <c r="R600" s="265"/>
      <c r="S600" s="265"/>
      <c r="T600" s="265"/>
      <c r="U600" s="265"/>
      <c r="V600" s="265"/>
      <c r="W600" s="326"/>
      <c r="X600" s="265"/>
      <c r="Y600" s="265"/>
      <c r="Z600" s="265"/>
      <c r="AA600" s="265"/>
      <c r="AB600" s="265"/>
      <c r="AC600" s="265"/>
      <c r="AD600" s="265"/>
      <c r="AE600" s="265"/>
      <c r="AF600" s="265"/>
      <c r="AG600" s="265"/>
      <c r="AH600" s="265"/>
      <c r="AI600" s="265"/>
      <c r="AJ600" s="265"/>
      <c r="AK600" s="265"/>
      <c r="AL600" s="265"/>
      <c r="AM600" s="265"/>
      <c r="AN600" s="266"/>
      <c r="AO600" s="266"/>
      <c r="AP600" s="266"/>
      <c r="AQ600" s="266"/>
      <c r="AR600" s="266"/>
      <c r="AS600" s="265"/>
    </row>
    <row r="601" spans="1:45" ht="14.25" customHeight="1" x14ac:dyDescent="0.25">
      <c r="A601" s="265"/>
      <c r="B601" s="325"/>
      <c r="C601" s="325"/>
      <c r="D601" s="265"/>
      <c r="E601" s="265"/>
      <c r="F601" s="265"/>
      <c r="G601" s="265"/>
      <c r="H601" s="265"/>
      <c r="I601" s="265"/>
      <c r="J601" s="265"/>
      <c r="K601" s="265"/>
      <c r="L601" s="265"/>
      <c r="M601" s="265"/>
      <c r="N601" s="265"/>
      <c r="O601" s="265"/>
      <c r="P601" s="265"/>
      <c r="Q601" s="265"/>
      <c r="R601" s="265"/>
      <c r="S601" s="265"/>
      <c r="T601" s="265"/>
      <c r="U601" s="265"/>
      <c r="V601" s="265"/>
      <c r="W601" s="326"/>
      <c r="X601" s="265"/>
      <c r="Y601" s="265"/>
      <c r="Z601" s="265"/>
      <c r="AA601" s="265"/>
      <c r="AB601" s="265"/>
      <c r="AC601" s="265"/>
      <c r="AD601" s="265"/>
      <c r="AE601" s="265"/>
      <c r="AF601" s="265"/>
      <c r="AG601" s="265"/>
      <c r="AH601" s="265"/>
      <c r="AI601" s="265"/>
      <c r="AJ601" s="265"/>
      <c r="AK601" s="265"/>
      <c r="AL601" s="265"/>
      <c r="AM601" s="265"/>
      <c r="AN601" s="266"/>
      <c r="AO601" s="266"/>
      <c r="AP601" s="266"/>
      <c r="AQ601" s="266"/>
      <c r="AR601" s="266"/>
      <c r="AS601" s="265"/>
    </row>
    <row r="602" spans="1:45" ht="14.25" customHeight="1" x14ac:dyDescent="0.25">
      <c r="A602" s="265"/>
      <c r="B602" s="325"/>
      <c r="C602" s="325"/>
      <c r="D602" s="265"/>
      <c r="E602" s="265"/>
      <c r="F602" s="265"/>
      <c r="G602" s="265"/>
      <c r="H602" s="265"/>
      <c r="I602" s="265"/>
      <c r="J602" s="265"/>
      <c r="K602" s="265"/>
      <c r="L602" s="265"/>
      <c r="M602" s="265"/>
      <c r="N602" s="265"/>
      <c r="O602" s="265"/>
      <c r="P602" s="265"/>
      <c r="Q602" s="265"/>
      <c r="R602" s="265"/>
      <c r="S602" s="265"/>
      <c r="T602" s="265"/>
      <c r="U602" s="265"/>
      <c r="V602" s="265"/>
      <c r="W602" s="326"/>
      <c r="X602" s="265"/>
      <c r="Y602" s="265"/>
      <c r="Z602" s="265"/>
      <c r="AA602" s="265"/>
      <c r="AB602" s="265"/>
      <c r="AC602" s="265"/>
      <c r="AD602" s="265"/>
      <c r="AE602" s="265"/>
      <c r="AF602" s="265"/>
      <c r="AG602" s="265"/>
      <c r="AH602" s="265"/>
      <c r="AI602" s="265"/>
      <c r="AJ602" s="265"/>
      <c r="AK602" s="265"/>
      <c r="AL602" s="265"/>
      <c r="AM602" s="265"/>
      <c r="AN602" s="266"/>
      <c r="AO602" s="266"/>
      <c r="AP602" s="266"/>
      <c r="AQ602" s="266"/>
      <c r="AR602" s="266"/>
      <c r="AS602" s="265"/>
    </row>
    <row r="603" spans="1:45" ht="14.25" customHeight="1" x14ac:dyDescent="0.25">
      <c r="A603" s="265"/>
      <c r="B603" s="325"/>
      <c r="C603" s="325"/>
      <c r="D603" s="265"/>
      <c r="E603" s="265"/>
      <c r="F603" s="265"/>
      <c r="G603" s="265"/>
      <c r="H603" s="265"/>
      <c r="I603" s="265"/>
      <c r="J603" s="265"/>
      <c r="K603" s="265"/>
      <c r="L603" s="265"/>
      <c r="M603" s="265"/>
      <c r="N603" s="265"/>
      <c r="O603" s="265"/>
      <c r="P603" s="265"/>
      <c r="Q603" s="265"/>
      <c r="R603" s="265"/>
      <c r="S603" s="265"/>
      <c r="T603" s="265"/>
      <c r="U603" s="265"/>
      <c r="V603" s="265"/>
      <c r="W603" s="326"/>
      <c r="X603" s="265"/>
      <c r="Y603" s="265"/>
      <c r="Z603" s="265"/>
      <c r="AA603" s="265"/>
      <c r="AB603" s="265"/>
      <c r="AC603" s="265"/>
      <c r="AD603" s="265"/>
      <c r="AE603" s="265"/>
      <c r="AF603" s="265"/>
      <c r="AG603" s="265"/>
      <c r="AH603" s="265"/>
      <c r="AI603" s="265"/>
      <c r="AJ603" s="265"/>
      <c r="AK603" s="265"/>
      <c r="AL603" s="265"/>
      <c r="AM603" s="265"/>
      <c r="AN603" s="266"/>
      <c r="AO603" s="266"/>
      <c r="AP603" s="266"/>
      <c r="AQ603" s="266"/>
      <c r="AR603" s="266"/>
      <c r="AS603" s="265"/>
    </row>
    <row r="604" spans="1:45" ht="14.25" customHeight="1" x14ac:dyDescent="0.25">
      <c r="A604" s="265"/>
      <c r="B604" s="325"/>
      <c r="C604" s="325"/>
      <c r="D604" s="265"/>
      <c r="E604" s="265"/>
      <c r="F604" s="265"/>
      <c r="G604" s="265"/>
      <c r="H604" s="265"/>
      <c r="I604" s="265"/>
      <c r="J604" s="265"/>
      <c r="K604" s="265"/>
      <c r="L604" s="265"/>
      <c r="M604" s="265"/>
      <c r="N604" s="265"/>
      <c r="O604" s="265"/>
      <c r="P604" s="265"/>
      <c r="Q604" s="265"/>
      <c r="R604" s="265"/>
      <c r="S604" s="265"/>
      <c r="T604" s="265"/>
      <c r="U604" s="265"/>
      <c r="V604" s="265"/>
      <c r="W604" s="326"/>
      <c r="X604" s="265"/>
      <c r="Y604" s="265"/>
      <c r="Z604" s="265"/>
      <c r="AA604" s="265"/>
      <c r="AB604" s="265"/>
      <c r="AC604" s="265"/>
      <c r="AD604" s="265"/>
      <c r="AE604" s="265"/>
      <c r="AF604" s="265"/>
      <c r="AG604" s="265"/>
      <c r="AH604" s="265"/>
      <c r="AI604" s="265"/>
      <c r="AJ604" s="265"/>
      <c r="AK604" s="265"/>
      <c r="AL604" s="265"/>
      <c r="AM604" s="265"/>
      <c r="AN604" s="266"/>
      <c r="AO604" s="266"/>
      <c r="AP604" s="266"/>
      <c r="AQ604" s="266"/>
      <c r="AR604" s="266"/>
      <c r="AS604" s="265"/>
    </row>
    <row r="605" spans="1:45" ht="14.25" customHeight="1" x14ac:dyDescent="0.25">
      <c r="A605" s="265"/>
      <c r="B605" s="325"/>
      <c r="C605" s="325"/>
      <c r="D605" s="265"/>
      <c r="E605" s="265"/>
      <c r="F605" s="265"/>
      <c r="G605" s="265"/>
      <c r="H605" s="265"/>
      <c r="I605" s="265"/>
      <c r="J605" s="265"/>
      <c r="K605" s="265"/>
      <c r="L605" s="265"/>
      <c r="M605" s="265"/>
      <c r="N605" s="265"/>
      <c r="O605" s="265"/>
      <c r="P605" s="265"/>
      <c r="Q605" s="265"/>
      <c r="R605" s="265"/>
      <c r="S605" s="265"/>
      <c r="T605" s="265"/>
      <c r="U605" s="265"/>
      <c r="V605" s="265"/>
      <c r="W605" s="326"/>
      <c r="X605" s="265"/>
      <c r="Y605" s="265"/>
      <c r="Z605" s="265"/>
      <c r="AA605" s="265"/>
      <c r="AB605" s="265"/>
      <c r="AC605" s="265"/>
      <c r="AD605" s="265"/>
      <c r="AE605" s="265"/>
      <c r="AF605" s="265"/>
      <c r="AG605" s="265"/>
      <c r="AH605" s="265"/>
      <c r="AI605" s="265"/>
      <c r="AJ605" s="265"/>
      <c r="AK605" s="265"/>
      <c r="AL605" s="265"/>
      <c r="AM605" s="265"/>
      <c r="AN605" s="266"/>
      <c r="AO605" s="266"/>
      <c r="AP605" s="266"/>
      <c r="AQ605" s="266"/>
      <c r="AR605" s="266"/>
      <c r="AS605" s="265"/>
    </row>
    <row r="606" spans="1:45" ht="14.25" customHeight="1" x14ac:dyDescent="0.25">
      <c r="A606" s="265"/>
      <c r="B606" s="325"/>
      <c r="C606" s="325"/>
      <c r="D606" s="265"/>
      <c r="E606" s="265"/>
      <c r="F606" s="265"/>
      <c r="G606" s="265"/>
      <c r="H606" s="265"/>
      <c r="I606" s="265"/>
      <c r="J606" s="265"/>
      <c r="K606" s="265"/>
      <c r="L606" s="265"/>
      <c r="M606" s="265"/>
      <c r="N606" s="265"/>
      <c r="O606" s="265"/>
      <c r="P606" s="265"/>
      <c r="Q606" s="265"/>
      <c r="R606" s="265"/>
      <c r="S606" s="265"/>
      <c r="T606" s="265"/>
      <c r="U606" s="265"/>
      <c r="V606" s="265"/>
      <c r="W606" s="326"/>
      <c r="X606" s="265"/>
      <c r="Y606" s="265"/>
      <c r="Z606" s="265"/>
      <c r="AA606" s="265"/>
      <c r="AB606" s="265"/>
      <c r="AC606" s="265"/>
      <c r="AD606" s="265"/>
      <c r="AE606" s="265"/>
      <c r="AF606" s="265"/>
      <c r="AG606" s="265"/>
      <c r="AH606" s="265"/>
      <c r="AI606" s="265"/>
      <c r="AJ606" s="265"/>
      <c r="AK606" s="265"/>
      <c r="AL606" s="265"/>
      <c r="AM606" s="265"/>
      <c r="AN606" s="266"/>
      <c r="AO606" s="266"/>
      <c r="AP606" s="266"/>
      <c r="AQ606" s="266"/>
      <c r="AR606" s="266"/>
      <c r="AS606" s="265"/>
    </row>
    <row r="607" spans="1:45" ht="14.25" customHeight="1" x14ac:dyDescent="0.25">
      <c r="A607" s="265"/>
      <c r="B607" s="325"/>
      <c r="C607" s="325"/>
      <c r="D607" s="265"/>
      <c r="E607" s="265"/>
      <c r="F607" s="265"/>
      <c r="G607" s="265"/>
      <c r="H607" s="265"/>
      <c r="I607" s="265"/>
      <c r="J607" s="265"/>
      <c r="K607" s="265"/>
      <c r="L607" s="265"/>
      <c r="M607" s="265"/>
      <c r="N607" s="265"/>
      <c r="O607" s="265"/>
      <c r="P607" s="265"/>
      <c r="Q607" s="265"/>
      <c r="R607" s="265"/>
      <c r="S607" s="265"/>
      <c r="T607" s="265"/>
      <c r="U607" s="265"/>
      <c r="V607" s="265"/>
      <c r="W607" s="326"/>
      <c r="X607" s="265"/>
      <c r="Y607" s="265"/>
      <c r="Z607" s="265"/>
      <c r="AA607" s="265"/>
      <c r="AB607" s="265"/>
      <c r="AC607" s="265"/>
      <c r="AD607" s="265"/>
      <c r="AE607" s="265"/>
      <c r="AF607" s="265"/>
      <c r="AG607" s="265"/>
      <c r="AH607" s="265"/>
      <c r="AI607" s="265"/>
      <c r="AJ607" s="265"/>
      <c r="AK607" s="265"/>
      <c r="AL607" s="265"/>
      <c r="AM607" s="265"/>
      <c r="AN607" s="266"/>
      <c r="AO607" s="266"/>
      <c r="AP607" s="266"/>
      <c r="AQ607" s="266"/>
      <c r="AR607" s="266"/>
      <c r="AS607" s="265"/>
    </row>
    <row r="608" spans="1:45" ht="14.25" customHeight="1" x14ac:dyDescent="0.25">
      <c r="A608" s="265"/>
      <c r="B608" s="325"/>
      <c r="C608" s="325"/>
      <c r="D608" s="265"/>
      <c r="E608" s="265"/>
      <c r="F608" s="265"/>
      <c r="G608" s="265"/>
      <c r="H608" s="265"/>
      <c r="I608" s="265"/>
      <c r="J608" s="265"/>
      <c r="K608" s="265"/>
      <c r="L608" s="265"/>
      <c r="M608" s="265"/>
      <c r="N608" s="265"/>
      <c r="O608" s="265"/>
      <c r="P608" s="265"/>
      <c r="Q608" s="265"/>
      <c r="R608" s="265"/>
      <c r="S608" s="265"/>
      <c r="T608" s="265"/>
      <c r="U608" s="265"/>
      <c r="V608" s="265"/>
      <c r="W608" s="326"/>
      <c r="X608" s="265"/>
      <c r="Y608" s="265"/>
      <c r="Z608" s="265"/>
      <c r="AA608" s="265"/>
      <c r="AB608" s="265"/>
      <c r="AC608" s="265"/>
      <c r="AD608" s="265"/>
      <c r="AE608" s="265"/>
      <c r="AF608" s="265"/>
      <c r="AG608" s="265"/>
      <c r="AH608" s="265"/>
      <c r="AI608" s="265"/>
      <c r="AJ608" s="265"/>
      <c r="AK608" s="265"/>
      <c r="AL608" s="265"/>
      <c r="AM608" s="265"/>
      <c r="AN608" s="266"/>
      <c r="AO608" s="266"/>
      <c r="AP608" s="266"/>
      <c r="AQ608" s="266"/>
      <c r="AR608" s="266"/>
      <c r="AS608" s="265"/>
    </row>
    <row r="609" spans="1:45" ht="14.25" customHeight="1" x14ac:dyDescent="0.25">
      <c r="A609" s="265"/>
      <c r="B609" s="325"/>
      <c r="C609" s="325"/>
      <c r="D609" s="265"/>
      <c r="E609" s="265"/>
      <c r="F609" s="265"/>
      <c r="G609" s="265"/>
      <c r="H609" s="265"/>
      <c r="I609" s="265"/>
      <c r="J609" s="265"/>
      <c r="K609" s="265"/>
      <c r="L609" s="265"/>
      <c r="M609" s="265"/>
      <c r="N609" s="265"/>
      <c r="O609" s="265"/>
      <c r="P609" s="265"/>
      <c r="Q609" s="265"/>
      <c r="R609" s="265"/>
      <c r="S609" s="265"/>
      <c r="T609" s="265"/>
      <c r="U609" s="265"/>
      <c r="V609" s="265"/>
      <c r="W609" s="326"/>
      <c r="X609" s="265"/>
      <c r="Y609" s="265"/>
      <c r="Z609" s="265"/>
      <c r="AA609" s="265"/>
      <c r="AB609" s="265"/>
      <c r="AC609" s="265"/>
      <c r="AD609" s="265"/>
      <c r="AE609" s="265"/>
      <c r="AF609" s="265"/>
      <c r="AG609" s="265"/>
      <c r="AH609" s="265"/>
      <c r="AI609" s="265"/>
      <c r="AJ609" s="265"/>
      <c r="AK609" s="265"/>
      <c r="AL609" s="265"/>
      <c r="AM609" s="265"/>
      <c r="AN609" s="266"/>
      <c r="AO609" s="266"/>
      <c r="AP609" s="266"/>
      <c r="AQ609" s="266"/>
      <c r="AR609" s="266"/>
      <c r="AS609" s="265"/>
    </row>
    <row r="610" spans="1:45" ht="14.25" customHeight="1" x14ac:dyDescent="0.25">
      <c r="A610" s="265"/>
      <c r="B610" s="325"/>
      <c r="C610" s="325"/>
      <c r="D610" s="265"/>
      <c r="E610" s="265"/>
      <c r="F610" s="265"/>
      <c r="G610" s="265"/>
      <c r="H610" s="265"/>
      <c r="I610" s="265"/>
      <c r="J610" s="265"/>
      <c r="K610" s="265"/>
      <c r="L610" s="265"/>
      <c r="M610" s="265"/>
      <c r="N610" s="265"/>
      <c r="O610" s="265"/>
      <c r="P610" s="265"/>
      <c r="Q610" s="265"/>
      <c r="R610" s="265"/>
      <c r="S610" s="265"/>
      <c r="T610" s="265"/>
      <c r="U610" s="265"/>
      <c r="V610" s="265"/>
      <c r="W610" s="326"/>
      <c r="X610" s="265"/>
      <c r="Y610" s="265"/>
      <c r="Z610" s="265"/>
      <c r="AA610" s="265"/>
      <c r="AB610" s="265"/>
      <c r="AC610" s="265"/>
      <c r="AD610" s="265"/>
      <c r="AE610" s="265"/>
      <c r="AF610" s="265"/>
      <c r="AG610" s="265"/>
      <c r="AH610" s="265"/>
      <c r="AI610" s="265"/>
      <c r="AJ610" s="265"/>
      <c r="AK610" s="265"/>
      <c r="AL610" s="265"/>
      <c r="AM610" s="265"/>
      <c r="AN610" s="266"/>
      <c r="AO610" s="266"/>
      <c r="AP610" s="266"/>
      <c r="AQ610" s="266"/>
      <c r="AR610" s="266"/>
      <c r="AS610" s="265"/>
    </row>
    <row r="611" spans="1:45" ht="14.25" customHeight="1" x14ac:dyDescent="0.25">
      <c r="A611" s="265"/>
      <c r="B611" s="325"/>
      <c r="C611" s="325"/>
      <c r="D611" s="265"/>
      <c r="E611" s="265"/>
      <c r="F611" s="265"/>
      <c r="G611" s="265"/>
      <c r="H611" s="265"/>
      <c r="I611" s="265"/>
      <c r="J611" s="265"/>
      <c r="K611" s="265"/>
      <c r="L611" s="265"/>
      <c r="M611" s="265"/>
      <c r="N611" s="265"/>
      <c r="O611" s="265"/>
      <c r="P611" s="265"/>
      <c r="Q611" s="265"/>
      <c r="R611" s="265"/>
      <c r="S611" s="265"/>
      <c r="T611" s="265"/>
      <c r="U611" s="265"/>
      <c r="V611" s="265"/>
      <c r="W611" s="326"/>
      <c r="X611" s="265"/>
      <c r="Y611" s="265"/>
      <c r="Z611" s="265"/>
      <c r="AA611" s="265"/>
      <c r="AB611" s="265"/>
      <c r="AC611" s="265"/>
      <c r="AD611" s="265"/>
      <c r="AE611" s="265"/>
      <c r="AF611" s="265"/>
      <c r="AG611" s="265"/>
      <c r="AH611" s="265"/>
      <c r="AI611" s="265"/>
      <c r="AJ611" s="265"/>
      <c r="AK611" s="265"/>
      <c r="AL611" s="265"/>
      <c r="AM611" s="265"/>
      <c r="AN611" s="266"/>
      <c r="AO611" s="266"/>
      <c r="AP611" s="266"/>
      <c r="AQ611" s="266"/>
      <c r="AR611" s="266"/>
      <c r="AS611" s="265"/>
    </row>
    <row r="612" spans="1:45" ht="14.25" customHeight="1" x14ac:dyDescent="0.25">
      <c r="A612" s="265"/>
      <c r="B612" s="325"/>
      <c r="C612" s="325"/>
      <c r="D612" s="265"/>
      <c r="E612" s="265"/>
      <c r="F612" s="265"/>
      <c r="G612" s="265"/>
      <c r="H612" s="265"/>
      <c r="I612" s="265"/>
      <c r="J612" s="265"/>
      <c r="K612" s="265"/>
      <c r="L612" s="265"/>
      <c r="M612" s="265"/>
      <c r="N612" s="265"/>
      <c r="O612" s="265"/>
      <c r="P612" s="265"/>
      <c r="Q612" s="265"/>
      <c r="R612" s="265"/>
      <c r="S612" s="265"/>
      <c r="T612" s="265"/>
      <c r="U612" s="265"/>
      <c r="V612" s="265"/>
      <c r="W612" s="326"/>
      <c r="X612" s="265"/>
      <c r="Y612" s="265"/>
      <c r="Z612" s="265"/>
      <c r="AA612" s="265"/>
      <c r="AB612" s="265"/>
      <c r="AC612" s="265"/>
      <c r="AD612" s="265"/>
      <c r="AE612" s="265"/>
      <c r="AF612" s="265"/>
      <c r="AG612" s="265"/>
      <c r="AH612" s="265"/>
      <c r="AI612" s="265"/>
      <c r="AJ612" s="265"/>
      <c r="AK612" s="265"/>
      <c r="AL612" s="265"/>
      <c r="AM612" s="265"/>
      <c r="AN612" s="266"/>
      <c r="AO612" s="266"/>
      <c r="AP612" s="266"/>
      <c r="AQ612" s="266"/>
      <c r="AR612" s="266"/>
      <c r="AS612" s="265"/>
    </row>
    <row r="613" spans="1:45" ht="14.25" customHeight="1" x14ac:dyDescent="0.25">
      <c r="A613" s="265"/>
      <c r="B613" s="325"/>
      <c r="C613" s="325"/>
      <c r="D613" s="265"/>
      <c r="E613" s="265"/>
      <c r="F613" s="265"/>
      <c r="G613" s="265"/>
      <c r="H613" s="265"/>
      <c r="I613" s="265"/>
      <c r="J613" s="265"/>
      <c r="K613" s="265"/>
      <c r="L613" s="265"/>
      <c r="M613" s="265"/>
      <c r="N613" s="265"/>
      <c r="O613" s="265"/>
      <c r="P613" s="265"/>
      <c r="Q613" s="265"/>
      <c r="R613" s="265"/>
      <c r="S613" s="265"/>
      <c r="T613" s="265"/>
      <c r="U613" s="265"/>
      <c r="V613" s="265"/>
      <c r="W613" s="326"/>
      <c r="X613" s="265"/>
      <c r="Y613" s="265"/>
      <c r="Z613" s="265"/>
      <c r="AA613" s="265"/>
      <c r="AB613" s="265"/>
      <c r="AC613" s="265"/>
      <c r="AD613" s="265"/>
      <c r="AE613" s="265"/>
      <c r="AF613" s="265"/>
      <c r="AG613" s="265"/>
      <c r="AH613" s="265"/>
      <c r="AI613" s="265"/>
      <c r="AJ613" s="265"/>
      <c r="AK613" s="265"/>
      <c r="AL613" s="265"/>
      <c r="AM613" s="265"/>
      <c r="AN613" s="266"/>
      <c r="AO613" s="266"/>
      <c r="AP613" s="266"/>
      <c r="AQ613" s="266"/>
      <c r="AR613" s="266"/>
      <c r="AS613" s="265"/>
    </row>
    <row r="614" spans="1:45" ht="14.25" customHeight="1" x14ac:dyDescent="0.25">
      <c r="A614" s="265"/>
      <c r="B614" s="325"/>
      <c r="C614" s="325"/>
      <c r="D614" s="265"/>
      <c r="E614" s="265"/>
      <c r="F614" s="265"/>
      <c r="G614" s="265"/>
      <c r="H614" s="265"/>
      <c r="I614" s="265"/>
      <c r="J614" s="265"/>
      <c r="K614" s="265"/>
      <c r="L614" s="265"/>
      <c r="M614" s="265"/>
      <c r="N614" s="265"/>
      <c r="O614" s="265"/>
      <c r="P614" s="265"/>
      <c r="Q614" s="265"/>
      <c r="R614" s="265"/>
      <c r="S614" s="265"/>
      <c r="T614" s="265"/>
      <c r="U614" s="265"/>
      <c r="V614" s="265"/>
      <c r="W614" s="326"/>
      <c r="X614" s="265"/>
      <c r="Y614" s="265"/>
      <c r="Z614" s="265"/>
      <c r="AA614" s="265"/>
      <c r="AB614" s="265"/>
      <c r="AC614" s="265"/>
      <c r="AD614" s="265"/>
      <c r="AE614" s="265"/>
      <c r="AF614" s="265"/>
      <c r="AG614" s="265"/>
      <c r="AH614" s="265"/>
      <c r="AI614" s="265"/>
      <c r="AJ614" s="265"/>
      <c r="AK614" s="265"/>
      <c r="AL614" s="265"/>
      <c r="AM614" s="265"/>
      <c r="AN614" s="266"/>
      <c r="AO614" s="266"/>
      <c r="AP614" s="266"/>
      <c r="AQ614" s="266"/>
      <c r="AR614" s="266"/>
      <c r="AS614" s="265"/>
    </row>
    <row r="615" spans="1:45" ht="14.25" customHeight="1" x14ac:dyDescent="0.25">
      <c r="A615" s="265"/>
      <c r="B615" s="325"/>
      <c r="C615" s="325"/>
      <c r="D615" s="265"/>
      <c r="E615" s="265"/>
      <c r="F615" s="265"/>
      <c r="G615" s="265"/>
      <c r="H615" s="265"/>
      <c r="I615" s="265"/>
      <c r="J615" s="265"/>
      <c r="K615" s="265"/>
      <c r="L615" s="265"/>
      <c r="M615" s="265"/>
      <c r="N615" s="265"/>
      <c r="O615" s="265"/>
      <c r="P615" s="265"/>
      <c r="Q615" s="265"/>
      <c r="R615" s="265"/>
      <c r="S615" s="265"/>
      <c r="T615" s="265"/>
      <c r="U615" s="265"/>
      <c r="V615" s="265"/>
      <c r="W615" s="326"/>
      <c r="X615" s="265"/>
      <c r="Y615" s="265"/>
      <c r="Z615" s="265"/>
      <c r="AA615" s="265"/>
      <c r="AB615" s="265"/>
      <c r="AC615" s="265"/>
      <c r="AD615" s="265"/>
      <c r="AE615" s="265"/>
      <c r="AF615" s="265"/>
      <c r="AG615" s="265"/>
      <c r="AH615" s="265"/>
      <c r="AI615" s="265"/>
      <c r="AJ615" s="265"/>
      <c r="AK615" s="265"/>
      <c r="AL615" s="265"/>
      <c r="AM615" s="265"/>
      <c r="AN615" s="266"/>
      <c r="AO615" s="266"/>
      <c r="AP615" s="266"/>
      <c r="AQ615" s="266"/>
      <c r="AR615" s="266"/>
      <c r="AS615" s="265"/>
    </row>
    <row r="616" spans="1:45" ht="14.25" customHeight="1" x14ac:dyDescent="0.25">
      <c r="A616" s="265"/>
      <c r="B616" s="325"/>
      <c r="C616" s="325"/>
      <c r="D616" s="265"/>
      <c r="E616" s="265"/>
      <c r="F616" s="265"/>
      <c r="G616" s="265"/>
      <c r="H616" s="265"/>
      <c r="I616" s="265"/>
      <c r="J616" s="265"/>
      <c r="K616" s="265"/>
      <c r="L616" s="265"/>
      <c r="M616" s="265"/>
      <c r="N616" s="265"/>
      <c r="O616" s="265"/>
      <c r="P616" s="265"/>
      <c r="Q616" s="265"/>
      <c r="R616" s="265"/>
      <c r="S616" s="265"/>
      <c r="T616" s="265"/>
      <c r="U616" s="265"/>
      <c r="V616" s="265"/>
      <c r="W616" s="326"/>
      <c r="X616" s="265"/>
      <c r="Y616" s="265"/>
      <c r="Z616" s="265"/>
      <c r="AA616" s="265"/>
      <c r="AB616" s="265"/>
      <c r="AC616" s="265"/>
      <c r="AD616" s="265"/>
      <c r="AE616" s="265"/>
      <c r="AF616" s="265"/>
      <c r="AG616" s="265"/>
      <c r="AH616" s="265"/>
      <c r="AI616" s="265"/>
      <c r="AJ616" s="265"/>
      <c r="AK616" s="265"/>
      <c r="AL616" s="265"/>
      <c r="AM616" s="265"/>
      <c r="AN616" s="266"/>
      <c r="AO616" s="266"/>
      <c r="AP616" s="266"/>
      <c r="AQ616" s="266"/>
      <c r="AR616" s="266"/>
      <c r="AS616" s="265"/>
    </row>
    <row r="617" spans="1:45" ht="14.25" customHeight="1" x14ac:dyDescent="0.25">
      <c r="A617" s="265"/>
      <c r="B617" s="325"/>
      <c r="C617" s="325"/>
      <c r="D617" s="265"/>
      <c r="E617" s="265"/>
      <c r="F617" s="265"/>
      <c r="G617" s="265"/>
      <c r="H617" s="265"/>
      <c r="I617" s="265"/>
      <c r="J617" s="265"/>
      <c r="K617" s="265"/>
      <c r="L617" s="265"/>
      <c r="M617" s="265"/>
      <c r="N617" s="265"/>
      <c r="O617" s="265"/>
      <c r="P617" s="265"/>
      <c r="Q617" s="265"/>
      <c r="R617" s="265"/>
      <c r="S617" s="265"/>
      <c r="T617" s="265"/>
      <c r="U617" s="265"/>
      <c r="V617" s="265"/>
      <c r="W617" s="326"/>
      <c r="X617" s="265"/>
      <c r="Y617" s="265"/>
      <c r="Z617" s="265"/>
      <c r="AA617" s="265"/>
      <c r="AB617" s="265"/>
      <c r="AC617" s="265"/>
      <c r="AD617" s="265"/>
      <c r="AE617" s="265"/>
      <c r="AF617" s="265"/>
      <c r="AG617" s="265"/>
      <c r="AH617" s="265"/>
      <c r="AI617" s="265"/>
      <c r="AJ617" s="265"/>
      <c r="AK617" s="265"/>
      <c r="AL617" s="265"/>
      <c r="AM617" s="265"/>
      <c r="AN617" s="266"/>
      <c r="AO617" s="266"/>
      <c r="AP617" s="266"/>
      <c r="AQ617" s="266"/>
      <c r="AR617" s="266"/>
      <c r="AS617" s="265"/>
    </row>
    <row r="618" spans="1:45" ht="14.25" customHeight="1" x14ac:dyDescent="0.25">
      <c r="A618" s="265"/>
      <c r="B618" s="325"/>
      <c r="C618" s="325"/>
      <c r="D618" s="265"/>
      <c r="E618" s="265"/>
      <c r="F618" s="265"/>
      <c r="G618" s="265"/>
      <c r="H618" s="265"/>
      <c r="I618" s="265"/>
      <c r="J618" s="265"/>
      <c r="K618" s="265"/>
      <c r="L618" s="265"/>
      <c r="M618" s="265"/>
      <c r="N618" s="265"/>
      <c r="O618" s="265"/>
      <c r="P618" s="265"/>
      <c r="Q618" s="265"/>
      <c r="R618" s="265"/>
      <c r="S618" s="265"/>
      <c r="T618" s="265"/>
      <c r="U618" s="265"/>
      <c r="V618" s="265"/>
      <c r="W618" s="326"/>
      <c r="X618" s="265"/>
      <c r="Y618" s="265"/>
      <c r="Z618" s="265"/>
      <c r="AA618" s="265"/>
      <c r="AB618" s="265"/>
      <c r="AC618" s="265"/>
      <c r="AD618" s="265"/>
      <c r="AE618" s="265"/>
      <c r="AF618" s="265"/>
      <c r="AG618" s="265"/>
      <c r="AH618" s="265"/>
      <c r="AI618" s="265"/>
      <c r="AJ618" s="265"/>
      <c r="AK618" s="265"/>
      <c r="AL618" s="265"/>
      <c r="AM618" s="265"/>
      <c r="AN618" s="266"/>
      <c r="AO618" s="266"/>
      <c r="AP618" s="266"/>
      <c r="AQ618" s="266"/>
      <c r="AR618" s="266"/>
      <c r="AS618" s="265"/>
    </row>
    <row r="619" spans="1:45" ht="14.25" customHeight="1" x14ac:dyDescent="0.25">
      <c r="A619" s="265"/>
      <c r="B619" s="325"/>
      <c r="C619" s="325"/>
      <c r="D619" s="265"/>
      <c r="E619" s="265"/>
      <c r="F619" s="265"/>
      <c r="G619" s="265"/>
      <c r="H619" s="265"/>
      <c r="I619" s="265"/>
      <c r="J619" s="265"/>
      <c r="K619" s="265"/>
      <c r="L619" s="265"/>
      <c r="M619" s="265"/>
      <c r="N619" s="265"/>
      <c r="O619" s="265"/>
      <c r="P619" s="265"/>
      <c r="Q619" s="265"/>
      <c r="R619" s="265"/>
      <c r="S619" s="265"/>
      <c r="T619" s="265"/>
      <c r="U619" s="265"/>
      <c r="V619" s="265"/>
      <c r="W619" s="326"/>
      <c r="X619" s="265"/>
      <c r="Y619" s="265"/>
      <c r="Z619" s="265"/>
      <c r="AA619" s="265"/>
      <c r="AB619" s="265"/>
      <c r="AC619" s="265"/>
      <c r="AD619" s="265"/>
      <c r="AE619" s="265"/>
      <c r="AF619" s="265"/>
      <c r="AG619" s="265"/>
      <c r="AH619" s="265"/>
      <c r="AI619" s="265"/>
      <c r="AJ619" s="265"/>
      <c r="AK619" s="265"/>
      <c r="AL619" s="265"/>
      <c r="AM619" s="265"/>
      <c r="AN619" s="266"/>
      <c r="AO619" s="266"/>
      <c r="AP619" s="266"/>
      <c r="AQ619" s="266"/>
      <c r="AR619" s="266"/>
      <c r="AS619" s="265"/>
    </row>
    <row r="620" spans="1:45" ht="14.25" customHeight="1" x14ac:dyDescent="0.25">
      <c r="A620" s="265"/>
      <c r="B620" s="325"/>
      <c r="C620" s="325"/>
      <c r="D620" s="265"/>
      <c r="E620" s="265"/>
      <c r="F620" s="265"/>
      <c r="G620" s="265"/>
      <c r="H620" s="265"/>
      <c r="I620" s="265"/>
      <c r="J620" s="265"/>
      <c r="K620" s="265"/>
      <c r="L620" s="265"/>
      <c r="M620" s="265"/>
      <c r="N620" s="265"/>
      <c r="O620" s="265"/>
      <c r="P620" s="265"/>
      <c r="Q620" s="265"/>
      <c r="R620" s="265"/>
      <c r="S620" s="265"/>
      <c r="T620" s="265"/>
      <c r="U620" s="265"/>
      <c r="V620" s="265"/>
      <c r="W620" s="326"/>
      <c r="X620" s="265"/>
      <c r="Y620" s="265"/>
      <c r="Z620" s="265"/>
      <c r="AA620" s="265"/>
      <c r="AB620" s="265"/>
      <c r="AC620" s="265"/>
      <c r="AD620" s="265"/>
      <c r="AE620" s="265"/>
      <c r="AF620" s="265"/>
      <c r="AG620" s="265"/>
      <c r="AH620" s="265"/>
      <c r="AI620" s="265"/>
      <c r="AJ620" s="265"/>
      <c r="AK620" s="265"/>
      <c r="AL620" s="265"/>
      <c r="AM620" s="265"/>
      <c r="AN620" s="266"/>
      <c r="AO620" s="266"/>
      <c r="AP620" s="266"/>
      <c r="AQ620" s="266"/>
      <c r="AR620" s="266"/>
      <c r="AS620" s="265"/>
    </row>
    <row r="621" spans="1:45" ht="14.25" customHeight="1" x14ac:dyDescent="0.25">
      <c r="A621" s="265"/>
      <c r="B621" s="325"/>
      <c r="C621" s="325"/>
      <c r="D621" s="265"/>
      <c r="E621" s="265"/>
      <c r="F621" s="265"/>
      <c r="G621" s="265"/>
      <c r="H621" s="265"/>
      <c r="I621" s="265"/>
      <c r="J621" s="265"/>
      <c r="K621" s="265"/>
      <c r="L621" s="265"/>
      <c r="M621" s="265"/>
      <c r="N621" s="265"/>
      <c r="O621" s="265"/>
      <c r="P621" s="265"/>
      <c r="Q621" s="265"/>
      <c r="R621" s="265"/>
      <c r="S621" s="265"/>
      <c r="T621" s="265"/>
      <c r="U621" s="265"/>
      <c r="V621" s="265"/>
      <c r="W621" s="326"/>
      <c r="X621" s="265"/>
      <c r="Y621" s="265"/>
      <c r="Z621" s="265"/>
      <c r="AA621" s="265"/>
      <c r="AB621" s="265"/>
      <c r="AC621" s="265"/>
      <c r="AD621" s="265"/>
      <c r="AE621" s="265"/>
      <c r="AF621" s="265"/>
      <c r="AG621" s="265"/>
      <c r="AH621" s="265"/>
      <c r="AI621" s="265"/>
      <c r="AJ621" s="265"/>
      <c r="AK621" s="265"/>
      <c r="AL621" s="265"/>
      <c r="AM621" s="265"/>
      <c r="AN621" s="266"/>
      <c r="AO621" s="266"/>
      <c r="AP621" s="266"/>
      <c r="AQ621" s="266"/>
      <c r="AR621" s="266"/>
      <c r="AS621" s="265"/>
    </row>
    <row r="622" spans="1:45" ht="14.25" customHeight="1" x14ac:dyDescent="0.25">
      <c r="A622" s="265"/>
      <c r="B622" s="325"/>
      <c r="C622" s="325"/>
      <c r="D622" s="265"/>
      <c r="E622" s="265"/>
      <c r="F622" s="265"/>
      <c r="G622" s="265"/>
      <c r="H622" s="265"/>
      <c r="I622" s="265"/>
      <c r="J622" s="265"/>
      <c r="K622" s="265"/>
      <c r="L622" s="265"/>
      <c r="M622" s="265"/>
      <c r="N622" s="265"/>
      <c r="O622" s="265"/>
      <c r="P622" s="265"/>
      <c r="Q622" s="265"/>
      <c r="R622" s="265"/>
      <c r="S622" s="265"/>
      <c r="T622" s="265"/>
      <c r="U622" s="265"/>
      <c r="V622" s="265"/>
      <c r="W622" s="326"/>
      <c r="X622" s="265"/>
      <c r="Y622" s="265"/>
      <c r="Z622" s="265"/>
      <c r="AA622" s="265"/>
      <c r="AB622" s="265"/>
      <c r="AC622" s="265"/>
      <c r="AD622" s="265"/>
      <c r="AE622" s="265"/>
      <c r="AF622" s="265"/>
      <c r="AG622" s="265"/>
      <c r="AH622" s="265"/>
      <c r="AI622" s="265"/>
      <c r="AJ622" s="265"/>
      <c r="AK622" s="265"/>
      <c r="AL622" s="265"/>
      <c r="AM622" s="265"/>
      <c r="AN622" s="266"/>
      <c r="AO622" s="266"/>
      <c r="AP622" s="266"/>
      <c r="AQ622" s="266"/>
      <c r="AR622" s="266"/>
      <c r="AS622" s="265"/>
    </row>
    <row r="623" spans="1:45" ht="14.25" customHeight="1" x14ac:dyDescent="0.25">
      <c r="A623" s="265"/>
      <c r="B623" s="325"/>
      <c r="C623" s="325"/>
      <c r="D623" s="265"/>
      <c r="E623" s="265"/>
      <c r="F623" s="265"/>
      <c r="G623" s="265"/>
      <c r="H623" s="265"/>
      <c r="I623" s="265"/>
      <c r="J623" s="265"/>
      <c r="K623" s="265"/>
      <c r="L623" s="265"/>
      <c r="M623" s="265"/>
      <c r="N623" s="265"/>
      <c r="O623" s="265"/>
      <c r="P623" s="265"/>
      <c r="Q623" s="265"/>
      <c r="R623" s="265"/>
      <c r="S623" s="265"/>
      <c r="T623" s="265"/>
      <c r="U623" s="265"/>
      <c r="V623" s="265"/>
      <c r="W623" s="326"/>
      <c r="X623" s="265"/>
      <c r="Y623" s="265"/>
      <c r="Z623" s="265"/>
      <c r="AA623" s="265"/>
      <c r="AB623" s="265"/>
      <c r="AC623" s="265"/>
      <c r="AD623" s="265"/>
      <c r="AE623" s="265"/>
      <c r="AF623" s="265"/>
      <c r="AG623" s="265"/>
      <c r="AH623" s="265"/>
      <c r="AI623" s="265"/>
      <c r="AJ623" s="265"/>
      <c r="AK623" s="265"/>
      <c r="AL623" s="265"/>
      <c r="AM623" s="265"/>
      <c r="AN623" s="266"/>
      <c r="AO623" s="266"/>
      <c r="AP623" s="266"/>
      <c r="AQ623" s="266"/>
      <c r="AR623" s="266"/>
      <c r="AS623" s="265"/>
    </row>
    <row r="624" spans="1:45" ht="14.25" customHeight="1" x14ac:dyDescent="0.25">
      <c r="A624" s="265"/>
      <c r="B624" s="325"/>
      <c r="C624" s="325"/>
      <c r="D624" s="265"/>
      <c r="E624" s="265"/>
      <c r="F624" s="265"/>
      <c r="G624" s="265"/>
      <c r="H624" s="265"/>
      <c r="I624" s="265"/>
      <c r="J624" s="265"/>
      <c r="K624" s="265"/>
      <c r="L624" s="265"/>
      <c r="M624" s="265"/>
      <c r="N624" s="265"/>
      <c r="O624" s="265"/>
      <c r="P624" s="265"/>
      <c r="Q624" s="265"/>
      <c r="R624" s="265"/>
      <c r="S624" s="265"/>
      <c r="T624" s="265"/>
      <c r="U624" s="265"/>
      <c r="V624" s="265"/>
      <c r="W624" s="326"/>
      <c r="X624" s="265"/>
      <c r="Y624" s="265"/>
      <c r="Z624" s="265"/>
      <c r="AA624" s="265"/>
      <c r="AB624" s="265"/>
      <c r="AC624" s="265"/>
      <c r="AD624" s="265"/>
      <c r="AE624" s="265"/>
      <c r="AF624" s="265"/>
      <c r="AG624" s="265"/>
      <c r="AH624" s="265"/>
      <c r="AI624" s="265"/>
      <c r="AJ624" s="265"/>
      <c r="AK624" s="265"/>
      <c r="AL624" s="265"/>
      <c r="AM624" s="265"/>
      <c r="AN624" s="266"/>
      <c r="AO624" s="266"/>
      <c r="AP624" s="266"/>
      <c r="AQ624" s="266"/>
      <c r="AR624" s="266"/>
      <c r="AS624" s="265"/>
    </row>
    <row r="625" spans="1:45" ht="14.25" customHeight="1" x14ac:dyDescent="0.25">
      <c r="A625" s="265"/>
      <c r="B625" s="325"/>
      <c r="C625" s="325"/>
      <c r="D625" s="265"/>
      <c r="E625" s="265"/>
      <c r="F625" s="265"/>
      <c r="G625" s="265"/>
      <c r="H625" s="265"/>
      <c r="I625" s="265"/>
      <c r="J625" s="265"/>
      <c r="K625" s="265"/>
      <c r="L625" s="265"/>
      <c r="M625" s="265"/>
      <c r="N625" s="265"/>
      <c r="O625" s="265"/>
      <c r="P625" s="265"/>
      <c r="Q625" s="265"/>
      <c r="R625" s="265"/>
      <c r="S625" s="265"/>
      <c r="T625" s="265"/>
      <c r="U625" s="265"/>
      <c r="V625" s="265"/>
      <c r="W625" s="326"/>
      <c r="X625" s="265"/>
      <c r="Y625" s="265"/>
      <c r="Z625" s="265"/>
      <c r="AA625" s="265"/>
      <c r="AB625" s="265"/>
      <c r="AC625" s="265"/>
      <c r="AD625" s="265"/>
      <c r="AE625" s="265"/>
      <c r="AF625" s="265"/>
      <c r="AG625" s="265"/>
      <c r="AH625" s="265"/>
      <c r="AI625" s="265"/>
      <c r="AJ625" s="265"/>
      <c r="AK625" s="265"/>
      <c r="AL625" s="265"/>
      <c r="AM625" s="265"/>
      <c r="AN625" s="266"/>
      <c r="AO625" s="266"/>
      <c r="AP625" s="266"/>
      <c r="AQ625" s="266"/>
      <c r="AR625" s="266"/>
      <c r="AS625" s="265"/>
    </row>
    <row r="626" spans="1:45" ht="14.25" customHeight="1" x14ac:dyDescent="0.25">
      <c r="A626" s="265"/>
      <c r="B626" s="325"/>
      <c r="C626" s="325"/>
      <c r="D626" s="265"/>
      <c r="E626" s="265"/>
      <c r="F626" s="265"/>
      <c r="G626" s="265"/>
      <c r="H626" s="265"/>
      <c r="I626" s="265"/>
      <c r="J626" s="265"/>
      <c r="K626" s="265"/>
      <c r="L626" s="265"/>
      <c r="M626" s="265"/>
      <c r="N626" s="265"/>
      <c r="O626" s="265"/>
      <c r="P626" s="265"/>
      <c r="Q626" s="265"/>
      <c r="R626" s="265"/>
      <c r="S626" s="265"/>
      <c r="T626" s="265"/>
      <c r="U626" s="265"/>
      <c r="V626" s="265"/>
      <c r="W626" s="326"/>
      <c r="X626" s="265"/>
      <c r="Y626" s="265"/>
      <c r="Z626" s="265"/>
      <c r="AA626" s="265"/>
      <c r="AB626" s="265"/>
      <c r="AC626" s="265"/>
      <c r="AD626" s="265"/>
      <c r="AE626" s="265"/>
      <c r="AF626" s="265"/>
      <c r="AG626" s="265"/>
      <c r="AH626" s="265"/>
      <c r="AI626" s="265"/>
      <c r="AJ626" s="265"/>
      <c r="AK626" s="265"/>
      <c r="AL626" s="265"/>
      <c r="AM626" s="265"/>
      <c r="AN626" s="266"/>
      <c r="AO626" s="266"/>
      <c r="AP626" s="266"/>
      <c r="AQ626" s="266"/>
      <c r="AR626" s="266"/>
      <c r="AS626" s="265"/>
    </row>
    <row r="627" spans="1:45" ht="14.25" customHeight="1" x14ac:dyDescent="0.25">
      <c r="A627" s="265"/>
      <c r="B627" s="325"/>
      <c r="C627" s="325"/>
      <c r="D627" s="265"/>
      <c r="E627" s="265"/>
      <c r="F627" s="265"/>
      <c r="G627" s="265"/>
      <c r="H627" s="265"/>
      <c r="I627" s="265"/>
      <c r="J627" s="265"/>
      <c r="K627" s="265"/>
      <c r="L627" s="265"/>
      <c r="M627" s="265"/>
      <c r="N627" s="265"/>
      <c r="O627" s="265"/>
      <c r="P627" s="265"/>
      <c r="Q627" s="265"/>
      <c r="R627" s="265"/>
      <c r="S627" s="265"/>
      <c r="T627" s="265"/>
      <c r="U627" s="265"/>
      <c r="V627" s="265"/>
      <c r="W627" s="326"/>
      <c r="X627" s="265"/>
      <c r="Y627" s="265"/>
      <c r="Z627" s="265"/>
      <c r="AA627" s="265"/>
      <c r="AB627" s="265"/>
      <c r="AC627" s="265"/>
      <c r="AD627" s="265"/>
      <c r="AE627" s="265"/>
      <c r="AF627" s="265"/>
      <c r="AG627" s="265"/>
      <c r="AH627" s="265"/>
      <c r="AI627" s="265"/>
      <c r="AJ627" s="265"/>
      <c r="AK627" s="265"/>
      <c r="AL627" s="265"/>
      <c r="AM627" s="265"/>
      <c r="AN627" s="266"/>
      <c r="AO627" s="266"/>
      <c r="AP627" s="266"/>
      <c r="AQ627" s="266"/>
      <c r="AR627" s="266"/>
      <c r="AS627" s="265"/>
    </row>
    <row r="628" spans="1:45" ht="14.25" customHeight="1" x14ac:dyDescent="0.25">
      <c r="A628" s="265"/>
      <c r="B628" s="325"/>
      <c r="C628" s="325"/>
      <c r="D628" s="265"/>
      <c r="E628" s="265"/>
      <c r="F628" s="265"/>
      <c r="G628" s="265"/>
      <c r="H628" s="265"/>
      <c r="I628" s="265"/>
      <c r="J628" s="265"/>
      <c r="K628" s="265"/>
      <c r="L628" s="265"/>
      <c r="M628" s="265"/>
      <c r="N628" s="265"/>
      <c r="O628" s="265"/>
      <c r="P628" s="265"/>
      <c r="Q628" s="265"/>
      <c r="R628" s="265"/>
      <c r="S628" s="265"/>
      <c r="T628" s="265"/>
      <c r="U628" s="265"/>
      <c r="V628" s="265"/>
      <c r="W628" s="326"/>
      <c r="X628" s="265"/>
      <c r="Y628" s="265"/>
      <c r="Z628" s="265"/>
      <c r="AA628" s="265"/>
      <c r="AB628" s="265"/>
      <c r="AC628" s="265"/>
      <c r="AD628" s="265"/>
      <c r="AE628" s="265"/>
      <c r="AF628" s="265"/>
      <c r="AG628" s="265"/>
      <c r="AH628" s="265"/>
      <c r="AI628" s="265"/>
      <c r="AJ628" s="265"/>
      <c r="AK628" s="265"/>
      <c r="AL628" s="265"/>
      <c r="AM628" s="265"/>
      <c r="AN628" s="266"/>
      <c r="AO628" s="266"/>
      <c r="AP628" s="266"/>
      <c r="AQ628" s="266"/>
      <c r="AR628" s="266"/>
      <c r="AS628" s="265"/>
    </row>
    <row r="629" spans="1:45" ht="14.25" customHeight="1" x14ac:dyDescent="0.25">
      <c r="A629" s="265"/>
      <c r="B629" s="325"/>
      <c r="C629" s="325"/>
      <c r="D629" s="265"/>
      <c r="E629" s="265"/>
      <c r="F629" s="265"/>
      <c r="G629" s="265"/>
      <c r="H629" s="265"/>
      <c r="I629" s="265"/>
      <c r="J629" s="265"/>
      <c r="K629" s="265"/>
      <c r="L629" s="265"/>
      <c r="M629" s="265"/>
      <c r="N629" s="265"/>
      <c r="O629" s="265"/>
      <c r="P629" s="265"/>
      <c r="Q629" s="265"/>
      <c r="R629" s="265"/>
      <c r="S629" s="265"/>
      <c r="T629" s="265"/>
      <c r="U629" s="265"/>
      <c r="V629" s="265"/>
      <c r="W629" s="326"/>
      <c r="X629" s="265"/>
      <c r="Y629" s="265"/>
      <c r="Z629" s="265"/>
      <c r="AA629" s="265"/>
      <c r="AB629" s="265"/>
      <c r="AC629" s="265"/>
      <c r="AD629" s="265"/>
      <c r="AE629" s="265"/>
      <c r="AF629" s="265"/>
      <c r="AG629" s="265"/>
      <c r="AH629" s="265"/>
      <c r="AI629" s="265"/>
      <c r="AJ629" s="265"/>
      <c r="AK629" s="265"/>
      <c r="AL629" s="265"/>
      <c r="AM629" s="265"/>
      <c r="AN629" s="266"/>
      <c r="AO629" s="266"/>
      <c r="AP629" s="266"/>
      <c r="AQ629" s="266"/>
      <c r="AR629" s="266"/>
      <c r="AS629" s="265"/>
    </row>
    <row r="630" spans="1:45" ht="14.25" customHeight="1" x14ac:dyDescent="0.25">
      <c r="A630" s="265"/>
      <c r="B630" s="325"/>
      <c r="C630" s="325"/>
      <c r="D630" s="265"/>
      <c r="E630" s="265"/>
      <c r="F630" s="265"/>
      <c r="G630" s="265"/>
      <c r="H630" s="265"/>
      <c r="I630" s="265"/>
      <c r="J630" s="265"/>
      <c r="K630" s="265"/>
      <c r="L630" s="265"/>
      <c r="M630" s="265"/>
      <c r="N630" s="265"/>
      <c r="O630" s="265"/>
      <c r="P630" s="265"/>
      <c r="Q630" s="265"/>
      <c r="R630" s="265"/>
      <c r="S630" s="265"/>
      <c r="T630" s="265"/>
      <c r="U630" s="265"/>
      <c r="V630" s="265"/>
      <c r="W630" s="326"/>
      <c r="X630" s="265"/>
      <c r="Y630" s="265"/>
      <c r="Z630" s="265"/>
      <c r="AA630" s="265"/>
      <c r="AB630" s="265"/>
      <c r="AC630" s="265"/>
      <c r="AD630" s="265"/>
      <c r="AE630" s="265"/>
      <c r="AF630" s="265"/>
      <c r="AG630" s="265"/>
      <c r="AH630" s="265"/>
      <c r="AI630" s="265"/>
      <c r="AJ630" s="265"/>
      <c r="AK630" s="265"/>
      <c r="AL630" s="265"/>
      <c r="AM630" s="265"/>
      <c r="AN630" s="266"/>
      <c r="AO630" s="266"/>
      <c r="AP630" s="266"/>
      <c r="AQ630" s="266"/>
      <c r="AR630" s="266"/>
      <c r="AS630" s="265"/>
    </row>
    <row r="631" spans="1:45" ht="14.25" customHeight="1" x14ac:dyDescent="0.25">
      <c r="A631" s="265"/>
      <c r="B631" s="325"/>
      <c r="C631" s="325"/>
      <c r="D631" s="265"/>
      <c r="E631" s="265"/>
      <c r="F631" s="265"/>
      <c r="G631" s="265"/>
      <c r="H631" s="265"/>
      <c r="I631" s="265"/>
      <c r="J631" s="265"/>
      <c r="K631" s="265"/>
      <c r="L631" s="265"/>
      <c r="M631" s="265"/>
      <c r="N631" s="265"/>
      <c r="O631" s="265"/>
      <c r="P631" s="265"/>
      <c r="Q631" s="265"/>
      <c r="R631" s="265"/>
      <c r="S631" s="265"/>
      <c r="T631" s="265"/>
      <c r="U631" s="265"/>
      <c r="V631" s="265"/>
      <c r="W631" s="326"/>
      <c r="X631" s="265"/>
      <c r="Y631" s="265"/>
      <c r="Z631" s="265"/>
      <c r="AA631" s="265"/>
      <c r="AB631" s="265"/>
      <c r="AC631" s="265"/>
      <c r="AD631" s="265"/>
      <c r="AE631" s="265"/>
      <c r="AF631" s="265"/>
      <c r="AG631" s="265"/>
      <c r="AH631" s="265"/>
      <c r="AI631" s="265"/>
      <c r="AJ631" s="265"/>
      <c r="AK631" s="265"/>
      <c r="AL631" s="265"/>
      <c r="AM631" s="265"/>
      <c r="AN631" s="266"/>
      <c r="AO631" s="266"/>
      <c r="AP631" s="266"/>
      <c r="AQ631" s="266"/>
      <c r="AR631" s="266"/>
      <c r="AS631" s="265"/>
    </row>
    <row r="632" spans="1:45" ht="14.25" customHeight="1" x14ac:dyDescent="0.25">
      <c r="A632" s="265"/>
      <c r="B632" s="325"/>
      <c r="C632" s="325"/>
      <c r="D632" s="265"/>
      <c r="E632" s="265"/>
      <c r="F632" s="265"/>
      <c r="G632" s="265"/>
      <c r="H632" s="265"/>
      <c r="I632" s="265"/>
      <c r="J632" s="265"/>
      <c r="K632" s="265"/>
      <c r="L632" s="265"/>
      <c r="M632" s="265"/>
      <c r="N632" s="265"/>
      <c r="O632" s="265"/>
      <c r="P632" s="265"/>
      <c r="Q632" s="265"/>
      <c r="R632" s="265"/>
      <c r="S632" s="265"/>
      <c r="T632" s="265"/>
      <c r="U632" s="265"/>
      <c r="V632" s="265"/>
      <c r="W632" s="326"/>
      <c r="X632" s="265"/>
      <c r="Y632" s="265"/>
      <c r="Z632" s="265"/>
      <c r="AA632" s="265"/>
      <c r="AB632" s="265"/>
      <c r="AC632" s="265"/>
      <c r="AD632" s="265"/>
      <c r="AE632" s="265"/>
      <c r="AF632" s="265"/>
      <c r="AG632" s="265"/>
      <c r="AH632" s="265"/>
      <c r="AI632" s="265"/>
      <c r="AJ632" s="265"/>
      <c r="AK632" s="265"/>
      <c r="AL632" s="265"/>
      <c r="AM632" s="265"/>
      <c r="AN632" s="266"/>
      <c r="AO632" s="266"/>
      <c r="AP632" s="266"/>
      <c r="AQ632" s="266"/>
      <c r="AR632" s="266"/>
      <c r="AS632" s="265"/>
    </row>
    <row r="633" spans="1:45" ht="14.25" customHeight="1" x14ac:dyDescent="0.25">
      <c r="A633" s="265"/>
      <c r="B633" s="325"/>
      <c r="C633" s="325"/>
      <c r="D633" s="265"/>
      <c r="E633" s="265"/>
      <c r="F633" s="265"/>
      <c r="G633" s="265"/>
      <c r="H633" s="265"/>
      <c r="I633" s="265"/>
      <c r="J633" s="265"/>
      <c r="K633" s="265"/>
      <c r="L633" s="265"/>
      <c r="M633" s="265"/>
      <c r="N633" s="265"/>
      <c r="O633" s="265"/>
      <c r="P633" s="265"/>
      <c r="Q633" s="265"/>
      <c r="R633" s="265"/>
      <c r="S633" s="265"/>
      <c r="T633" s="265"/>
      <c r="U633" s="265"/>
      <c r="V633" s="265"/>
      <c r="W633" s="326"/>
      <c r="X633" s="265"/>
      <c r="Y633" s="265"/>
      <c r="Z633" s="265"/>
      <c r="AA633" s="265"/>
      <c r="AB633" s="265"/>
      <c r="AC633" s="265"/>
      <c r="AD633" s="265"/>
      <c r="AE633" s="265"/>
      <c r="AF633" s="265"/>
      <c r="AG633" s="265"/>
      <c r="AH633" s="265"/>
      <c r="AI633" s="265"/>
      <c r="AJ633" s="265"/>
      <c r="AK633" s="265"/>
      <c r="AL633" s="265"/>
      <c r="AM633" s="265"/>
      <c r="AN633" s="266"/>
      <c r="AO633" s="266"/>
      <c r="AP633" s="266"/>
      <c r="AQ633" s="266"/>
      <c r="AR633" s="266"/>
      <c r="AS633" s="265"/>
    </row>
    <row r="634" spans="1:45" ht="14.25" customHeight="1" x14ac:dyDescent="0.25">
      <c r="A634" s="265"/>
      <c r="B634" s="325"/>
      <c r="C634" s="325"/>
      <c r="D634" s="265"/>
      <c r="E634" s="265"/>
      <c r="F634" s="265"/>
      <c r="G634" s="265"/>
      <c r="H634" s="265"/>
      <c r="I634" s="265"/>
      <c r="J634" s="265"/>
      <c r="K634" s="265"/>
      <c r="L634" s="265"/>
      <c r="M634" s="265"/>
      <c r="N634" s="265"/>
      <c r="O634" s="265"/>
      <c r="P634" s="265"/>
      <c r="Q634" s="265"/>
      <c r="R634" s="265"/>
      <c r="S634" s="265"/>
      <c r="T634" s="265"/>
      <c r="U634" s="265"/>
      <c r="V634" s="265"/>
      <c r="W634" s="326"/>
      <c r="X634" s="265"/>
      <c r="Y634" s="265"/>
      <c r="Z634" s="265"/>
      <c r="AA634" s="265"/>
      <c r="AB634" s="265"/>
      <c r="AC634" s="265"/>
      <c r="AD634" s="265"/>
      <c r="AE634" s="265"/>
      <c r="AF634" s="265"/>
      <c r="AG634" s="265"/>
      <c r="AH634" s="265"/>
      <c r="AI634" s="265"/>
      <c r="AJ634" s="265"/>
      <c r="AK634" s="265"/>
      <c r="AL634" s="265"/>
      <c r="AM634" s="265"/>
      <c r="AN634" s="266"/>
      <c r="AO634" s="266"/>
      <c r="AP634" s="266"/>
      <c r="AQ634" s="266"/>
      <c r="AR634" s="266"/>
      <c r="AS634" s="265"/>
    </row>
    <row r="635" spans="1:45" ht="14.25" customHeight="1" x14ac:dyDescent="0.25">
      <c r="A635" s="265"/>
      <c r="B635" s="325"/>
      <c r="C635" s="325"/>
      <c r="D635" s="265"/>
      <c r="E635" s="265"/>
      <c r="F635" s="265"/>
      <c r="G635" s="265"/>
      <c r="H635" s="265"/>
      <c r="I635" s="265"/>
      <c r="J635" s="265"/>
      <c r="K635" s="265"/>
      <c r="L635" s="265"/>
      <c r="M635" s="265"/>
      <c r="N635" s="265"/>
      <c r="O635" s="265"/>
      <c r="P635" s="265"/>
      <c r="Q635" s="265"/>
      <c r="R635" s="265"/>
      <c r="S635" s="265"/>
      <c r="T635" s="265"/>
      <c r="U635" s="265"/>
      <c r="V635" s="265"/>
      <c r="W635" s="326"/>
      <c r="X635" s="265"/>
      <c r="Y635" s="265"/>
      <c r="Z635" s="265"/>
      <c r="AA635" s="265"/>
      <c r="AB635" s="265"/>
      <c r="AC635" s="265"/>
      <c r="AD635" s="265"/>
      <c r="AE635" s="265"/>
      <c r="AF635" s="265"/>
      <c r="AG635" s="265"/>
      <c r="AH635" s="265"/>
      <c r="AI635" s="265"/>
      <c r="AJ635" s="265"/>
      <c r="AK635" s="265"/>
      <c r="AL635" s="265"/>
      <c r="AM635" s="265"/>
      <c r="AN635" s="266"/>
      <c r="AO635" s="266"/>
      <c r="AP635" s="266"/>
      <c r="AQ635" s="266"/>
      <c r="AR635" s="266"/>
      <c r="AS635" s="265"/>
    </row>
    <row r="636" spans="1:45" ht="14.25" customHeight="1" x14ac:dyDescent="0.25">
      <c r="A636" s="265"/>
      <c r="B636" s="325"/>
      <c r="C636" s="325"/>
      <c r="D636" s="265"/>
      <c r="E636" s="265"/>
      <c r="F636" s="265"/>
      <c r="G636" s="265"/>
      <c r="H636" s="265"/>
      <c r="I636" s="265"/>
      <c r="J636" s="265"/>
      <c r="K636" s="265"/>
      <c r="L636" s="265"/>
      <c r="M636" s="265"/>
      <c r="N636" s="265"/>
      <c r="O636" s="265"/>
      <c r="P636" s="265"/>
      <c r="Q636" s="265"/>
      <c r="R636" s="265"/>
      <c r="S636" s="265"/>
      <c r="T636" s="265"/>
      <c r="U636" s="265"/>
      <c r="V636" s="265"/>
      <c r="W636" s="326"/>
      <c r="X636" s="265"/>
      <c r="Y636" s="265"/>
      <c r="Z636" s="265"/>
      <c r="AA636" s="265"/>
      <c r="AB636" s="265"/>
      <c r="AC636" s="265"/>
      <c r="AD636" s="265"/>
      <c r="AE636" s="265"/>
      <c r="AF636" s="265"/>
      <c r="AG636" s="265"/>
      <c r="AH636" s="265"/>
      <c r="AI636" s="265"/>
      <c r="AJ636" s="265"/>
      <c r="AK636" s="265"/>
      <c r="AL636" s="265"/>
      <c r="AM636" s="265"/>
      <c r="AN636" s="266"/>
      <c r="AO636" s="266"/>
      <c r="AP636" s="266"/>
      <c r="AQ636" s="266"/>
      <c r="AR636" s="266"/>
      <c r="AS636" s="265"/>
    </row>
    <row r="637" spans="1:45" ht="14.25" customHeight="1" x14ac:dyDescent="0.25">
      <c r="A637" s="265"/>
      <c r="B637" s="325"/>
      <c r="C637" s="325"/>
      <c r="D637" s="265"/>
      <c r="E637" s="265"/>
      <c r="F637" s="265"/>
      <c r="G637" s="265"/>
      <c r="H637" s="265"/>
      <c r="I637" s="265"/>
      <c r="J637" s="265"/>
      <c r="K637" s="265"/>
      <c r="L637" s="265"/>
      <c r="M637" s="265"/>
      <c r="N637" s="265"/>
      <c r="O637" s="265"/>
      <c r="P637" s="265"/>
      <c r="Q637" s="265"/>
      <c r="R637" s="265"/>
      <c r="S637" s="265"/>
      <c r="T637" s="265"/>
      <c r="U637" s="265"/>
      <c r="V637" s="265"/>
      <c r="W637" s="326"/>
      <c r="X637" s="265"/>
      <c r="Y637" s="265"/>
      <c r="Z637" s="265"/>
      <c r="AA637" s="265"/>
      <c r="AB637" s="265"/>
      <c r="AC637" s="265"/>
      <c r="AD637" s="265"/>
      <c r="AE637" s="265"/>
      <c r="AF637" s="265"/>
      <c r="AG637" s="265"/>
      <c r="AH637" s="265"/>
      <c r="AI637" s="265"/>
      <c r="AJ637" s="265"/>
      <c r="AK637" s="265"/>
      <c r="AL637" s="265"/>
      <c r="AM637" s="265"/>
      <c r="AN637" s="266"/>
      <c r="AO637" s="266"/>
      <c r="AP637" s="266"/>
      <c r="AQ637" s="266"/>
      <c r="AR637" s="266"/>
      <c r="AS637" s="265"/>
    </row>
    <row r="638" spans="1:45" ht="14.25" customHeight="1" x14ac:dyDescent="0.25">
      <c r="A638" s="265"/>
      <c r="B638" s="325"/>
      <c r="C638" s="325"/>
      <c r="D638" s="265"/>
      <c r="E638" s="265"/>
      <c r="F638" s="265"/>
      <c r="G638" s="265"/>
      <c r="H638" s="265"/>
      <c r="I638" s="265"/>
      <c r="J638" s="265"/>
      <c r="K638" s="265"/>
      <c r="L638" s="265"/>
      <c r="M638" s="265"/>
      <c r="N638" s="265"/>
      <c r="O638" s="265"/>
      <c r="P638" s="265"/>
      <c r="Q638" s="265"/>
      <c r="R638" s="265"/>
      <c r="S638" s="265"/>
      <c r="T638" s="265"/>
      <c r="U638" s="265"/>
      <c r="V638" s="265"/>
      <c r="W638" s="326"/>
      <c r="X638" s="265"/>
      <c r="Y638" s="265"/>
      <c r="Z638" s="265"/>
      <c r="AA638" s="265"/>
      <c r="AB638" s="265"/>
      <c r="AC638" s="265"/>
      <c r="AD638" s="265"/>
      <c r="AE638" s="265"/>
      <c r="AF638" s="265"/>
      <c r="AG638" s="265"/>
      <c r="AH638" s="265"/>
      <c r="AI638" s="265"/>
      <c r="AJ638" s="265"/>
      <c r="AK638" s="265"/>
      <c r="AL638" s="265"/>
      <c r="AM638" s="265"/>
      <c r="AN638" s="266"/>
      <c r="AO638" s="266"/>
      <c r="AP638" s="266"/>
      <c r="AQ638" s="266"/>
      <c r="AR638" s="266"/>
      <c r="AS638" s="265"/>
    </row>
    <row r="639" spans="1:45" ht="14.25" customHeight="1" x14ac:dyDescent="0.25">
      <c r="A639" s="265"/>
      <c r="B639" s="325"/>
      <c r="C639" s="325"/>
      <c r="D639" s="265"/>
      <c r="E639" s="265"/>
      <c r="F639" s="265"/>
      <c r="G639" s="265"/>
      <c r="H639" s="265"/>
      <c r="I639" s="265"/>
      <c r="J639" s="265"/>
      <c r="K639" s="265"/>
      <c r="L639" s="265"/>
      <c r="M639" s="265"/>
      <c r="N639" s="265"/>
      <c r="O639" s="265"/>
      <c r="P639" s="265"/>
      <c r="Q639" s="265"/>
      <c r="R639" s="265"/>
      <c r="S639" s="265"/>
      <c r="T639" s="265"/>
      <c r="U639" s="265"/>
      <c r="V639" s="265"/>
      <c r="W639" s="326"/>
      <c r="X639" s="265"/>
      <c r="Y639" s="265"/>
      <c r="Z639" s="265"/>
      <c r="AA639" s="265"/>
      <c r="AB639" s="265"/>
      <c r="AC639" s="265"/>
      <c r="AD639" s="265"/>
      <c r="AE639" s="265"/>
      <c r="AF639" s="265"/>
      <c r="AG639" s="265"/>
      <c r="AH639" s="265"/>
      <c r="AI639" s="265"/>
      <c r="AJ639" s="265"/>
      <c r="AK639" s="265"/>
      <c r="AL639" s="265"/>
      <c r="AM639" s="265"/>
      <c r="AN639" s="266"/>
      <c r="AO639" s="266"/>
      <c r="AP639" s="266"/>
      <c r="AQ639" s="266"/>
      <c r="AR639" s="266"/>
      <c r="AS639" s="265"/>
    </row>
    <row r="640" spans="1:45" ht="14.25" customHeight="1" x14ac:dyDescent="0.25">
      <c r="A640" s="265"/>
      <c r="B640" s="325"/>
      <c r="C640" s="325"/>
      <c r="D640" s="265"/>
      <c r="E640" s="265"/>
      <c r="F640" s="265"/>
      <c r="G640" s="265"/>
      <c r="H640" s="265"/>
      <c r="I640" s="265"/>
      <c r="J640" s="265"/>
      <c r="K640" s="265"/>
      <c r="L640" s="265"/>
      <c r="M640" s="265"/>
      <c r="N640" s="265"/>
      <c r="O640" s="265"/>
      <c r="P640" s="265"/>
      <c r="Q640" s="265"/>
      <c r="R640" s="265"/>
      <c r="S640" s="265"/>
      <c r="T640" s="265"/>
      <c r="U640" s="265"/>
      <c r="V640" s="265"/>
      <c r="W640" s="326"/>
      <c r="X640" s="265"/>
      <c r="Y640" s="265"/>
      <c r="Z640" s="265"/>
      <c r="AA640" s="265"/>
      <c r="AB640" s="265"/>
      <c r="AC640" s="265"/>
      <c r="AD640" s="265"/>
      <c r="AE640" s="265"/>
      <c r="AF640" s="265"/>
      <c r="AG640" s="265"/>
      <c r="AH640" s="265"/>
      <c r="AI640" s="265"/>
      <c r="AJ640" s="265"/>
      <c r="AK640" s="265"/>
      <c r="AL640" s="265"/>
      <c r="AM640" s="265"/>
      <c r="AN640" s="266"/>
      <c r="AO640" s="266"/>
      <c r="AP640" s="266"/>
      <c r="AQ640" s="266"/>
      <c r="AR640" s="266"/>
      <c r="AS640" s="265"/>
    </row>
    <row r="641" spans="1:45" ht="14.25" customHeight="1" x14ac:dyDescent="0.25">
      <c r="A641" s="265"/>
      <c r="B641" s="325"/>
      <c r="C641" s="325"/>
      <c r="D641" s="265"/>
      <c r="E641" s="265"/>
      <c r="F641" s="265"/>
      <c r="G641" s="265"/>
      <c r="H641" s="265"/>
      <c r="I641" s="265"/>
      <c r="J641" s="265"/>
      <c r="K641" s="265"/>
      <c r="L641" s="265"/>
      <c r="M641" s="265"/>
      <c r="N641" s="265"/>
      <c r="O641" s="265"/>
      <c r="P641" s="265"/>
      <c r="Q641" s="265"/>
      <c r="R641" s="265"/>
      <c r="S641" s="265"/>
      <c r="T641" s="265"/>
      <c r="U641" s="265"/>
      <c r="V641" s="265"/>
      <c r="W641" s="326"/>
      <c r="X641" s="265"/>
      <c r="Y641" s="265"/>
      <c r="Z641" s="265"/>
      <c r="AA641" s="265"/>
      <c r="AB641" s="265"/>
      <c r="AC641" s="265"/>
      <c r="AD641" s="265"/>
      <c r="AE641" s="265"/>
      <c r="AF641" s="265"/>
      <c r="AG641" s="265"/>
      <c r="AH641" s="265"/>
      <c r="AI641" s="265"/>
      <c r="AJ641" s="265"/>
      <c r="AK641" s="265"/>
      <c r="AL641" s="265"/>
      <c r="AM641" s="265"/>
      <c r="AN641" s="266"/>
      <c r="AO641" s="266"/>
      <c r="AP641" s="266"/>
      <c r="AQ641" s="266"/>
      <c r="AR641" s="266"/>
      <c r="AS641" s="265"/>
    </row>
    <row r="642" spans="1:45" ht="14.25" customHeight="1" x14ac:dyDescent="0.25">
      <c r="A642" s="265"/>
      <c r="B642" s="325"/>
      <c r="C642" s="325"/>
      <c r="D642" s="265"/>
      <c r="E642" s="265"/>
      <c r="F642" s="265"/>
      <c r="G642" s="265"/>
      <c r="H642" s="265"/>
      <c r="I642" s="265"/>
      <c r="J642" s="265"/>
      <c r="K642" s="265"/>
      <c r="L642" s="265"/>
      <c r="M642" s="265"/>
      <c r="N642" s="265"/>
      <c r="O642" s="265"/>
      <c r="P642" s="265"/>
      <c r="Q642" s="265"/>
      <c r="R642" s="265"/>
      <c r="S642" s="265"/>
      <c r="T642" s="265"/>
      <c r="U642" s="265"/>
      <c r="V642" s="265"/>
      <c r="W642" s="326"/>
      <c r="X642" s="265"/>
      <c r="Y642" s="265"/>
      <c r="Z642" s="265"/>
      <c r="AA642" s="265"/>
      <c r="AB642" s="265"/>
      <c r="AC642" s="265"/>
      <c r="AD642" s="265"/>
      <c r="AE642" s="265"/>
      <c r="AF642" s="265"/>
      <c r="AG642" s="265"/>
      <c r="AH642" s="265"/>
      <c r="AI642" s="265"/>
      <c r="AJ642" s="265"/>
      <c r="AK642" s="265"/>
      <c r="AL642" s="265"/>
      <c r="AM642" s="265"/>
      <c r="AN642" s="266"/>
      <c r="AO642" s="266"/>
      <c r="AP642" s="266"/>
      <c r="AQ642" s="266"/>
      <c r="AR642" s="266"/>
      <c r="AS642" s="265"/>
    </row>
    <row r="643" spans="1:45" ht="14.25" customHeight="1" x14ac:dyDescent="0.25">
      <c r="A643" s="265"/>
      <c r="B643" s="325"/>
      <c r="C643" s="325"/>
      <c r="D643" s="265"/>
      <c r="E643" s="265"/>
      <c r="F643" s="265"/>
      <c r="G643" s="265"/>
      <c r="H643" s="265"/>
      <c r="I643" s="265"/>
      <c r="J643" s="265"/>
      <c r="K643" s="265"/>
      <c r="L643" s="265"/>
      <c r="M643" s="265"/>
      <c r="N643" s="265"/>
      <c r="O643" s="265"/>
      <c r="P643" s="265"/>
      <c r="Q643" s="265"/>
      <c r="R643" s="265"/>
      <c r="S643" s="265"/>
      <c r="T643" s="265"/>
      <c r="U643" s="265"/>
      <c r="V643" s="265"/>
      <c r="W643" s="326"/>
      <c r="X643" s="265"/>
      <c r="Y643" s="265"/>
      <c r="Z643" s="265"/>
      <c r="AA643" s="265"/>
      <c r="AB643" s="265"/>
      <c r="AC643" s="265"/>
      <c r="AD643" s="265"/>
      <c r="AE643" s="265"/>
      <c r="AF643" s="265"/>
      <c r="AG643" s="265"/>
      <c r="AH643" s="265"/>
      <c r="AI643" s="265"/>
      <c r="AJ643" s="265"/>
      <c r="AK643" s="265"/>
      <c r="AL643" s="265"/>
      <c r="AM643" s="265"/>
      <c r="AN643" s="266"/>
      <c r="AO643" s="266"/>
      <c r="AP643" s="266"/>
      <c r="AQ643" s="266"/>
      <c r="AR643" s="266"/>
      <c r="AS643" s="265"/>
    </row>
    <row r="644" spans="1:45" ht="14.25" customHeight="1" x14ac:dyDescent="0.25">
      <c r="A644" s="265"/>
      <c r="B644" s="325"/>
      <c r="C644" s="325"/>
      <c r="D644" s="265"/>
      <c r="E644" s="265"/>
      <c r="F644" s="265"/>
      <c r="G644" s="265"/>
      <c r="H644" s="265"/>
      <c r="I644" s="265"/>
      <c r="J644" s="265"/>
      <c r="K644" s="265"/>
      <c r="L644" s="265"/>
      <c r="M644" s="265"/>
      <c r="N644" s="265"/>
      <c r="O644" s="265"/>
      <c r="P644" s="265"/>
      <c r="Q644" s="265"/>
      <c r="R644" s="265"/>
      <c r="S644" s="265"/>
      <c r="T644" s="265"/>
      <c r="U644" s="265"/>
      <c r="V644" s="265"/>
      <c r="W644" s="326"/>
      <c r="X644" s="265"/>
      <c r="Y644" s="265"/>
      <c r="Z644" s="265"/>
      <c r="AA644" s="265"/>
      <c r="AB644" s="265"/>
      <c r="AC644" s="265"/>
      <c r="AD644" s="265"/>
      <c r="AE644" s="265"/>
      <c r="AF644" s="265"/>
      <c r="AG644" s="265"/>
      <c r="AH644" s="265"/>
      <c r="AI644" s="265"/>
      <c r="AJ644" s="265"/>
      <c r="AK644" s="265"/>
      <c r="AL644" s="265"/>
      <c r="AM644" s="265"/>
      <c r="AN644" s="266"/>
      <c r="AO644" s="266"/>
      <c r="AP644" s="266"/>
      <c r="AQ644" s="266"/>
      <c r="AR644" s="266"/>
      <c r="AS644" s="265"/>
    </row>
    <row r="645" spans="1:45" ht="14.25" customHeight="1" x14ac:dyDescent="0.25">
      <c r="A645" s="265"/>
      <c r="B645" s="325"/>
      <c r="C645" s="325"/>
      <c r="D645" s="265"/>
      <c r="E645" s="265"/>
      <c r="F645" s="265"/>
      <c r="G645" s="265"/>
      <c r="H645" s="265"/>
      <c r="I645" s="265"/>
      <c r="J645" s="265"/>
      <c r="K645" s="265"/>
      <c r="L645" s="265"/>
      <c r="M645" s="265"/>
      <c r="N645" s="265"/>
      <c r="O645" s="265"/>
      <c r="P645" s="265"/>
      <c r="Q645" s="265"/>
      <c r="R645" s="265"/>
      <c r="S645" s="265"/>
      <c r="T645" s="265"/>
      <c r="U645" s="265"/>
      <c r="V645" s="265"/>
      <c r="W645" s="326"/>
      <c r="X645" s="265"/>
      <c r="Y645" s="265"/>
      <c r="Z645" s="265"/>
      <c r="AA645" s="265"/>
      <c r="AB645" s="265"/>
      <c r="AC645" s="265"/>
      <c r="AD645" s="265"/>
      <c r="AE645" s="265"/>
      <c r="AF645" s="265"/>
      <c r="AG645" s="265"/>
      <c r="AH645" s="265"/>
      <c r="AI645" s="265"/>
      <c r="AJ645" s="265"/>
      <c r="AK645" s="265"/>
      <c r="AL645" s="265"/>
      <c r="AM645" s="265"/>
      <c r="AN645" s="266"/>
      <c r="AO645" s="266"/>
      <c r="AP645" s="266"/>
      <c r="AQ645" s="266"/>
      <c r="AR645" s="266"/>
      <c r="AS645" s="265"/>
    </row>
    <row r="646" spans="1:45" ht="14.25" customHeight="1" x14ac:dyDescent="0.25">
      <c r="A646" s="265"/>
      <c r="B646" s="325"/>
      <c r="C646" s="325"/>
      <c r="D646" s="265"/>
      <c r="E646" s="265"/>
      <c r="F646" s="265"/>
      <c r="G646" s="265"/>
      <c r="H646" s="265"/>
      <c r="I646" s="265"/>
      <c r="J646" s="265"/>
      <c r="K646" s="265"/>
      <c r="L646" s="265"/>
      <c r="M646" s="265"/>
      <c r="N646" s="265"/>
      <c r="O646" s="265"/>
      <c r="P646" s="265"/>
      <c r="Q646" s="265"/>
      <c r="R646" s="265"/>
      <c r="S646" s="265"/>
      <c r="T646" s="265"/>
      <c r="U646" s="265"/>
      <c r="V646" s="265"/>
      <c r="W646" s="326"/>
      <c r="X646" s="265"/>
      <c r="Y646" s="265"/>
      <c r="Z646" s="265"/>
      <c r="AA646" s="265"/>
      <c r="AB646" s="265"/>
      <c r="AC646" s="265"/>
      <c r="AD646" s="265"/>
      <c r="AE646" s="265"/>
      <c r="AF646" s="265"/>
      <c r="AG646" s="265"/>
      <c r="AH646" s="265"/>
      <c r="AI646" s="265"/>
      <c r="AJ646" s="265"/>
      <c r="AK646" s="265"/>
      <c r="AL646" s="265"/>
      <c r="AM646" s="265"/>
      <c r="AN646" s="266"/>
      <c r="AO646" s="266"/>
      <c r="AP646" s="266"/>
      <c r="AQ646" s="266"/>
      <c r="AR646" s="266"/>
      <c r="AS646" s="265"/>
    </row>
    <row r="647" spans="1:45" ht="14.25" customHeight="1" x14ac:dyDescent="0.25">
      <c r="A647" s="265"/>
      <c r="B647" s="325"/>
      <c r="C647" s="325"/>
      <c r="D647" s="265"/>
      <c r="E647" s="265"/>
      <c r="F647" s="265"/>
      <c r="G647" s="265"/>
      <c r="H647" s="265"/>
      <c r="I647" s="265"/>
      <c r="J647" s="265"/>
      <c r="K647" s="265"/>
      <c r="L647" s="265"/>
      <c r="M647" s="265"/>
      <c r="N647" s="265"/>
      <c r="O647" s="265"/>
      <c r="P647" s="265"/>
      <c r="Q647" s="265"/>
      <c r="R647" s="265"/>
      <c r="S647" s="265"/>
      <c r="T647" s="265"/>
      <c r="U647" s="265"/>
      <c r="V647" s="265"/>
      <c r="W647" s="326"/>
      <c r="X647" s="265"/>
      <c r="Y647" s="265"/>
      <c r="Z647" s="265"/>
      <c r="AA647" s="265"/>
      <c r="AB647" s="265"/>
      <c r="AC647" s="265"/>
      <c r="AD647" s="265"/>
      <c r="AE647" s="265"/>
      <c r="AF647" s="265"/>
      <c r="AG647" s="265"/>
      <c r="AH647" s="265"/>
      <c r="AI647" s="265"/>
      <c r="AJ647" s="265"/>
      <c r="AK647" s="265"/>
      <c r="AL647" s="265"/>
      <c r="AM647" s="265"/>
      <c r="AN647" s="266"/>
      <c r="AO647" s="266"/>
      <c r="AP647" s="266"/>
      <c r="AQ647" s="266"/>
      <c r="AR647" s="266"/>
      <c r="AS647" s="265"/>
    </row>
    <row r="648" spans="1:45" ht="14.25" customHeight="1" x14ac:dyDescent="0.25">
      <c r="A648" s="265"/>
      <c r="B648" s="325"/>
      <c r="C648" s="325"/>
      <c r="D648" s="265"/>
      <c r="E648" s="265"/>
      <c r="F648" s="265"/>
      <c r="G648" s="265"/>
      <c r="H648" s="265"/>
      <c r="I648" s="265"/>
      <c r="J648" s="265"/>
      <c r="K648" s="265"/>
      <c r="L648" s="265"/>
      <c r="M648" s="265"/>
      <c r="N648" s="265"/>
      <c r="O648" s="265"/>
      <c r="P648" s="265"/>
      <c r="Q648" s="265"/>
      <c r="R648" s="265"/>
      <c r="S648" s="265"/>
      <c r="T648" s="265"/>
      <c r="U648" s="265"/>
      <c r="V648" s="265"/>
      <c r="W648" s="326"/>
      <c r="X648" s="265"/>
      <c r="Y648" s="265"/>
      <c r="Z648" s="265"/>
      <c r="AA648" s="265"/>
      <c r="AB648" s="265"/>
      <c r="AC648" s="265"/>
      <c r="AD648" s="265"/>
      <c r="AE648" s="265"/>
      <c r="AF648" s="265"/>
      <c r="AG648" s="265"/>
      <c r="AH648" s="265"/>
      <c r="AI648" s="265"/>
      <c r="AJ648" s="265"/>
      <c r="AK648" s="265"/>
      <c r="AL648" s="265"/>
      <c r="AM648" s="265"/>
      <c r="AN648" s="266"/>
      <c r="AO648" s="266"/>
      <c r="AP648" s="266"/>
      <c r="AQ648" s="266"/>
      <c r="AR648" s="266"/>
      <c r="AS648" s="265"/>
    </row>
    <row r="649" spans="1:45" ht="14.25" customHeight="1" x14ac:dyDescent="0.25">
      <c r="A649" s="265"/>
      <c r="B649" s="325"/>
      <c r="C649" s="325"/>
      <c r="D649" s="265"/>
      <c r="E649" s="265"/>
      <c r="F649" s="265"/>
      <c r="G649" s="265"/>
      <c r="H649" s="265"/>
      <c r="I649" s="265"/>
      <c r="J649" s="265"/>
      <c r="K649" s="265"/>
      <c r="L649" s="265"/>
      <c r="M649" s="265"/>
      <c r="N649" s="265"/>
      <c r="O649" s="265"/>
      <c r="P649" s="265"/>
      <c r="Q649" s="265"/>
      <c r="R649" s="265"/>
      <c r="S649" s="265"/>
      <c r="T649" s="265"/>
      <c r="U649" s="265"/>
      <c r="V649" s="265"/>
      <c r="W649" s="326"/>
      <c r="X649" s="265"/>
      <c r="Y649" s="265"/>
      <c r="Z649" s="265"/>
      <c r="AA649" s="265"/>
      <c r="AB649" s="265"/>
      <c r="AC649" s="265"/>
      <c r="AD649" s="265"/>
      <c r="AE649" s="265"/>
      <c r="AF649" s="265"/>
      <c r="AG649" s="265"/>
      <c r="AH649" s="265"/>
      <c r="AI649" s="265"/>
      <c r="AJ649" s="265"/>
      <c r="AK649" s="265"/>
      <c r="AL649" s="265"/>
      <c r="AM649" s="265"/>
      <c r="AN649" s="266"/>
      <c r="AO649" s="266"/>
      <c r="AP649" s="266"/>
      <c r="AQ649" s="266"/>
      <c r="AR649" s="266"/>
      <c r="AS649" s="265"/>
    </row>
    <row r="650" spans="1:45" ht="14.25" customHeight="1" x14ac:dyDescent="0.25">
      <c r="A650" s="265"/>
      <c r="B650" s="325"/>
      <c r="C650" s="325"/>
      <c r="D650" s="265"/>
      <c r="E650" s="265"/>
      <c r="F650" s="265"/>
      <c r="G650" s="265"/>
      <c r="H650" s="265"/>
      <c r="I650" s="265"/>
      <c r="J650" s="265"/>
      <c r="K650" s="265"/>
      <c r="L650" s="265"/>
      <c r="M650" s="265"/>
      <c r="N650" s="265"/>
      <c r="O650" s="265"/>
      <c r="P650" s="265"/>
      <c r="Q650" s="265"/>
      <c r="R650" s="265"/>
      <c r="S650" s="265"/>
      <c r="T650" s="265"/>
      <c r="U650" s="265"/>
      <c r="V650" s="265"/>
      <c r="W650" s="326"/>
      <c r="X650" s="265"/>
      <c r="Y650" s="265"/>
      <c r="Z650" s="265"/>
      <c r="AA650" s="265"/>
      <c r="AB650" s="265"/>
      <c r="AC650" s="265"/>
      <c r="AD650" s="265"/>
      <c r="AE650" s="265"/>
      <c r="AF650" s="265"/>
      <c r="AG650" s="265"/>
      <c r="AH650" s="265"/>
      <c r="AI650" s="265"/>
      <c r="AJ650" s="265"/>
      <c r="AK650" s="265"/>
      <c r="AL650" s="265"/>
      <c r="AM650" s="265"/>
      <c r="AN650" s="266"/>
      <c r="AO650" s="266"/>
      <c r="AP650" s="266"/>
      <c r="AQ650" s="266"/>
      <c r="AR650" s="266"/>
      <c r="AS650" s="265"/>
    </row>
    <row r="651" spans="1:45" ht="14.25" customHeight="1" x14ac:dyDescent="0.25">
      <c r="A651" s="265"/>
      <c r="B651" s="325"/>
      <c r="C651" s="325"/>
      <c r="D651" s="265"/>
      <c r="E651" s="265"/>
      <c r="F651" s="265"/>
      <c r="G651" s="265"/>
      <c r="H651" s="265"/>
      <c r="I651" s="265"/>
      <c r="J651" s="265"/>
      <c r="K651" s="265"/>
      <c r="L651" s="265"/>
      <c r="M651" s="265"/>
      <c r="N651" s="265"/>
      <c r="O651" s="265"/>
      <c r="P651" s="265"/>
      <c r="Q651" s="265"/>
      <c r="R651" s="265"/>
      <c r="S651" s="265"/>
      <c r="T651" s="265"/>
      <c r="U651" s="265"/>
      <c r="V651" s="265"/>
      <c r="W651" s="326"/>
      <c r="X651" s="265"/>
      <c r="Y651" s="265"/>
      <c r="Z651" s="265"/>
      <c r="AA651" s="265"/>
      <c r="AB651" s="265"/>
      <c r="AC651" s="265"/>
      <c r="AD651" s="265"/>
      <c r="AE651" s="265"/>
      <c r="AF651" s="265"/>
      <c r="AG651" s="265"/>
      <c r="AH651" s="265"/>
      <c r="AI651" s="265"/>
      <c r="AJ651" s="265"/>
      <c r="AK651" s="265"/>
      <c r="AL651" s="265"/>
      <c r="AM651" s="265"/>
      <c r="AN651" s="266"/>
      <c r="AO651" s="266"/>
      <c r="AP651" s="266"/>
      <c r="AQ651" s="266"/>
      <c r="AR651" s="266"/>
      <c r="AS651" s="265"/>
    </row>
    <row r="652" spans="1:45" ht="14.25" customHeight="1" x14ac:dyDescent="0.25">
      <c r="A652" s="265"/>
      <c r="B652" s="325"/>
      <c r="C652" s="325"/>
      <c r="D652" s="265"/>
      <c r="E652" s="265"/>
      <c r="F652" s="265"/>
      <c r="G652" s="265"/>
      <c r="H652" s="265"/>
      <c r="I652" s="265"/>
      <c r="J652" s="265"/>
      <c r="K652" s="265"/>
      <c r="L652" s="265"/>
      <c r="M652" s="265"/>
      <c r="N652" s="265"/>
      <c r="O652" s="265"/>
      <c r="P652" s="265"/>
      <c r="Q652" s="265"/>
      <c r="R652" s="265"/>
      <c r="S652" s="265"/>
      <c r="T652" s="265"/>
      <c r="U652" s="265"/>
      <c r="V652" s="265"/>
      <c r="W652" s="326"/>
      <c r="X652" s="265"/>
      <c r="Y652" s="265"/>
      <c r="Z652" s="265"/>
      <c r="AA652" s="265"/>
      <c r="AB652" s="265"/>
      <c r="AC652" s="265"/>
      <c r="AD652" s="265"/>
      <c r="AE652" s="265"/>
      <c r="AF652" s="265"/>
      <c r="AG652" s="265"/>
      <c r="AH652" s="265"/>
      <c r="AI652" s="265"/>
      <c r="AJ652" s="265"/>
      <c r="AK652" s="265"/>
      <c r="AL652" s="265"/>
      <c r="AM652" s="265"/>
      <c r="AN652" s="266"/>
      <c r="AO652" s="266"/>
      <c r="AP652" s="266"/>
      <c r="AQ652" s="266"/>
      <c r="AR652" s="266"/>
      <c r="AS652" s="265"/>
    </row>
    <row r="653" spans="1:45" ht="14.25" customHeight="1" x14ac:dyDescent="0.25">
      <c r="A653" s="265"/>
      <c r="B653" s="325"/>
      <c r="C653" s="325"/>
      <c r="D653" s="265"/>
      <c r="E653" s="265"/>
      <c r="F653" s="265"/>
      <c r="G653" s="265"/>
      <c r="H653" s="265"/>
      <c r="I653" s="265"/>
      <c r="J653" s="265"/>
      <c r="K653" s="265"/>
      <c r="L653" s="265"/>
      <c r="M653" s="265"/>
      <c r="N653" s="265"/>
      <c r="O653" s="265"/>
      <c r="P653" s="265"/>
      <c r="Q653" s="265"/>
      <c r="R653" s="265"/>
      <c r="S653" s="265"/>
      <c r="T653" s="265"/>
      <c r="U653" s="265"/>
      <c r="V653" s="265"/>
      <c r="W653" s="326"/>
      <c r="X653" s="265"/>
      <c r="Y653" s="265"/>
      <c r="Z653" s="265"/>
      <c r="AA653" s="265"/>
      <c r="AB653" s="265"/>
      <c r="AC653" s="265"/>
      <c r="AD653" s="265"/>
      <c r="AE653" s="265"/>
      <c r="AF653" s="265"/>
      <c r="AG653" s="265"/>
      <c r="AH653" s="265"/>
      <c r="AI653" s="265"/>
      <c r="AJ653" s="265"/>
      <c r="AK653" s="265"/>
      <c r="AL653" s="265"/>
      <c r="AM653" s="265"/>
      <c r="AN653" s="266"/>
      <c r="AO653" s="266"/>
      <c r="AP653" s="266"/>
      <c r="AQ653" s="266"/>
      <c r="AR653" s="266"/>
      <c r="AS653" s="265"/>
    </row>
    <row r="654" spans="1:45" ht="14.25" customHeight="1" x14ac:dyDescent="0.25">
      <c r="A654" s="265"/>
      <c r="B654" s="325"/>
      <c r="C654" s="325"/>
      <c r="D654" s="265"/>
      <c r="E654" s="265"/>
      <c r="F654" s="265"/>
      <c r="G654" s="265"/>
      <c r="H654" s="265"/>
      <c r="I654" s="265"/>
      <c r="J654" s="265"/>
      <c r="K654" s="265"/>
      <c r="L654" s="265"/>
      <c r="M654" s="265"/>
      <c r="N654" s="265"/>
      <c r="O654" s="265"/>
      <c r="P654" s="265"/>
      <c r="Q654" s="265"/>
      <c r="R654" s="265"/>
      <c r="S654" s="265"/>
      <c r="T654" s="265"/>
      <c r="U654" s="265"/>
      <c r="V654" s="265"/>
      <c r="W654" s="326"/>
      <c r="X654" s="265"/>
      <c r="Y654" s="265"/>
      <c r="Z654" s="265"/>
      <c r="AA654" s="265"/>
      <c r="AB654" s="265"/>
      <c r="AC654" s="265"/>
      <c r="AD654" s="265"/>
      <c r="AE654" s="265"/>
      <c r="AF654" s="265"/>
      <c r="AG654" s="265"/>
      <c r="AH654" s="265"/>
      <c r="AI654" s="265"/>
      <c r="AJ654" s="265"/>
      <c r="AK654" s="265"/>
      <c r="AL654" s="265"/>
      <c r="AM654" s="265"/>
      <c r="AN654" s="266"/>
      <c r="AO654" s="266"/>
      <c r="AP654" s="266"/>
      <c r="AQ654" s="266"/>
      <c r="AR654" s="266"/>
      <c r="AS654" s="265"/>
    </row>
    <row r="655" spans="1:45" ht="14.25" customHeight="1" x14ac:dyDescent="0.25">
      <c r="A655" s="265"/>
      <c r="B655" s="325"/>
      <c r="C655" s="325"/>
      <c r="D655" s="265"/>
      <c r="E655" s="265"/>
      <c r="F655" s="265"/>
      <c r="G655" s="265"/>
      <c r="H655" s="265"/>
      <c r="I655" s="265"/>
      <c r="J655" s="265"/>
      <c r="K655" s="265"/>
      <c r="L655" s="265"/>
      <c r="M655" s="265"/>
      <c r="N655" s="265"/>
      <c r="O655" s="265"/>
      <c r="P655" s="265"/>
      <c r="Q655" s="265"/>
      <c r="R655" s="265"/>
      <c r="S655" s="265"/>
      <c r="T655" s="265"/>
      <c r="U655" s="265"/>
      <c r="V655" s="265"/>
      <c r="W655" s="326"/>
      <c r="X655" s="265"/>
      <c r="Y655" s="265"/>
      <c r="Z655" s="265"/>
      <c r="AA655" s="265"/>
      <c r="AB655" s="265"/>
      <c r="AC655" s="265"/>
      <c r="AD655" s="265"/>
      <c r="AE655" s="265"/>
      <c r="AF655" s="265"/>
      <c r="AG655" s="265"/>
      <c r="AH655" s="265"/>
      <c r="AI655" s="265"/>
      <c r="AJ655" s="265"/>
      <c r="AK655" s="265"/>
      <c r="AL655" s="265"/>
      <c r="AM655" s="265"/>
      <c r="AN655" s="266"/>
      <c r="AO655" s="266"/>
      <c r="AP655" s="266"/>
      <c r="AQ655" s="266"/>
      <c r="AR655" s="266"/>
      <c r="AS655" s="265"/>
    </row>
    <row r="656" spans="1:45" ht="14.25" customHeight="1" x14ac:dyDescent="0.25">
      <c r="A656" s="265"/>
      <c r="B656" s="325"/>
      <c r="C656" s="325"/>
      <c r="D656" s="265"/>
      <c r="E656" s="265"/>
      <c r="F656" s="265"/>
      <c r="G656" s="265"/>
      <c r="H656" s="265"/>
      <c r="I656" s="265"/>
      <c r="J656" s="265"/>
      <c r="K656" s="265"/>
      <c r="L656" s="265"/>
      <c r="M656" s="265"/>
      <c r="N656" s="265"/>
      <c r="O656" s="265"/>
      <c r="P656" s="265"/>
      <c r="Q656" s="265"/>
      <c r="R656" s="265"/>
      <c r="S656" s="265"/>
      <c r="T656" s="265"/>
      <c r="U656" s="265"/>
      <c r="V656" s="265"/>
      <c r="W656" s="326"/>
      <c r="X656" s="265"/>
      <c r="Y656" s="265"/>
      <c r="Z656" s="265"/>
      <c r="AA656" s="265"/>
      <c r="AB656" s="265"/>
      <c r="AC656" s="265"/>
      <c r="AD656" s="265"/>
      <c r="AE656" s="265"/>
      <c r="AF656" s="265"/>
      <c r="AG656" s="265"/>
      <c r="AH656" s="265"/>
      <c r="AI656" s="265"/>
      <c r="AJ656" s="265"/>
      <c r="AK656" s="265"/>
      <c r="AL656" s="265"/>
      <c r="AM656" s="265"/>
      <c r="AN656" s="266"/>
      <c r="AO656" s="266"/>
      <c r="AP656" s="266"/>
      <c r="AQ656" s="266"/>
      <c r="AR656" s="266"/>
      <c r="AS656" s="265"/>
    </row>
    <row r="657" spans="1:45" ht="14.25" customHeight="1" x14ac:dyDescent="0.25">
      <c r="A657" s="265"/>
      <c r="B657" s="325"/>
      <c r="C657" s="325"/>
      <c r="D657" s="265"/>
      <c r="E657" s="265"/>
      <c r="F657" s="265"/>
      <c r="G657" s="265"/>
      <c r="H657" s="265"/>
      <c r="I657" s="265"/>
      <c r="J657" s="265"/>
      <c r="K657" s="265"/>
      <c r="L657" s="265"/>
      <c r="M657" s="265"/>
      <c r="N657" s="265"/>
      <c r="O657" s="265"/>
      <c r="P657" s="265"/>
      <c r="Q657" s="265"/>
      <c r="R657" s="265"/>
      <c r="S657" s="265"/>
      <c r="T657" s="265"/>
      <c r="U657" s="265"/>
      <c r="V657" s="265"/>
      <c r="W657" s="326"/>
      <c r="X657" s="265"/>
      <c r="Y657" s="265"/>
      <c r="Z657" s="265"/>
      <c r="AA657" s="265"/>
      <c r="AB657" s="265"/>
      <c r="AC657" s="265"/>
      <c r="AD657" s="265"/>
      <c r="AE657" s="265"/>
      <c r="AF657" s="265"/>
      <c r="AG657" s="265"/>
      <c r="AH657" s="265"/>
      <c r="AI657" s="265"/>
      <c r="AJ657" s="265"/>
      <c r="AK657" s="265"/>
      <c r="AL657" s="265"/>
      <c r="AM657" s="265"/>
      <c r="AN657" s="266"/>
      <c r="AO657" s="266"/>
      <c r="AP657" s="266"/>
      <c r="AQ657" s="266"/>
      <c r="AR657" s="266"/>
      <c r="AS657" s="265"/>
    </row>
    <row r="658" spans="1:45" ht="14.25" customHeight="1" x14ac:dyDescent="0.25">
      <c r="A658" s="265"/>
      <c r="B658" s="325"/>
      <c r="C658" s="325"/>
      <c r="D658" s="265"/>
      <c r="E658" s="265"/>
      <c r="F658" s="265"/>
      <c r="G658" s="265"/>
      <c r="H658" s="265"/>
      <c r="I658" s="265"/>
      <c r="J658" s="265"/>
      <c r="K658" s="265"/>
      <c r="L658" s="265"/>
      <c r="M658" s="265"/>
      <c r="N658" s="265"/>
      <c r="O658" s="265"/>
      <c r="P658" s="265"/>
      <c r="Q658" s="265"/>
      <c r="R658" s="265"/>
      <c r="S658" s="265"/>
      <c r="T658" s="265"/>
      <c r="U658" s="265"/>
      <c r="V658" s="265"/>
      <c r="W658" s="326"/>
      <c r="X658" s="265"/>
      <c r="Y658" s="265"/>
      <c r="Z658" s="265"/>
      <c r="AA658" s="265"/>
      <c r="AB658" s="265"/>
      <c r="AC658" s="265"/>
      <c r="AD658" s="265"/>
      <c r="AE658" s="265"/>
      <c r="AF658" s="265"/>
      <c r="AG658" s="265"/>
      <c r="AH658" s="265"/>
      <c r="AI658" s="265"/>
      <c r="AJ658" s="265"/>
      <c r="AK658" s="265"/>
      <c r="AL658" s="265"/>
      <c r="AM658" s="265"/>
      <c r="AN658" s="266"/>
      <c r="AO658" s="266"/>
      <c r="AP658" s="266"/>
      <c r="AQ658" s="266"/>
      <c r="AR658" s="266"/>
      <c r="AS658" s="265"/>
    </row>
    <row r="659" spans="1:45" ht="14.25" customHeight="1" x14ac:dyDescent="0.25">
      <c r="A659" s="265"/>
      <c r="B659" s="325"/>
      <c r="C659" s="325"/>
      <c r="D659" s="265"/>
      <c r="E659" s="265"/>
      <c r="F659" s="265"/>
      <c r="G659" s="265"/>
      <c r="H659" s="265"/>
      <c r="I659" s="265"/>
      <c r="J659" s="265"/>
      <c r="K659" s="265"/>
      <c r="L659" s="265"/>
      <c r="M659" s="265"/>
      <c r="N659" s="265"/>
      <c r="O659" s="265"/>
      <c r="P659" s="265"/>
      <c r="Q659" s="265"/>
      <c r="R659" s="265"/>
      <c r="S659" s="265"/>
      <c r="T659" s="265"/>
      <c r="U659" s="265"/>
      <c r="V659" s="265"/>
      <c r="W659" s="326"/>
      <c r="X659" s="265"/>
      <c r="Y659" s="265"/>
      <c r="Z659" s="265"/>
      <c r="AA659" s="265"/>
      <c r="AB659" s="265"/>
      <c r="AC659" s="265"/>
      <c r="AD659" s="265"/>
      <c r="AE659" s="265"/>
      <c r="AF659" s="265"/>
      <c r="AG659" s="265"/>
      <c r="AH659" s="265"/>
      <c r="AI659" s="265"/>
      <c r="AJ659" s="265"/>
      <c r="AK659" s="265"/>
      <c r="AL659" s="265"/>
      <c r="AM659" s="265"/>
      <c r="AN659" s="266"/>
      <c r="AO659" s="266"/>
      <c r="AP659" s="266"/>
      <c r="AQ659" s="266"/>
      <c r="AR659" s="266"/>
      <c r="AS659" s="265"/>
    </row>
    <row r="660" spans="1:45" ht="14.25" customHeight="1" x14ac:dyDescent="0.25">
      <c r="A660" s="265"/>
      <c r="B660" s="325"/>
      <c r="C660" s="325"/>
      <c r="D660" s="265"/>
      <c r="E660" s="265"/>
      <c r="F660" s="265"/>
      <c r="G660" s="265"/>
      <c r="H660" s="265"/>
      <c r="I660" s="265"/>
      <c r="J660" s="265"/>
      <c r="K660" s="265"/>
      <c r="L660" s="265"/>
      <c r="M660" s="265"/>
      <c r="N660" s="265"/>
      <c r="O660" s="265"/>
      <c r="P660" s="265"/>
      <c r="Q660" s="265"/>
      <c r="R660" s="265"/>
      <c r="S660" s="265"/>
      <c r="T660" s="265"/>
      <c r="U660" s="265"/>
      <c r="V660" s="265"/>
      <c r="W660" s="326"/>
      <c r="X660" s="265"/>
      <c r="Y660" s="265"/>
      <c r="Z660" s="265"/>
      <c r="AA660" s="265"/>
      <c r="AB660" s="265"/>
      <c r="AC660" s="265"/>
      <c r="AD660" s="265"/>
      <c r="AE660" s="265"/>
      <c r="AF660" s="265"/>
      <c r="AG660" s="265"/>
      <c r="AH660" s="265"/>
      <c r="AI660" s="265"/>
      <c r="AJ660" s="265"/>
      <c r="AK660" s="265"/>
      <c r="AL660" s="265"/>
      <c r="AM660" s="265"/>
      <c r="AN660" s="266"/>
      <c r="AO660" s="266"/>
      <c r="AP660" s="266"/>
      <c r="AQ660" s="266"/>
      <c r="AR660" s="266"/>
      <c r="AS660" s="265"/>
    </row>
    <row r="661" spans="1:45" ht="14.25" customHeight="1" x14ac:dyDescent="0.25">
      <c r="A661" s="265"/>
      <c r="B661" s="325"/>
      <c r="C661" s="325"/>
      <c r="D661" s="265"/>
      <c r="E661" s="265"/>
      <c r="F661" s="265"/>
      <c r="G661" s="265"/>
      <c r="H661" s="265"/>
      <c r="I661" s="265"/>
      <c r="J661" s="265"/>
      <c r="K661" s="265"/>
      <c r="L661" s="265"/>
      <c r="M661" s="265"/>
      <c r="N661" s="265"/>
      <c r="O661" s="265"/>
      <c r="P661" s="265"/>
      <c r="Q661" s="265"/>
      <c r="R661" s="265"/>
      <c r="S661" s="265"/>
      <c r="T661" s="265"/>
      <c r="U661" s="265"/>
      <c r="V661" s="265"/>
      <c r="W661" s="326"/>
      <c r="X661" s="265"/>
      <c r="Y661" s="265"/>
      <c r="Z661" s="265"/>
      <c r="AA661" s="265"/>
      <c r="AB661" s="265"/>
      <c r="AC661" s="265"/>
      <c r="AD661" s="265"/>
      <c r="AE661" s="265"/>
      <c r="AF661" s="265"/>
      <c r="AG661" s="265"/>
      <c r="AH661" s="265"/>
      <c r="AI661" s="265"/>
      <c r="AJ661" s="265"/>
      <c r="AK661" s="265"/>
      <c r="AL661" s="265"/>
      <c r="AM661" s="265"/>
      <c r="AN661" s="266"/>
      <c r="AO661" s="266"/>
      <c r="AP661" s="266"/>
      <c r="AQ661" s="266"/>
      <c r="AR661" s="266"/>
      <c r="AS661" s="265"/>
    </row>
    <row r="662" spans="1:45" ht="14.25" customHeight="1" x14ac:dyDescent="0.25">
      <c r="A662" s="265"/>
      <c r="B662" s="325"/>
      <c r="C662" s="325"/>
      <c r="D662" s="265"/>
      <c r="E662" s="265"/>
      <c r="F662" s="265"/>
      <c r="G662" s="265"/>
      <c r="H662" s="265"/>
      <c r="I662" s="265"/>
      <c r="J662" s="265"/>
      <c r="K662" s="265"/>
      <c r="L662" s="265"/>
      <c r="M662" s="265"/>
      <c r="N662" s="265"/>
      <c r="O662" s="265"/>
      <c r="P662" s="265"/>
      <c r="Q662" s="265"/>
      <c r="R662" s="265"/>
      <c r="S662" s="265"/>
      <c r="T662" s="265"/>
      <c r="U662" s="265"/>
      <c r="V662" s="265"/>
      <c r="W662" s="326"/>
      <c r="X662" s="265"/>
      <c r="Y662" s="265"/>
      <c r="Z662" s="265"/>
      <c r="AA662" s="265"/>
      <c r="AB662" s="265"/>
      <c r="AC662" s="265"/>
      <c r="AD662" s="265"/>
      <c r="AE662" s="265"/>
      <c r="AF662" s="265"/>
      <c r="AG662" s="265"/>
      <c r="AH662" s="265"/>
      <c r="AI662" s="265"/>
      <c r="AJ662" s="265"/>
      <c r="AK662" s="265"/>
      <c r="AL662" s="265"/>
      <c r="AM662" s="265"/>
      <c r="AN662" s="266"/>
      <c r="AO662" s="266"/>
      <c r="AP662" s="266"/>
      <c r="AQ662" s="266"/>
      <c r="AR662" s="266"/>
      <c r="AS662" s="265"/>
    </row>
    <row r="663" spans="1:45" ht="14.25" customHeight="1" x14ac:dyDescent="0.25">
      <c r="A663" s="265"/>
      <c r="B663" s="325"/>
      <c r="C663" s="325"/>
      <c r="D663" s="265"/>
      <c r="E663" s="265"/>
      <c r="F663" s="265"/>
      <c r="G663" s="265"/>
      <c r="H663" s="265"/>
      <c r="I663" s="265"/>
      <c r="J663" s="265"/>
      <c r="K663" s="265"/>
      <c r="L663" s="265"/>
      <c r="M663" s="265"/>
      <c r="N663" s="265"/>
      <c r="O663" s="265"/>
      <c r="P663" s="265"/>
      <c r="Q663" s="265"/>
      <c r="R663" s="265"/>
      <c r="S663" s="265"/>
      <c r="T663" s="265"/>
      <c r="U663" s="265"/>
      <c r="V663" s="265"/>
      <c r="W663" s="326"/>
      <c r="X663" s="265"/>
      <c r="Y663" s="265"/>
      <c r="Z663" s="265"/>
      <c r="AA663" s="265"/>
      <c r="AB663" s="265"/>
      <c r="AC663" s="265"/>
      <c r="AD663" s="265"/>
      <c r="AE663" s="265"/>
      <c r="AF663" s="265"/>
      <c r="AG663" s="265"/>
      <c r="AH663" s="265"/>
      <c r="AI663" s="265"/>
      <c r="AJ663" s="265"/>
      <c r="AK663" s="265"/>
      <c r="AL663" s="265"/>
      <c r="AM663" s="265"/>
      <c r="AN663" s="266"/>
      <c r="AO663" s="266"/>
      <c r="AP663" s="266"/>
      <c r="AQ663" s="266"/>
      <c r="AR663" s="266"/>
      <c r="AS663" s="265"/>
    </row>
    <row r="664" spans="1:45" ht="14.25" customHeight="1" x14ac:dyDescent="0.25">
      <c r="A664" s="265"/>
      <c r="B664" s="325"/>
      <c r="C664" s="325"/>
      <c r="D664" s="265"/>
      <c r="E664" s="265"/>
      <c r="F664" s="265"/>
      <c r="G664" s="265"/>
      <c r="H664" s="265"/>
      <c r="I664" s="265"/>
      <c r="J664" s="265"/>
      <c r="K664" s="265"/>
      <c r="L664" s="265"/>
      <c r="M664" s="265"/>
      <c r="N664" s="265"/>
      <c r="O664" s="265"/>
      <c r="P664" s="265"/>
      <c r="Q664" s="265"/>
      <c r="R664" s="265"/>
      <c r="S664" s="265"/>
      <c r="T664" s="265"/>
      <c r="U664" s="265"/>
      <c r="V664" s="265"/>
      <c r="W664" s="326"/>
      <c r="X664" s="265"/>
      <c r="Y664" s="265"/>
      <c r="Z664" s="265"/>
      <c r="AA664" s="265"/>
      <c r="AB664" s="265"/>
      <c r="AC664" s="265"/>
      <c r="AD664" s="265"/>
      <c r="AE664" s="265"/>
      <c r="AF664" s="265"/>
      <c r="AG664" s="265"/>
      <c r="AH664" s="265"/>
      <c r="AI664" s="265"/>
      <c r="AJ664" s="265"/>
      <c r="AK664" s="265"/>
      <c r="AL664" s="265"/>
      <c r="AM664" s="265"/>
      <c r="AN664" s="266"/>
      <c r="AO664" s="266"/>
      <c r="AP664" s="266"/>
      <c r="AQ664" s="266"/>
      <c r="AR664" s="266"/>
      <c r="AS664" s="265"/>
    </row>
    <row r="665" spans="1:45" ht="14.25" customHeight="1" x14ac:dyDescent="0.25">
      <c r="A665" s="265"/>
      <c r="B665" s="325"/>
      <c r="C665" s="325"/>
      <c r="D665" s="265"/>
      <c r="E665" s="265"/>
      <c r="F665" s="265"/>
      <c r="G665" s="265"/>
      <c r="H665" s="265"/>
      <c r="I665" s="265"/>
      <c r="J665" s="265"/>
      <c r="K665" s="265"/>
      <c r="L665" s="265"/>
      <c r="M665" s="265"/>
      <c r="N665" s="265"/>
      <c r="O665" s="265"/>
      <c r="P665" s="265"/>
      <c r="Q665" s="265"/>
      <c r="R665" s="265"/>
      <c r="S665" s="265"/>
      <c r="T665" s="265"/>
      <c r="U665" s="265"/>
      <c r="V665" s="265"/>
      <c r="W665" s="326"/>
      <c r="X665" s="265"/>
      <c r="Y665" s="265"/>
      <c r="Z665" s="265"/>
      <c r="AA665" s="265"/>
      <c r="AB665" s="265"/>
      <c r="AC665" s="265"/>
      <c r="AD665" s="265"/>
      <c r="AE665" s="265"/>
      <c r="AF665" s="265"/>
      <c r="AG665" s="265"/>
      <c r="AH665" s="265"/>
      <c r="AI665" s="265"/>
      <c r="AJ665" s="265"/>
      <c r="AK665" s="265"/>
      <c r="AL665" s="265"/>
      <c r="AM665" s="265"/>
      <c r="AN665" s="266"/>
      <c r="AO665" s="266"/>
      <c r="AP665" s="266"/>
      <c r="AQ665" s="266"/>
      <c r="AR665" s="266"/>
      <c r="AS665" s="265"/>
    </row>
    <row r="666" spans="1:45" ht="14.25" customHeight="1" x14ac:dyDescent="0.25">
      <c r="A666" s="265"/>
      <c r="B666" s="325"/>
      <c r="C666" s="325"/>
      <c r="D666" s="265"/>
      <c r="E666" s="265"/>
      <c r="F666" s="265"/>
      <c r="G666" s="265"/>
      <c r="H666" s="265"/>
      <c r="I666" s="265"/>
      <c r="J666" s="265"/>
      <c r="K666" s="265"/>
      <c r="L666" s="265"/>
      <c r="M666" s="265"/>
      <c r="N666" s="265"/>
      <c r="O666" s="265"/>
      <c r="P666" s="265"/>
      <c r="Q666" s="265"/>
      <c r="R666" s="265"/>
      <c r="S666" s="265"/>
      <c r="T666" s="265"/>
      <c r="U666" s="265"/>
      <c r="V666" s="265"/>
      <c r="W666" s="326"/>
      <c r="X666" s="265"/>
      <c r="Y666" s="265"/>
      <c r="Z666" s="265"/>
      <c r="AA666" s="265"/>
      <c r="AB666" s="265"/>
      <c r="AC666" s="265"/>
      <c r="AD666" s="265"/>
      <c r="AE666" s="265"/>
      <c r="AF666" s="265"/>
      <c r="AG666" s="265"/>
      <c r="AH666" s="265"/>
      <c r="AI666" s="265"/>
      <c r="AJ666" s="265"/>
      <c r="AK666" s="265"/>
      <c r="AL666" s="265"/>
      <c r="AM666" s="265"/>
      <c r="AN666" s="266"/>
      <c r="AO666" s="266"/>
      <c r="AP666" s="266"/>
      <c r="AQ666" s="266"/>
      <c r="AR666" s="266"/>
      <c r="AS666" s="265"/>
    </row>
    <row r="667" spans="1:45" ht="14.25" customHeight="1" x14ac:dyDescent="0.25">
      <c r="A667" s="265"/>
      <c r="B667" s="325"/>
      <c r="C667" s="325"/>
      <c r="D667" s="265"/>
      <c r="E667" s="265"/>
      <c r="F667" s="265"/>
      <c r="G667" s="265"/>
      <c r="H667" s="265"/>
      <c r="I667" s="265"/>
      <c r="J667" s="265"/>
      <c r="K667" s="265"/>
      <c r="L667" s="265"/>
      <c r="M667" s="265"/>
      <c r="N667" s="265"/>
      <c r="O667" s="265"/>
      <c r="P667" s="265"/>
      <c r="Q667" s="265"/>
      <c r="R667" s="265"/>
      <c r="S667" s="265"/>
      <c r="T667" s="265"/>
      <c r="U667" s="265"/>
      <c r="V667" s="265"/>
      <c r="W667" s="326"/>
      <c r="X667" s="265"/>
      <c r="Y667" s="265"/>
      <c r="Z667" s="265"/>
      <c r="AA667" s="265"/>
      <c r="AB667" s="265"/>
      <c r="AC667" s="265"/>
      <c r="AD667" s="265"/>
      <c r="AE667" s="265"/>
      <c r="AF667" s="265"/>
      <c r="AG667" s="265"/>
      <c r="AH667" s="265"/>
      <c r="AI667" s="265"/>
      <c r="AJ667" s="265"/>
      <c r="AK667" s="265"/>
      <c r="AL667" s="265"/>
      <c r="AM667" s="265"/>
      <c r="AN667" s="266"/>
      <c r="AO667" s="266"/>
      <c r="AP667" s="266"/>
      <c r="AQ667" s="266"/>
      <c r="AR667" s="266"/>
      <c r="AS667" s="265"/>
    </row>
    <row r="668" spans="1:45" ht="14.25" customHeight="1" x14ac:dyDescent="0.25">
      <c r="A668" s="265"/>
      <c r="B668" s="325"/>
      <c r="C668" s="325"/>
      <c r="D668" s="265"/>
      <c r="E668" s="265"/>
      <c r="F668" s="265"/>
      <c r="G668" s="265"/>
      <c r="H668" s="265"/>
      <c r="I668" s="265"/>
      <c r="J668" s="265"/>
      <c r="K668" s="265"/>
      <c r="L668" s="265"/>
      <c r="M668" s="265"/>
      <c r="N668" s="265"/>
      <c r="O668" s="265"/>
      <c r="P668" s="265"/>
      <c r="Q668" s="265"/>
      <c r="R668" s="265"/>
      <c r="S668" s="265"/>
      <c r="T668" s="265"/>
      <c r="U668" s="265"/>
      <c r="V668" s="265"/>
      <c r="W668" s="326"/>
      <c r="X668" s="265"/>
      <c r="Y668" s="265"/>
      <c r="Z668" s="265"/>
      <c r="AA668" s="265"/>
      <c r="AB668" s="265"/>
      <c r="AC668" s="265"/>
      <c r="AD668" s="265"/>
      <c r="AE668" s="265"/>
      <c r="AF668" s="265"/>
      <c r="AG668" s="265"/>
      <c r="AH668" s="265"/>
      <c r="AI668" s="265"/>
      <c r="AJ668" s="265"/>
      <c r="AK668" s="265"/>
      <c r="AL668" s="265"/>
      <c r="AM668" s="265"/>
      <c r="AN668" s="266"/>
      <c r="AO668" s="266"/>
      <c r="AP668" s="266"/>
      <c r="AQ668" s="266"/>
      <c r="AR668" s="266"/>
      <c r="AS668" s="265"/>
    </row>
    <row r="669" spans="1:45" ht="14.25" customHeight="1" x14ac:dyDescent="0.25">
      <c r="A669" s="265"/>
      <c r="B669" s="325"/>
      <c r="C669" s="325"/>
      <c r="D669" s="265"/>
      <c r="E669" s="265"/>
      <c r="F669" s="265"/>
      <c r="G669" s="265"/>
      <c r="H669" s="265"/>
      <c r="I669" s="265"/>
      <c r="J669" s="265"/>
      <c r="K669" s="265"/>
      <c r="L669" s="265"/>
      <c r="M669" s="265"/>
      <c r="N669" s="265"/>
      <c r="O669" s="265"/>
      <c r="P669" s="265"/>
      <c r="Q669" s="265"/>
      <c r="R669" s="265"/>
      <c r="S669" s="265"/>
      <c r="T669" s="265"/>
      <c r="U669" s="265"/>
      <c r="V669" s="265"/>
      <c r="W669" s="326"/>
      <c r="X669" s="265"/>
      <c r="Y669" s="265"/>
      <c r="Z669" s="265"/>
      <c r="AA669" s="265"/>
      <c r="AB669" s="265"/>
      <c r="AC669" s="265"/>
      <c r="AD669" s="265"/>
      <c r="AE669" s="265"/>
      <c r="AF669" s="265"/>
      <c r="AG669" s="265"/>
      <c r="AH669" s="265"/>
      <c r="AI669" s="265"/>
      <c r="AJ669" s="265"/>
      <c r="AK669" s="265"/>
      <c r="AL669" s="265"/>
      <c r="AM669" s="265"/>
      <c r="AN669" s="266"/>
      <c r="AO669" s="266"/>
      <c r="AP669" s="266"/>
      <c r="AQ669" s="266"/>
      <c r="AR669" s="266"/>
      <c r="AS669" s="265"/>
    </row>
    <row r="670" spans="1:45" ht="14.25" customHeight="1" x14ac:dyDescent="0.25">
      <c r="A670" s="265"/>
      <c r="B670" s="325"/>
      <c r="C670" s="325"/>
      <c r="D670" s="265"/>
      <c r="E670" s="265"/>
      <c r="F670" s="265"/>
      <c r="G670" s="265"/>
      <c r="H670" s="265"/>
      <c r="I670" s="265"/>
      <c r="J670" s="265"/>
      <c r="K670" s="265"/>
      <c r="L670" s="265"/>
      <c r="M670" s="265"/>
      <c r="N670" s="265"/>
      <c r="O670" s="265"/>
      <c r="P670" s="265"/>
      <c r="Q670" s="265"/>
      <c r="R670" s="265"/>
      <c r="S670" s="265"/>
      <c r="T670" s="265"/>
      <c r="U670" s="265"/>
      <c r="V670" s="265"/>
      <c r="W670" s="326"/>
      <c r="X670" s="265"/>
      <c r="Y670" s="265"/>
      <c r="Z670" s="265"/>
      <c r="AA670" s="265"/>
      <c r="AB670" s="265"/>
      <c r="AC670" s="265"/>
      <c r="AD670" s="265"/>
      <c r="AE670" s="265"/>
      <c r="AF670" s="265"/>
      <c r="AG670" s="265"/>
      <c r="AH670" s="265"/>
      <c r="AI670" s="265"/>
      <c r="AJ670" s="265"/>
      <c r="AK670" s="265"/>
      <c r="AL670" s="265"/>
      <c r="AM670" s="265"/>
      <c r="AN670" s="266"/>
      <c r="AO670" s="266"/>
      <c r="AP670" s="266"/>
      <c r="AQ670" s="266"/>
      <c r="AR670" s="266"/>
      <c r="AS670" s="265"/>
    </row>
    <row r="671" spans="1:45" ht="14.25" customHeight="1" x14ac:dyDescent="0.25">
      <c r="A671" s="265"/>
      <c r="B671" s="325"/>
      <c r="C671" s="325"/>
      <c r="D671" s="265"/>
      <c r="E671" s="265"/>
      <c r="F671" s="265"/>
      <c r="G671" s="265"/>
      <c r="H671" s="265"/>
      <c r="I671" s="265"/>
      <c r="J671" s="265"/>
      <c r="K671" s="265"/>
      <c r="L671" s="265"/>
      <c r="M671" s="265"/>
      <c r="N671" s="265"/>
      <c r="O671" s="265"/>
      <c r="P671" s="265"/>
      <c r="Q671" s="265"/>
      <c r="R671" s="265"/>
      <c r="S671" s="265"/>
      <c r="T671" s="265"/>
      <c r="U671" s="265"/>
      <c r="V671" s="265"/>
      <c r="W671" s="326"/>
      <c r="X671" s="265"/>
      <c r="Y671" s="265"/>
      <c r="Z671" s="265"/>
      <c r="AA671" s="265"/>
      <c r="AB671" s="265"/>
      <c r="AC671" s="265"/>
      <c r="AD671" s="265"/>
      <c r="AE671" s="265"/>
      <c r="AF671" s="265"/>
      <c r="AG671" s="265"/>
      <c r="AH671" s="265"/>
      <c r="AI671" s="265"/>
      <c r="AJ671" s="265"/>
      <c r="AK671" s="265"/>
      <c r="AL671" s="265"/>
      <c r="AM671" s="265"/>
      <c r="AN671" s="266"/>
      <c r="AO671" s="266"/>
      <c r="AP671" s="266"/>
      <c r="AQ671" s="266"/>
      <c r="AR671" s="266"/>
      <c r="AS671" s="265"/>
    </row>
    <row r="672" spans="1:45" ht="14.25" customHeight="1" x14ac:dyDescent="0.25">
      <c r="A672" s="265"/>
      <c r="B672" s="325"/>
      <c r="C672" s="325"/>
      <c r="D672" s="265"/>
      <c r="E672" s="265"/>
      <c r="F672" s="265"/>
      <c r="G672" s="265"/>
      <c r="H672" s="265"/>
      <c r="I672" s="265"/>
      <c r="J672" s="265"/>
      <c r="K672" s="265"/>
      <c r="L672" s="265"/>
      <c r="M672" s="265"/>
      <c r="N672" s="265"/>
      <c r="O672" s="265"/>
      <c r="P672" s="265"/>
      <c r="Q672" s="265"/>
      <c r="R672" s="265"/>
      <c r="S672" s="265"/>
      <c r="T672" s="265"/>
      <c r="U672" s="265"/>
      <c r="V672" s="265"/>
      <c r="W672" s="326"/>
      <c r="X672" s="265"/>
      <c r="Y672" s="265"/>
      <c r="Z672" s="265"/>
      <c r="AA672" s="265"/>
      <c r="AB672" s="265"/>
      <c r="AC672" s="265"/>
      <c r="AD672" s="265"/>
      <c r="AE672" s="265"/>
      <c r="AF672" s="265"/>
      <c r="AG672" s="265"/>
      <c r="AH672" s="265"/>
      <c r="AI672" s="265"/>
      <c r="AJ672" s="265"/>
      <c r="AK672" s="265"/>
      <c r="AL672" s="265"/>
      <c r="AM672" s="265"/>
      <c r="AN672" s="266"/>
      <c r="AO672" s="266"/>
      <c r="AP672" s="266"/>
      <c r="AQ672" s="266"/>
      <c r="AR672" s="266"/>
      <c r="AS672" s="265"/>
    </row>
    <row r="673" spans="1:45" ht="14.25" customHeight="1" x14ac:dyDescent="0.25">
      <c r="A673" s="265"/>
      <c r="B673" s="325"/>
      <c r="C673" s="325"/>
      <c r="D673" s="265"/>
      <c r="E673" s="265"/>
      <c r="F673" s="265"/>
      <c r="G673" s="265"/>
      <c r="H673" s="265"/>
      <c r="I673" s="265"/>
      <c r="J673" s="265"/>
      <c r="K673" s="265"/>
      <c r="L673" s="265"/>
      <c r="M673" s="265"/>
      <c r="N673" s="265"/>
      <c r="O673" s="265"/>
      <c r="P673" s="265"/>
      <c r="Q673" s="265"/>
      <c r="R673" s="265"/>
      <c r="S673" s="265"/>
      <c r="T673" s="265"/>
      <c r="U673" s="265"/>
      <c r="V673" s="265"/>
      <c r="W673" s="326"/>
      <c r="X673" s="265"/>
      <c r="Y673" s="265"/>
      <c r="Z673" s="265"/>
      <c r="AA673" s="265"/>
      <c r="AB673" s="265"/>
      <c r="AC673" s="265"/>
      <c r="AD673" s="265"/>
      <c r="AE673" s="265"/>
      <c r="AF673" s="265"/>
      <c r="AG673" s="265"/>
      <c r="AH673" s="265"/>
      <c r="AI673" s="265"/>
      <c r="AJ673" s="265"/>
      <c r="AK673" s="265"/>
      <c r="AL673" s="265"/>
      <c r="AM673" s="265"/>
      <c r="AN673" s="266"/>
      <c r="AO673" s="266"/>
      <c r="AP673" s="266"/>
      <c r="AQ673" s="266"/>
      <c r="AR673" s="266"/>
      <c r="AS673" s="265"/>
    </row>
    <row r="674" spans="1:45" ht="14.25" customHeight="1" x14ac:dyDescent="0.25">
      <c r="A674" s="265"/>
      <c r="B674" s="325"/>
      <c r="C674" s="325"/>
      <c r="D674" s="265"/>
      <c r="E674" s="265"/>
      <c r="F674" s="265"/>
      <c r="G674" s="265"/>
      <c r="H674" s="265"/>
      <c r="I674" s="265"/>
      <c r="J674" s="265"/>
      <c r="K674" s="265"/>
      <c r="L674" s="265"/>
      <c r="M674" s="265"/>
      <c r="N674" s="265"/>
      <c r="O674" s="265"/>
      <c r="P674" s="265"/>
      <c r="Q674" s="265"/>
      <c r="R674" s="265"/>
      <c r="S674" s="265"/>
      <c r="T674" s="265"/>
      <c r="U674" s="265"/>
      <c r="V674" s="265"/>
      <c r="W674" s="326"/>
      <c r="X674" s="265"/>
      <c r="Y674" s="265"/>
      <c r="Z674" s="265"/>
      <c r="AA674" s="265"/>
      <c r="AB674" s="265"/>
      <c r="AC674" s="265"/>
      <c r="AD674" s="265"/>
      <c r="AE674" s="265"/>
      <c r="AF674" s="265"/>
      <c r="AG674" s="265"/>
      <c r="AH674" s="265"/>
      <c r="AI674" s="265"/>
      <c r="AJ674" s="265"/>
      <c r="AK674" s="265"/>
      <c r="AL674" s="265"/>
      <c r="AM674" s="265"/>
      <c r="AN674" s="266"/>
      <c r="AO674" s="266"/>
      <c r="AP674" s="266"/>
      <c r="AQ674" s="266"/>
      <c r="AR674" s="266"/>
      <c r="AS674" s="265"/>
    </row>
    <row r="675" spans="1:45" ht="14.25" customHeight="1" x14ac:dyDescent="0.25">
      <c r="A675" s="265"/>
      <c r="B675" s="325"/>
      <c r="C675" s="325"/>
      <c r="D675" s="265"/>
      <c r="E675" s="265"/>
      <c r="F675" s="265"/>
      <c r="G675" s="265"/>
      <c r="H675" s="265"/>
      <c r="I675" s="265"/>
      <c r="J675" s="265"/>
      <c r="K675" s="265"/>
      <c r="L675" s="265"/>
      <c r="M675" s="265"/>
      <c r="N675" s="265"/>
      <c r="O675" s="265"/>
      <c r="P675" s="265"/>
      <c r="Q675" s="265"/>
      <c r="R675" s="265"/>
      <c r="S675" s="265"/>
      <c r="T675" s="265"/>
      <c r="U675" s="265"/>
      <c r="V675" s="265"/>
      <c r="W675" s="326"/>
      <c r="X675" s="265"/>
      <c r="Y675" s="265"/>
      <c r="Z675" s="265"/>
      <c r="AA675" s="265"/>
      <c r="AB675" s="265"/>
      <c r="AC675" s="265"/>
      <c r="AD675" s="265"/>
      <c r="AE675" s="265"/>
      <c r="AF675" s="265"/>
      <c r="AG675" s="265"/>
      <c r="AH675" s="265"/>
      <c r="AI675" s="265"/>
      <c r="AJ675" s="265"/>
      <c r="AK675" s="265"/>
      <c r="AL675" s="265"/>
      <c r="AM675" s="265"/>
      <c r="AN675" s="266"/>
      <c r="AO675" s="266"/>
      <c r="AP675" s="266"/>
      <c r="AQ675" s="266"/>
      <c r="AR675" s="266"/>
      <c r="AS675" s="265"/>
    </row>
    <row r="676" spans="1:45" ht="14.25" customHeight="1" x14ac:dyDescent="0.25">
      <c r="A676" s="265"/>
      <c r="B676" s="325"/>
      <c r="C676" s="325"/>
      <c r="D676" s="265"/>
      <c r="E676" s="265"/>
      <c r="F676" s="265"/>
      <c r="G676" s="265"/>
      <c r="H676" s="265"/>
      <c r="I676" s="265"/>
      <c r="J676" s="265"/>
      <c r="K676" s="265"/>
      <c r="L676" s="265"/>
      <c r="M676" s="265"/>
      <c r="N676" s="265"/>
      <c r="O676" s="265"/>
      <c r="P676" s="265"/>
      <c r="Q676" s="265"/>
      <c r="R676" s="265"/>
      <c r="S676" s="265"/>
      <c r="T676" s="265"/>
      <c r="U676" s="265"/>
      <c r="V676" s="265"/>
      <c r="W676" s="326"/>
      <c r="X676" s="265"/>
      <c r="Y676" s="265"/>
      <c r="Z676" s="265"/>
      <c r="AA676" s="265"/>
      <c r="AB676" s="265"/>
      <c r="AC676" s="265"/>
      <c r="AD676" s="265"/>
      <c r="AE676" s="265"/>
      <c r="AF676" s="265"/>
      <c r="AG676" s="265"/>
      <c r="AH676" s="265"/>
      <c r="AI676" s="265"/>
      <c r="AJ676" s="265"/>
      <c r="AK676" s="265"/>
      <c r="AL676" s="265"/>
      <c r="AM676" s="265"/>
      <c r="AN676" s="266"/>
      <c r="AO676" s="266"/>
      <c r="AP676" s="266"/>
      <c r="AQ676" s="266"/>
      <c r="AR676" s="266"/>
      <c r="AS676" s="265"/>
    </row>
    <row r="677" spans="1:45" ht="14.25" customHeight="1" x14ac:dyDescent="0.25">
      <c r="A677" s="265"/>
      <c r="B677" s="325"/>
      <c r="C677" s="325"/>
      <c r="D677" s="265"/>
      <c r="E677" s="265"/>
      <c r="F677" s="265"/>
      <c r="G677" s="265"/>
      <c r="H677" s="265"/>
      <c r="I677" s="265"/>
      <c r="J677" s="265"/>
      <c r="K677" s="265"/>
      <c r="L677" s="265"/>
      <c r="M677" s="265"/>
      <c r="N677" s="265"/>
      <c r="O677" s="265"/>
      <c r="P677" s="265"/>
      <c r="Q677" s="265"/>
      <c r="R677" s="265"/>
      <c r="S677" s="265"/>
      <c r="T677" s="265"/>
      <c r="U677" s="265"/>
      <c r="V677" s="265"/>
      <c r="W677" s="326"/>
      <c r="X677" s="265"/>
      <c r="Y677" s="265"/>
      <c r="Z677" s="265"/>
      <c r="AA677" s="265"/>
      <c r="AB677" s="265"/>
      <c r="AC677" s="265"/>
      <c r="AD677" s="265"/>
      <c r="AE677" s="265"/>
      <c r="AF677" s="265"/>
      <c r="AG677" s="265"/>
      <c r="AH677" s="265"/>
      <c r="AI677" s="265"/>
      <c r="AJ677" s="265"/>
      <c r="AK677" s="265"/>
      <c r="AL677" s="265"/>
      <c r="AM677" s="265"/>
      <c r="AN677" s="266"/>
      <c r="AO677" s="266"/>
      <c r="AP677" s="266"/>
      <c r="AQ677" s="266"/>
      <c r="AR677" s="266"/>
      <c r="AS677" s="265"/>
    </row>
    <row r="678" spans="1:45" ht="14.25" customHeight="1" x14ac:dyDescent="0.25">
      <c r="A678" s="265"/>
      <c r="B678" s="325"/>
      <c r="C678" s="325"/>
      <c r="D678" s="265"/>
      <c r="E678" s="265"/>
      <c r="F678" s="265"/>
      <c r="G678" s="265"/>
      <c r="H678" s="265"/>
      <c r="I678" s="265"/>
      <c r="J678" s="265"/>
      <c r="K678" s="265"/>
      <c r="L678" s="265"/>
      <c r="M678" s="265"/>
      <c r="N678" s="265"/>
      <c r="O678" s="265"/>
      <c r="P678" s="265"/>
      <c r="Q678" s="265"/>
      <c r="R678" s="265"/>
      <c r="S678" s="265"/>
      <c r="T678" s="265"/>
      <c r="U678" s="265"/>
      <c r="V678" s="265"/>
      <c r="W678" s="326"/>
      <c r="X678" s="265"/>
      <c r="Y678" s="265"/>
      <c r="Z678" s="265"/>
      <c r="AA678" s="265"/>
      <c r="AB678" s="265"/>
      <c r="AC678" s="265"/>
      <c r="AD678" s="265"/>
      <c r="AE678" s="265"/>
      <c r="AF678" s="265"/>
      <c r="AG678" s="265"/>
      <c r="AH678" s="265"/>
      <c r="AI678" s="265"/>
      <c r="AJ678" s="265"/>
      <c r="AK678" s="265"/>
      <c r="AL678" s="265"/>
      <c r="AM678" s="265"/>
      <c r="AN678" s="266"/>
      <c r="AO678" s="266"/>
      <c r="AP678" s="266"/>
      <c r="AQ678" s="266"/>
      <c r="AR678" s="266"/>
      <c r="AS678" s="265"/>
    </row>
    <row r="679" spans="1:45" ht="14.25" customHeight="1" x14ac:dyDescent="0.25">
      <c r="A679" s="265"/>
      <c r="B679" s="325"/>
      <c r="C679" s="325"/>
      <c r="D679" s="265"/>
      <c r="E679" s="265"/>
      <c r="F679" s="265"/>
      <c r="G679" s="265"/>
      <c r="H679" s="265"/>
      <c r="I679" s="265"/>
      <c r="J679" s="265"/>
      <c r="K679" s="265"/>
      <c r="L679" s="265"/>
      <c r="M679" s="265"/>
      <c r="N679" s="265"/>
      <c r="O679" s="265"/>
      <c r="P679" s="265"/>
      <c r="Q679" s="265"/>
      <c r="R679" s="265"/>
      <c r="S679" s="265"/>
      <c r="T679" s="265"/>
      <c r="U679" s="265"/>
      <c r="V679" s="265"/>
      <c r="W679" s="326"/>
      <c r="X679" s="265"/>
      <c r="Y679" s="265"/>
      <c r="Z679" s="265"/>
      <c r="AA679" s="265"/>
      <c r="AB679" s="265"/>
      <c r="AC679" s="265"/>
      <c r="AD679" s="265"/>
      <c r="AE679" s="265"/>
      <c r="AF679" s="265"/>
      <c r="AG679" s="265"/>
      <c r="AH679" s="265"/>
      <c r="AI679" s="265"/>
      <c r="AJ679" s="265"/>
      <c r="AK679" s="265"/>
      <c r="AL679" s="265"/>
      <c r="AM679" s="265"/>
      <c r="AN679" s="266"/>
      <c r="AO679" s="266"/>
      <c r="AP679" s="266"/>
      <c r="AQ679" s="266"/>
      <c r="AR679" s="266"/>
      <c r="AS679" s="265"/>
    </row>
    <row r="680" spans="1:45" ht="14.25" customHeight="1" x14ac:dyDescent="0.25">
      <c r="A680" s="265"/>
      <c r="B680" s="325"/>
      <c r="C680" s="325"/>
      <c r="D680" s="265"/>
      <c r="E680" s="265"/>
      <c r="F680" s="265"/>
      <c r="G680" s="265"/>
      <c r="H680" s="265"/>
      <c r="I680" s="265"/>
      <c r="J680" s="265"/>
      <c r="K680" s="265"/>
      <c r="L680" s="265"/>
      <c r="M680" s="265"/>
      <c r="N680" s="265"/>
      <c r="O680" s="265"/>
      <c r="P680" s="265"/>
      <c r="Q680" s="265"/>
      <c r="R680" s="265"/>
      <c r="S680" s="265"/>
      <c r="T680" s="265"/>
      <c r="U680" s="265"/>
      <c r="V680" s="265"/>
      <c r="W680" s="326"/>
      <c r="X680" s="265"/>
      <c r="Y680" s="265"/>
      <c r="Z680" s="265"/>
      <c r="AA680" s="265"/>
      <c r="AB680" s="265"/>
      <c r="AC680" s="265"/>
      <c r="AD680" s="265"/>
      <c r="AE680" s="265"/>
      <c r="AF680" s="265"/>
      <c r="AG680" s="265"/>
      <c r="AH680" s="265"/>
      <c r="AI680" s="265"/>
      <c r="AJ680" s="265"/>
      <c r="AK680" s="265"/>
      <c r="AL680" s="265"/>
      <c r="AM680" s="265"/>
      <c r="AN680" s="266"/>
      <c r="AO680" s="266"/>
      <c r="AP680" s="266"/>
      <c r="AQ680" s="266"/>
      <c r="AR680" s="266"/>
      <c r="AS680" s="265"/>
    </row>
    <row r="681" spans="1:45" ht="14.25" customHeight="1" x14ac:dyDescent="0.25">
      <c r="A681" s="265"/>
      <c r="B681" s="325"/>
      <c r="C681" s="325"/>
      <c r="D681" s="265"/>
      <c r="E681" s="265"/>
      <c r="F681" s="265"/>
      <c r="G681" s="265"/>
      <c r="H681" s="265"/>
      <c r="I681" s="265"/>
      <c r="J681" s="265"/>
      <c r="K681" s="265"/>
      <c r="L681" s="265"/>
      <c r="M681" s="265"/>
      <c r="N681" s="265"/>
      <c r="O681" s="265"/>
      <c r="P681" s="265"/>
      <c r="Q681" s="265"/>
      <c r="R681" s="265"/>
      <c r="S681" s="265"/>
      <c r="T681" s="265"/>
      <c r="U681" s="265"/>
      <c r="V681" s="265"/>
      <c r="W681" s="326"/>
      <c r="X681" s="265"/>
      <c r="Y681" s="265"/>
      <c r="Z681" s="265"/>
      <c r="AA681" s="265"/>
      <c r="AB681" s="265"/>
      <c r="AC681" s="265"/>
      <c r="AD681" s="265"/>
      <c r="AE681" s="265"/>
      <c r="AF681" s="265"/>
      <c r="AG681" s="265"/>
      <c r="AH681" s="265"/>
      <c r="AI681" s="265"/>
      <c r="AJ681" s="265"/>
      <c r="AK681" s="265"/>
      <c r="AL681" s="265"/>
      <c r="AM681" s="265"/>
      <c r="AN681" s="266"/>
      <c r="AO681" s="266"/>
      <c r="AP681" s="266"/>
      <c r="AQ681" s="266"/>
      <c r="AR681" s="266"/>
      <c r="AS681" s="265"/>
    </row>
    <row r="682" spans="1:45" ht="14.25" customHeight="1" x14ac:dyDescent="0.25">
      <c r="A682" s="265"/>
      <c r="B682" s="325"/>
      <c r="C682" s="325"/>
      <c r="D682" s="265"/>
      <c r="E682" s="265"/>
      <c r="F682" s="265"/>
      <c r="G682" s="265"/>
      <c r="H682" s="265"/>
      <c r="I682" s="265"/>
      <c r="J682" s="265"/>
      <c r="K682" s="265"/>
      <c r="L682" s="265"/>
      <c r="M682" s="265"/>
      <c r="N682" s="265"/>
      <c r="O682" s="265"/>
      <c r="P682" s="265"/>
      <c r="Q682" s="265"/>
      <c r="R682" s="265"/>
      <c r="S682" s="265"/>
      <c r="T682" s="265"/>
      <c r="U682" s="265"/>
      <c r="V682" s="265"/>
      <c r="W682" s="326"/>
      <c r="X682" s="265"/>
      <c r="Y682" s="265"/>
      <c r="Z682" s="265"/>
      <c r="AA682" s="265"/>
      <c r="AB682" s="265"/>
      <c r="AC682" s="265"/>
      <c r="AD682" s="265"/>
      <c r="AE682" s="265"/>
      <c r="AF682" s="265"/>
      <c r="AG682" s="265"/>
      <c r="AH682" s="265"/>
      <c r="AI682" s="265"/>
      <c r="AJ682" s="265"/>
      <c r="AK682" s="265"/>
      <c r="AL682" s="265"/>
      <c r="AM682" s="265"/>
      <c r="AN682" s="266"/>
      <c r="AO682" s="266"/>
      <c r="AP682" s="266"/>
      <c r="AQ682" s="266"/>
      <c r="AR682" s="266"/>
      <c r="AS682" s="265"/>
    </row>
    <row r="683" spans="1:45" ht="14.25" customHeight="1" x14ac:dyDescent="0.25">
      <c r="A683" s="265"/>
      <c r="B683" s="325"/>
      <c r="C683" s="325"/>
      <c r="D683" s="265"/>
      <c r="E683" s="265"/>
      <c r="F683" s="265"/>
      <c r="G683" s="265"/>
      <c r="H683" s="265"/>
      <c r="I683" s="265"/>
      <c r="J683" s="265"/>
      <c r="K683" s="265"/>
      <c r="L683" s="265"/>
      <c r="M683" s="265"/>
      <c r="N683" s="265"/>
      <c r="O683" s="265"/>
      <c r="P683" s="265"/>
      <c r="Q683" s="265"/>
      <c r="R683" s="265"/>
      <c r="S683" s="265"/>
      <c r="T683" s="265"/>
      <c r="U683" s="265"/>
      <c r="V683" s="265"/>
      <c r="W683" s="326"/>
      <c r="X683" s="265"/>
      <c r="Y683" s="265"/>
      <c r="Z683" s="265"/>
      <c r="AA683" s="265"/>
      <c r="AB683" s="265"/>
      <c r="AC683" s="265"/>
      <c r="AD683" s="265"/>
      <c r="AE683" s="265"/>
      <c r="AF683" s="265"/>
      <c r="AG683" s="265"/>
      <c r="AH683" s="265"/>
      <c r="AI683" s="265"/>
      <c r="AJ683" s="265"/>
      <c r="AK683" s="265"/>
      <c r="AL683" s="265"/>
      <c r="AM683" s="265"/>
      <c r="AN683" s="266"/>
      <c r="AO683" s="266"/>
      <c r="AP683" s="266"/>
      <c r="AQ683" s="266"/>
      <c r="AR683" s="266"/>
      <c r="AS683" s="265"/>
    </row>
    <row r="684" spans="1:45" ht="14.25" customHeight="1" x14ac:dyDescent="0.25">
      <c r="A684" s="265"/>
      <c r="B684" s="325"/>
      <c r="C684" s="325"/>
      <c r="D684" s="265"/>
      <c r="E684" s="265"/>
      <c r="F684" s="265"/>
      <c r="G684" s="265"/>
      <c r="H684" s="265"/>
      <c r="I684" s="265"/>
      <c r="J684" s="265"/>
      <c r="K684" s="265"/>
      <c r="L684" s="265"/>
      <c r="M684" s="265"/>
      <c r="N684" s="265"/>
      <c r="O684" s="265"/>
      <c r="P684" s="265"/>
      <c r="Q684" s="265"/>
      <c r="R684" s="265"/>
      <c r="S684" s="265"/>
      <c r="T684" s="265"/>
      <c r="U684" s="265"/>
      <c r="V684" s="265"/>
      <c r="W684" s="326"/>
      <c r="X684" s="265"/>
      <c r="Y684" s="265"/>
      <c r="Z684" s="265"/>
      <c r="AA684" s="265"/>
      <c r="AB684" s="265"/>
      <c r="AC684" s="265"/>
      <c r="AD684" s="265"/>
      <c r="AE684" s="265"/>
      <c r="AF684" s="265"/>
      <c r="AG684" s="265"/>
      <c r="AH684" s="265"/>
      <c r="AI684" s="265"/>
      <c r="AJ684" s="265"/>
      <c r="AK684" s="265"/>
      <c r="AL684" s="265"/>
      <c r="AM684" s="265"/>
      <c r="AN684" s="266"/>
      <c r="AO684" s="266"/>
      <c r="AP684" s="266"/>
      <c r="AQ684" s="266"/>
      <c r="AR684" s="266"/>
      <c r="AS684" s="265"/>
    </row>
    <row r="685" spans="1:45" ht="14.25" customHeight="1" x14ac:dyDescent="0.25">
      <c r="A685" s="265"/>
      <c r="B685" s="325"/>
      <c r="C685" s="325"/>
      <c r="D685" s="265"/>
      <c r="E685" s="265"/>
      <c r="F685" s="265"/>
      <c r="G685" s="265"/>
      <c r="H685" s="265"/>
      <c r="I685" s="265"/>
      <c r="J685" s="265"/>
      <c r="K685" s="265"/>
      <c r="L685" s="265"/>
      <c r="M685" s="265"/>
      <c r="N685" s="265"/>
      <c r="O685" s="265"/>
      <c r="P685" s="265"/>
      <c r="Q685" s="265"/>
      <c r="R685" s="265"/>
      <c r="S685" s="265"/>
      <c r="T685" s="265"/>
      <c r="U685" s="265"/>
      <c r="V685" s="265"/>
      <c r="W685" s="326"/>
      <c r="X685" s="265"/>
      <c r="Y685" s="265"/>
      <c r="Z685" s="265"/>
      <c r="AA685" s="265"/>
      <c r="AB685" s="265"/>
      <c r="AC685" s="265"/>
      <c r="AD685" s="265"/>
      <c r="AE685" s="265"/>
      <c r="AF685" s="265"/>
      <c r="AG685" s="265"/>
      <c r="AH685" s="265"/>
      <c r="AI685" s="265"/>
      <c r="AJ685" s="265"/>
      <c r="AK685" s="265"/>
      <c r="AL685" s="265"/>
      <c r="AM685" s="265"/>
      <c r="AN685" s="266"/>
      <c r="AO685" s="266"/>
      <c r="AP685" s="266"/>
      <c r="AQ685" s="266"/>
      <c r="AR685" s="266"/>
      <c r="AS685" s="265"/>
    </row>
    <row r="686" spans="1:45" ht="14.25" customHeight="1" x14ac:dyDescent="0.25">
      <c r="A686" s="265"/>
      <c r="B686" s="325"/>
      <c r="C686" s="325"/>
      <c r="D686" s="265"/>
      <c r="E686" s="265"/>
      <c r="F686" s="265"/>
      <c r="G686" s="265"/>
      <c r="H686" s="265"/>
      <c r="I686" s="265"/>
      <c r="J686" s="265"/>
      <c r="K686" s="265"/>
      <c r="L686" s="265"/>
      <c r="M686" s="265"/>
      <c r="N686" s="265"/>
      <c r="O686" s="265"/>
      <c r="P686" s="265"/>
      <c r="Q686" s="265"/>
      <c r="R686" s="265"/>
      <c r="S686" s="265"/>
      <c r="T686" s="265"/>
      <c r="U686" s="265"/>
      <c r="V686" s="265"/>
      <c r="W686" s="326"/>
      <c r="X686" s="265"/>
      <c r="Y686" s="265"/>
      <c r="Z686" s="265"/>
      <c r="AA686" s="265"/>
      <c r="AB686" s="265"/>
      <c r="AC686" s="265"/>
      <c r="AD686" s="265"/>
      <c r="AE686" s="265"/>
      <c r="AF686" s="265"/>
      <c r="AG686" s="265"/>
      <c r="AH686" s="265"/>
      <c r="AI686" s="265"/>
      <c r="AJ686" s="265"/>
      <c r="AK686" s="265"/>
      <c r="AL686" s="265"/>
      <c r="AM686" s="265"/>
      <c r="AN686" s="266"/>
      <c r="AO686" s="266"/>
      <c r="AP686" s="266"/>
      <c r="AQ686" s="266"/>
      <c r="AR686" s="266"/>
      <c r="AS686" s="265"/>
    </row>
    <row r="687" spans="1:45" ht="14.25" customHeight="1" x14ac:dyDescent="0.25">
      <c r="A687" s="265"/>
      <c r="B687" s="325"/>
      <c r="C687" s="325"/>
      <c r="D687" s="265"/>
      <c r="E687" s="265"/>
      <c r="F687" s="265"/>
      <c r="G687" s="265"/>
      <c r="H687" s="265"/>
      <c r="I687" s="265"/>
      <c r="J687" s="265"/>
      <c r="K687" s="265"/>
      <c r="L687" s="265"/>
      <c r="M687" s="265"/>
      <c r="N687" s="265"/>
      <c r="O687" s="265"/>
      <c r="P687" s="265"/>
      <c r="Q687" s="265"/>
      <c r="R687" s="265"/>
      <c r="S687" s="265"/>
      <c r="T687" s="265"/>
      <c r="U687" s="265"/>
      <c r="V687" s="265"/>
      <c r="W687" s="326"/>
      <c r="X687" s="265"/>
      <c r="Y687" s="265"/>
      <c r="Z687" s="265"/>
      <c r="AA687" s="265"/>
      <c r="AB687" s="265"/>
      <c r="AC687" s="265"/>
      <c r="AD687" s="265"/>
      <c r="AE687" s="265"/>
      <c r="AF687" s="265"/>
      <c r="AG687" s="265"/>
      <c r="AH687" s="265"/>
      <c r="AI687" s="265"/>
      <c r="AJ687" s="265"/>
      <c r="AK687" s="265"/>
      <c r="AL687" s="265"/>
      <c r="AM687" s="265"/>
      <c r="AN687" s="266"/>
      <c r="AO687" s="266"/>
      <c r="AP687" s="266"/>
      <c r="AQ687" s="266"/>
      <c r="AR687" s="266"/>
      <c r="AS687" s="265"/>
    </row>
    <row r="688" spans="1:45" ht="14.25" customHeight="1" x14ac:dyDescent="0.25">
      <c r="A688" s="265"/>
      <c r="B688" s="325"/>
      <c r="C688" s="325"/>
      <c r="D688" s="265"/>
      <c r="E688" s="265"/>
      <c r="F688" s="265"/>
      <c r="G688" s="265"/>
      <c r="H688" s="265"/>
      <c r="I688" s="265"/>
      <c r="J688" s="265"/>
      <c r="K688" s="265"/>
      <c r="L688" s="265"/>
      <c r="M688" s="265"/>
      <c r="N688" s="265"/>
      <c r="O688" s="265"/>
      <c r="P688" s="265"/>
      <c r="Q688" s="265"/>
      <c r="R688" s="265"/>
      <c r="S688" s="265"/>
      <c r="T688" s="265"/>
      <c r="U688" s="265"/>
      <c r="V688" s="265"/>
      <c r="W688" s="326"/>
      <c r="X688" s="265"/>
      <c r="Y688" s="265"/>
      <c r="Z688" s="265"/>
      <c r="AA688" s="265"/>
      <c r="AB688" s="265"/>
      <c r="AC688" s="265"/>
      <c r="AD688" s="265"/>
      <c r="AE688" s="265"/>
      <c r="AF688" s="265"/>
      <c r="AG688" s="265"/>
      <c r="AH688" s="265"/>
      <c r="AI688" s="265"/>
      <c r="AJ688" s="265"/>
      <c r="AK688" s="265"/>
      <c r="AL688" s="265"/>
      <c r="AM688" s="265"/>
      <c r="AN688" s="266"/>
      <c r="AO688" s="266"/>
      <c r="AP688" s="266"/>
      <c r="AQ688" s="266"/>
      <c r="AR688" s="266"/>
      <c r="AS688" s="265"/>
    </row>
    <row r="689" spans="1:45" ht="14.25" customHeight="1" x14ac:dyDescent="0.25">
      <c r="A689" s="265"/>
      <c r="B689" s="325"/>
      <c r="C689" s="325"/>
      <c r="D689" s="265"/>
      <c r="E689" s="265"/>
      <c r="F689" s="265"/>
      <c r="G689" s="265"/>
      <c r="H689" s="265"/>
      <c r="I689" s="265"/>
      <c r="J689" s="265"/>
      <c r="K689" s="265"/>
      <c r="L689" s="265"/>
      <c r="M689" s="265"/>
      <c r="N689" s="265"/>
      <c r="O689" s="265"/>
      <c r="P689" s="265"/>
      <c r="Q689" s="265"/>
      <c r="R689" s="265"/>
      <c r="S689" s="265"/>
      <c r="T689" s="265"/>
      <c r="U689" s="265"/>
      <c r="V689" s="265"/>
      <c r="W689" s="326"/>
      <c r="X689" s="265"/>
      <c r="Y689" s="265"/>
      <c r="Z689" s="265"/>
      <c r="AA689" s="265"/>
      <c r="AB689" s="265"/>
      <c r="AC689" s="265"/>
      <c r="AD689" s="265"/>
      <c r="AE689" s="265"/>
      <c r="AF689" s="265"/>
      <c r="AG689" s="265"/>
      <c r="AH689" s="265"/>
      <c r="AI689" s="265"/>
      <c r="AJ689" s="265"/>
      <c r="AK689" s="265"/>
      <c r="AL689" s="265"/>
      <c r="AM689" s="265"/>
      <c r="AN689" s="266"/>
      <c r="AO689" s="266"/>
      <c r="AP689" s="266"/>
      <c r="AQ689" s="266"/>
      <c r="AR689" s="266"/>
      <c r="AS689" s="265"/>
    </row>
    <row r="690" spans="1:45" ht="14.25" customHeight="1" x14ac:dyDescent="0.25">
      <c r="A690" s="265"/>
      <c r="B690" s="325"/>
      <c r="C690" s="325"/>
      <c r="D690" s="265"/>
      <c r="E690" s="265"/>
      <c r="F690" s="265"/>
      <c r="G690" s="265"/>
      <c r="H690" s="265"/>
      <c r="I690" s="265"/>
      <c r="J690" s="265"/>
      <c r="K690" s="265"/>
      <c r="L690" s="265"/>
      <c r="M690" s="265"/>
      <c r="N690" s="265"/>
      <c r="O690" s="265"/>
      <c r="P690" s="265"/>
      <c r="Q690" s="265"/>
      <c r="R690" s="265"/>
      <c r="S690" s="265"/>
      <c r="T690" s="265"/>
      <c r="U690" s="265"/>
      <c r="V690" s="265"/>
      <c r="W690" s="326"/>
      <c r="X690" s="265"/>
      <c r="Y690" s="265"/>
      <c r="Z690" s="265"/>
      <c r="AA690" s="265"/>
      <c r="AB690" s="265"/>
      <c r="AC690" s="265"/>
      <c r="AD690" s="265"/>
      <c r="AE690" s="265"/>
      <c r="AF690" s="265"/>
      <c r="AG690" s="265"/>
      <c r="AH690" s="265"/>
      <c r="AI690" s="265"/>
      <c r="AJ690" s="265"/>
      <c r="AK690" s="265"/>
      <c r="AL690" s="265"/>
      <c r="AM690" s="265"/>
      <c r="AN690" s="266"/>
      <c r="AO690" s="266"/>
      <c r="AP690" s="266"/>
      <c r="AQ690" s="266"/>
      <c r="AR690" s="266"/>
      <c r="AS690" s="265"/>
    </row>
    <row r="691" spans="1:45" ht="14.25" customHeight="1" x14ac:dyDescent="0.25">
      <c r="A691" s="265"/>
      <c r="B691" s="325"/>
      <c r="C691" s="325"/>
      <c r="D691" s="265"/>
      <c r="E691" s="265"/>
      <c r="F691" s="265"/>
      <c r="G691" s="265"/>
      <c r="H691" s="265"/>
      <c r="I691" s="265"/>
      <c r="J691" s="265"/>
      <c r="K691" s="265"/>
      <c r="L691" s="265"/>
      <c r="M691" s="265"/>
      <c r="N691" s="265"/>
      <c r="O691" s="265"/>
      <c r="P691" s="265"/>
      <c r="Q691" s="265"/>
      <c r="R691" s="265"/>
      <c r="S691" s="265"/>
      <c r="T691" s="265"/>
      <c r="U691" s="265"/>
      <c r="V691" s="265"/>
      <c r="W691" s="326"/>
      <c r="X691" s="265"/>
      <c r="Y691" s="265"/>
      <c r="Z691" s="265"/>
      <c r="AA691" s="265"/>
      <c r="AB691" s="265"/>
      <c r="AC691" s="265"/>
      <c r="AD691" s="265"/>
      <c r="AE691" s="265"/>
      <c r="AF691" s="265"/>
      <c r="AG691" s="265"/>
      <c r="AH691" s="265"/>
      <c r="AI691" s="265"/>
      <c r="AJ691" s="265"/>
      <c r="AK691" s="265"/>
      <c r="AL691" s="265"/>
      <c r="AM691" s="265"/>
      <c r="AN691" s="266"/>
      <c r="AO691" s="266"/>
      <c r="AP691" s="266"/>
      <c r="AQ691" s="266"/>
      <c r="AR691" s="266"/>
      <c r="AS691" s="265"/>
    </row>
    <row r="692" spans="1:45" ht="14.25" customHeight="1" x14ac:dyDescent="0.25">
      <c r="A692" s="265"/>
      <c r="B692" s="325"/>
      <c r="C692" s="325"/>
      <c r="D692" s="265"/>
      <c r="E692" s="265"/>
      <c r="F692" s="265"/>
      <c r="G692" s="265"/>
      <c r="H692" s="265"/>
      <c r="I692" s="265"/>
      <c r="J692" s="265"/>
      <c r="K692" s="265"/>
      <c r="L692" s="265"/>
      <c r="M692" s="265"/>
      <c r="N692" s="265"/>
      <c r="O692" s="265"/>
      <c r="P692" s="265"/>
      <c r="Q692" s="265"/>
      <c r="R692" s="265"/>
      <c r="S692" s="265"/>
      <c r="T692" s="265"/>
      <c r="U692" s="265"/>
      <c r="V692" s="265"/>
      <c r="W692" s="326"/>
      <c r="X692" s="265"/>
      <c r="Y692" s="265"/>
      <c r="Z692" s="265"/>
      <c r="AA692" s="265"/>
      <c r="AB692" s="265"/>
      <c r="AC692" s="265"/>
      <c r="AD692" s="265"/>
      <c r="AE692" s="265"/>
      <c r="AF692" s="265"/>
      <c r="AG692" s="265"/>
      <c r="AH692" s="265"/>
      <c r="AI692" s="265"/>
      <c r="AJ692" s="265"/>
      <c r="AK692" s="265"/>
      <c r="AL692" s="265"/>
      <c r="AM692" s="265"/>
      <c r="AN692" s="266"/>
      <c r="AO692" s="266"/>
      <c r="AP692" s="266"/>
      <c r="AQ692" s="266"/>
      <c r="AR692" s="266"/>
      <c r="AS692" s="265"/>
    </row>
    <row r="693" spans="1:45" ht="14.25" customHeight="1" x14ac:dyDescent="0.25">
      <c r="A693" s="265"/>
      <c r="B693" s="325"/>
      <c r="C693" s="325"/>
      <c r="D693" s="265"/>
      <c r="E693" s="265"/>
      <c r="F693" s="265"/>
      <c r="G693" s="265"/>
      <c r="H693" s="265"/>
      <c r="I693" s="265"/>
      <c r="J693" s="265"/>
      <c r="K693" s="265"/>
      <c r="L693" s="265"/>
      <c r="M693" s="265"/>
      <c r="N693" s="265"/>
      <c r="O693" s="265"/>
      <c r="P693" s="265"/>
      <c r="Q693" s="265"/>
      <c r="R693" s="265"/>
      <c r="S693" s="265"/>
      <c r="T693" s="265"/>
      <c r="U693" s="265"/>
      <c r="V693" s="265"/>
      <c r="W693" s="326"/>
      <c r="X693" s="265"/>
      <c r="Y693" s="265"/>
      <c r="Z693" s="265"/>
      <c r="AA693" s="265"/>
      <c r="AB693" s="265"/>
      <c r="AC693" s="265"/>
      <c r="AD693" s="265"/>
      <c r="AE693" s="265"/>
      <c r="AF693" s="265"/>
      <c r="AG693" s="265"/>
      <c r="AH693" s="265"/>
      <c r="AI693" s="265"/>
      <c r="AJ693" s="265"/>
      <c r="AK693" s="265"/>
      <c r="AL693" s="265"/>
      <c r="AM693" s="265"/>
      <c r="AN693" s="266"/>
      <c r="AO693" s="266"/>
      <c r="AP693" s="266"/>
      <c r="AQ693" s="266"/>
      <c r="AR693" s="266"/>
      <c r="AS693" s="265"/>
    </row>
    <row r="694" spans="1:45" ht="14.25" customHeight="1" x14ac:dyDescent="0.25">
      <c r="A694" s="265"/>
      <c r="B694" s="325"/>
      <c r="C694" s="325"/>
      <c r="D694" s="265"/>
      <c r="E694" s="265"/>
      <c r="F694" s="265"/>
      <c r="G694" s="265"/>
      <c r="H694" s="265"/>
      <c r="I694" s="265"/>
      <c r="J694" s="265"/>
      <c r="K694" s="265"/>
      <c r="L694" s="265"/>
      <c r="M694" s="265"/>
      <c r="N694" s="265"/>
      <c r="O694" s="265"/>
      <c r="P694" s="265"/>
      <c r="Q694" s="265"/>
      <c r="R694" s="265"/>
      <c r="S694" s="265"/>
      <c r="T694" s="265"/>
      <c r="U694" s="265"/>
      <c r="V694" s="265"/>
      <c r="W694" s="326"/>
      <c r="X694" s="265"/>
      <c r="Y694" s="265"/>
      <c r="Z694" s="265"/>
      <c r="AA694" s="265"/>
      <c r="AB694" s="265"/>
      <c r="AC694" s="265"/>
      <c r="AD694" s="265"/>
      <c r="AE694" s="265"/>
      <c r="AF694" s="265"/>
      <c r="AG694" s="265"/>
      <c r="AH694" s="265"/>
      <c r="AI694" s="265"/>
      <c r="AJ694" s="265"/>
      <c r="AK694" s="265"/>
      <c r="AL694" s="265"/>
      <c r="AM694" s="265"/>
      <c r="AN694" s="266"/>
      <c r="AO694" s="266"/>
      <c r="AP694" s="266"/>
      <c r="AQ694" s="266"/>
      <c r="AR694" s="266"/>
      <c r="AS694" s="265"/>
    </row>
    <row r="695" spans="1:45" ht="14.25" customHeight="1" x14ac:dyDescent="0.25">
      <c r="A695" s="265"/>
      <c r="B695" s="325"/>
      <c r="C695" s="325"/>
      <c r="D695" s="265"/>
      <c r="E695" s="265"/>
      <c r="F695" s="265"/>
      <c r="G695" s="265"/>
      <c r="H695" s="265"/>
      <c r="I695" s="265"/>
      <c r="J695" s="265"/>
      <c r="K695" s="265"/>
      <c r="L695" s="265"/>
      <c r="M695" s="265"/>
      <c r="N695" s="265"/>
      <c r="O695" s="265"/>
      <c r="P695" s="265"/>
      <c r="Q695" s="265"/>
      <c r="R695" s="265"/>
      <c r="S695" s="265"/>
      <c r="T695" s="265"/>
      <c r="U695" s="265"/>
      <c r="V695" s="265"/>
      <c r="W695" s="326"/>
      <c r="X695" s="265"/>
      <c r="Y695" s="265"/>
      <c r="Z695" s="265"/>
      <c r="AA695" s="265"/>
      <c r="AB695" s="265"/>
      <c r="AC695" s="265"/>
      <c r="AD695" s="265"/>
      <c r="AE695" s="265"/>
      <c r="AF695" s="265"/>
      <c r="AG695" s="265"/>
      <c r="AH695" s="265"/>
      <c r="AI695" s="265"/>
      <c r="AJ695" s="265"/>
      <c r="AK695" s="265"/>
      <c r="AL695" s="265"/>
      <c r="AM695" s="265"/>
      <c r="AN695" s="266"/>
      <c r="AO695" s="266"/>
      <c r="AP695" s="266"/>
      <c r="AQ695" s="266"/>
      <c r="AR695" s="266"/>
      <c r="AS695" s="265"/>
    </row>
    <row r="696" spans="1:45" ht="14.25" customHeight="1" x14ac:dyDescent="0.25">
      <c r="A696" s="265"/>
      <c r="B696" s="325"/>
      <c r="C696" s="325"/>
      <c r="D696" s="265"/>
      <c r="E696" s="265"/>
      <c r="F696" s="265"/>
      <c r="G696" s="265"/>
      <c r="H696" s="265"/>
      <c r="I696" s="265"/>
      <c r="J696" s="265"/>
      <c r="K696" s="265"/>
      <c r="L696" s="265"/>
      <c r="M696" s="265"/>
      <c r="N696" s="265"/>
      <c r="O696" s="265"/>
      <c r="P696" s="265"/>
      <c r="Q696" s="265"/>
      <c r="R696" s="265"/>
      <c r="S696" s="265"/>
      <c r="T696" s="265"/>
      <c r="U696" s="265"/>
      <c r="V696" s="265"/>
      <c r="W696" s="326"/>
      <c r="X696" s="265"/>
      <c r="Y696" s="265"/>
      <c r="Z696" s="265"/>
      <c r="AA696" s="265"/>
      <c r="AB696" s="265"/>
      <c r="AC696" s="265"/>
      <c r="AD696" s="265"/>
      <c r="AE696" s="265"/>
      <c r="AF696" s="265"/>
      <c r="AG696" s="265"/>
      <c r="AH696" s="265"/>
      <c r="AI696" s="265"/>
      <c r="AJ696" s="265"/>
      <c r="AK696" s="265"/>
      <c r="AL696" s="265"/>
      <c r="AM696" s="265"/>
      <c r="AN696" s="266"/>
      <c r="AO696" s="266"/>
      <c r="AP696" s="266"/>
      <c r="AQ696" s="266"/>
      <c r="AR696" s="266"/>
      <c r="AS696" s="265"/>
    </row>
    <row r="697" spans="1:45" ht="14.25" customHeight="1" x14ac:dyDescent="0.25">
      <c r="A697" s="265"/>
      <c r="B697" s="325"/>
      <c r="C697" s="325"/>
      <c r="D697" s="265"/>
      <c r="E697" s="265"/>
      <c r="F697" s="265"/>
      <c r="G697" s="265"/>
      <c r="H697" s="265"/>
      <c r="I697" s="265"/>
      <c r="J697" s="265"/>
      <c r="K697" s="265"/>
      <c r="L697" s="265"/>
      <c r="M697" s="265"/>
      <c r="N697" s="265"/>
      <c r="O697" s="265"/>
      <c r="P697" s="265"/>
      <c r="Q697" s="265"/>
      <c r="R697" s="265"/>
      <c r="S697" s="265"/>
      <c r="T697" s="265"/>
      <c r="U697" s="265"/>
      <c r="V697" s="265"/>
      <c r="W697" s="326"/>
      <c r="X697" s="265"/>
      <c r="Y697" s="265"/>
      <c r="Z697" s="265"/>
      <c r="AA697" s="265"/>
      <c r="AB697" s="265"/>
      <c r="AC697" s="265"/>
      <c r="AD697" s="265"/>
      <c r="AE697" s="265"/>
      <c r="AF697" s="265"/>
      <c r="AG697" s="265"/>
      <c r="AH697" s="265"/>
      <c r="AI697" s="265"/>
      <c r="AJ697" s="265"/>
      <c r="AK697" s="265"/>
      <c r="AL697" s="265"/>
      <c r="AM697" s="265"/>
      <c r="AN697" s="266"/>
      <c r="AO697" s="266"/>
      <c r="AP697" s="266"/>
      <c r="AQ697" s="266"/>
      <c r="AR697" s="266"/>
      <c r="AS697" s="265"/>
    </row>
    <row r="698" spans="1:45" ht="14.25" customHeight="1" x14ac:dyDescent="0.25">
      <c r="A698" s="265"/>
      <c r="B698" s="325"/>
      <c r="C698" s="325"/>
      <c r="D698" s="265"/>
      <c r="E698" s="265"/>
      <c r="F698" s="265"/>
      <c r="G698" s="265"/>
      <c r="H698" s="265"/>
      <c r="I698" s="265"/>
      <c r="J698" s="265"/>
      <c r="K698" s="265"/>
      <c r="L698" s="265"/>
      <c r="M698" s="265"/>
      <c r="N698" s="265"/>
      <c r="O698" s="265"/>
      <c r="P698" s="265"/>
      <c r="Q698" s="265"/>
      <c r="R698" s="265"/>
      <c r="S698" s="265"/>
      <c r="T698" s="265"/>
      <c r="U698" s="265"/>
      <c r="V698" s="265"/>
      <c r="W698" s="326"/>
      <c r="X698" s="265"/>
      <c r="Y698" s="265"/>
      <c r="Z698" s="265"/>
      <c r="AA698" s="265"/>
      <c r="AB698" s="265"/>
      <c r="AC698" s="265"/>
      <c r="AD698" s="265"/>
      <c r="AE698" s="265"/>
      <c r="AF698" s="265"/>
      <c r="AG698" s="265"/>
      <c r="AH698" s="265"/>
      <c r="AI698" s="265"/>
      <c r="AJ698" s="265"/>
      <c r="AK698" s="265"/>
      <c r="AL698" s="265"/>
      <c r="AM698" s="265"/>
      <c r="AN698" s="266"/>
      <c r="AO698" s="266"/>
      <c r="AP698" s="266"/>
      <c r="AQ698" s="266"/>
      <c r="AR698" s="266"/>
      <c r="AS698" s="265"/>
    </row>
    <row r="699" spans="1:45" ht="14.25" customHeight="1" x14ac:dyDescent="0.25">
      <c r="A699" s="265"/>
      <c r="B699" s="325"/>
      <c r="C699" s="325"/>
      <c r="D699" s="265"/>
      <c r="E699" s="265"/>
      <c r="F699" s="265"/>
      <c r="G699" s="265"/>
      <c r="H699" s="265"/>
      <c r="I699" s="265"/>
      <c r="J699" s="265"/>
      <c r="K699" s="265"/>
      <c r="L699" s="265"/>
      <c r="M699" s="265"/>
      <c r="N699" s="265"/>
      <c r="O699" s="265"/>
      <c r="P699" s="265"/>
      <c r="Q699" s="265"/>
      <c r="R699" s="265"/>
      <c r="S699" s="265"/>
      <c r="T699" s="265"/>
      <c r="U699" s="265"/>
      <c r="V699" s="265"/>
      <c r="W699" s="326"/>
      <c r="X699" s="265"/>
      <c r="Y699" s="265"/>
      <c r="Z699" s="265"/>
      <c r="AA699" s="265"/>
      <c r="AB699" s="265"/>
      <c r="AC699" s="265"/>
      <c r="AD699" s="265"/>
      <c r="AE699" s="265"/>
      <c r="AF699" s="265"/>
      <c r="AG699" s="265"/>
      <c r="AH699" s="265"/>
      <c r="AI699" s="265"/>
      <c r="AJ699" s="265"/>
      <c r="AK699" s="265"/>
      <c r="AL699" s="265"/>
      <c r="AM699" s="265"/>
      <c r="AN699" s="266"/>
      <c r="AO699" s="266"/>
      <c r="AP699" s="266"/>
      <c r="AQ699" s="266"/>
      <c r="AR699" s="266"/>
      <c r="AS699" s="265"/>
    </row>
    <row r="700" spans="1:45" ht="14.25" customHeight="1" x14ac:dyDescent="0.25">
      <c r="A700" s="265"/>
      <c r="B700" s="325"/>
      <c r="C700" s="325"/>
      <c r="D700" s="265"/>
      <c r="E700" s="265"/>
      <c r="F700" s="265"/>
      <c r="G700" s="265"/>
      <c r="H700" s="265"/>
      <c r="I700" s="265"/>
      <c r="J700" s="265"/>
      <c r="K700" s="265"/>
      <c r="L700" s="265"/>
      <c r="M700" s="265"/>
      <c r="N700" s="265"/>
      <c r="O700" s="265"/>
      <c r="P700" s="265"/>
      <c r="Q700" s="265"/>
      <c r="R700" s="265"/>
      <c r="S700" s="265"/>
      <c r="T700" s="265"/>
      <c r="U700" s="265"/>
      <c r="V700" s="265"/>
      <c r="W700" s="326"/>
      <c r="X700" s="265"/>
      <c r="Y700" s="265"/>
      <c r="Z700" s="265"/>
      <c r="AA700" s="265"/>
      <c r="AB700" s="265"/>
      <c r="AC700" s="265"/>
      <c r="AD700" s="265"/>
      <c r="AE700" s="265"/>
      <c r="AF700" s="265"/>
      <c r="AG700" s="265"/>
      <c r="AH700" s="265"/>
      <c r="AI700" s="265"/>
      <c r="AJ700" s="265"/>
      <c r="AK700" s="265"/>
      <c r="AL700" s="265"/>
      <c r="AM700" s="265"/>
      <c r="AN700" s="266"/>
      <c r="AO700" s="266"/>
      <c r="AP700" s="266"/>
      <c r="AQ700" s="266"/>
      <c r="AR700" s="266"/>
      <c r="AS700" s="265"/>
    </row>
    <row r="701" spans="1:45" ht="14.25" customHeight="1" x14ac:dyDescent="0.25">
      <c r="A701" s="265"/>
      <c r="B701" s="325"/>
      <c r="C701" s="325"/>
      <c r="D701" s="265"/>
      <c r="E701" s="265"/>
      <c r="F701" s="265"/>
      <c r="G701" s="265"/>
      <c r="H701" s="265"/>
      <c r="I701" s="265"/>
      <c r="J701" s="265"/>
      <c r="K701" s="265"/>
      <c r="L701" s="265"/>
      <c r="M701" s="265"/>
      <c r="N701" s="265"/>
      <c r="O701" s="265"/>
      <c r="P701" s="265"/>
      <c r="Q701" s="265"/>
      <c r="R701" s="265"/>
      <c r="S701" s="265"/>
      <c r="T701" s="265"/>
      <c r="U701" s="265"/>
      <c r="V701" s="265"/>
      <c r="W701" s="326"/>
      <c r="X701" s="265"/>
      <c r="Y701" s="265"/>
      <c r="Z701" s="265"/>
      <c r="AA701" s="265"/>
      <c r="AB701" s="265"/>
      <c r="AC701" s="265"/>
      <c r="AD701" s="265"/>
      <c r="AE701" s="265"/>
      <c r="AF701" s="265"/>
      <c r="AG701" s="265"/>
      <c r="AH701" s="265"/>
      <c r="AI701" s="265"/>
      <c r="AJ701" s="265"/>
      <c r="AK701" s="265"/>
      <c r="AL701" s="265"/>
      <c r="AM701" s="265"/>
      <c r="AN701" s="266"/>
      <c r="AO701" s="266"/>
      <c r="AP701" s="266"/>
      <c r="AQ701" s="266"/>
      <c r="AR701" s="266"/>
      <c r="AS701" s="265"/>
    </row>
    <row r="702" spans="1:45" ht="14.25" customHeight="1" x14ac:dyDescent="0.25">
      <c r="A702" s="265"/>
      <c r="B702" s="325"/>
      <c r="C702" s="325"/>
      <c r="D702" s="265"/>
      <c r="E702" s="265"/>
      <c r="F702" s="265"/>
      <c r="G702" s="265"/>
      <c r="H702" s="265"/>
      <c r="I702" s="265"/>
      <c r="J702" s="265"/>
      <c r="K702" s="265"/>
      <c r="L702" s="265"/>
      <c r="M702" s="265"/>
      <c r="N702" s="265"/>
      <c r="O702" s="265"/>
      <c r="P702" s="265"/>
      <c r="Q702" s="265"/>
      <c r="R702" s="265"/>
      <c r="S702" s="265"/>
      <c r="T702" s="265"/>
      <c r="U702" s="265"/>
      <c r="V702" s="265"/>
      <c r="W702" s="326"/>
      <c r="X702" s="265"/>
      <c r="Y702" s="265"/>
      <c r="Z702" s="265"/>
      <c r="AA702" s="265"/>
      <c r="AB702" s="265"/>
      <c r="AC702" s="265"/>
      <c r="AD702" s="265"/>
      <c r="AE702" s="265"/>
      <c r="AF702" s="265"/>
      <c r="AG702" s="265"/>
      <c r="AH702" s="265"/>
      <c r="AI702" s="265"/>
      <c r="AJ702" s="265"/>
      <c r="AK702" s="265"/>
      <c r="AL702" s="265"/>
      <c r="AM702" s="265"/>
      <c r="AN702" s="266"/>
      <c r="AO702" s="266"/>
      <c r="AP702" s="266"/>
      <c r="AQ702" s="266"/>
      <c r="AR702" s="266"/>
      <c r="AS702" s="265"/>
    </row>
    <row r="703" spans="1:45" ht="14.25" customHeight="1" x14ac:dyDescent="0.25">
      <c r="A703" s="265"/>
      <c r="B703" s="325"/>
      <c r="C703" s="325"/>
      <c r="D703" s="265"/>
      <c r="E703" s="265"/>
      <c r="F703" s="265"/>
      <c r="G703" s="265"/>
      <c r="H703" s="265"/>
      <c r="I703" s="265"/>
      <c r="J703" s="265"/>
      <c r="K703" s="265"/>
      <c r="L703" s="265"/>
      <c r="M703" s="265"/>
      <c r="N703" s="265"/>
      <c r="O703" s="265"/>
      <c r="P703" s="265"/>
      <c r="Q703" s="265"/>
      <c r="R703" s="265"/>
      <c r="S703" s="265"/>
      <c r="T703" s="265"/>
      <c r="U703" s="265"/>
      <c r="V703" s="265"/>
      <c r="W703" s="326"/>
      <c r="X703" s="265"/>
      <c r="Y703" s="265"/>
      <c r="Z703" s="265"/>
      <c r="AA703" s="265"/>
      <c r="AB703" s="265"/>
      <c r="AC703" s="265"/>
      <c r="AD703" s="265"/>
      <c r="AE703" s="265"/>
      <c r="AF703" s="265"/>
      <c r="AG703" s="265"/>
      <c r="AH703" s="265"/>
      <c r="AI703" s="265"/>
      <c r="AJ703" s="265"/>
      <c r="AK703" s="265"/>
      <c r="AL703" s="265"/>
      <c r="AM703" s="265"/>
      <c r="AN703" s="266"/>
      <c r="AO703" s="266"/>
      <c r="AP703" s="266"/>
      <c r="AQ703" s="266"/>
      <c r="AR703" s="266"/>
      <c r="AS703" s="265"/>
    </row>
    <row r="704" spans="1:45" ht="14.25" customHeight="1" x14ac:dyDescent="0.25">
      <c r="A704" s="265"/>
      <c r="B704" s="325"/>
      <c r="C704" s="325"/>
      <c r="D704" s="265"/>
      <c r="E704" s="265"/>
      <c r="F704" s="265"/>
      <c r="G704" s="265"/>
      <c r="H704" s="265"/>
      <c r="I704" s="265"/>
      <c r="J704" s="265"/>
      <c r="K704" s="265"/>
      <c r="L704" s="265"/>
      <c r="M704" s="265"/>
      <c r="N704" s="265"/>
      <c r="O704" s="265"/>
      <c r="P704" s="265"/>
      <c r="Q704" s="265"/>
      <c r="R704" s="265"/>
      <c r="S704" s="265"/>
      <c r="T704" s="265"/>
      <c r="U704" s="265"/>
      <c r="V704" s="265"/>
      <c r="W704" s="326"/>
      <c r="X704" s="265"/>
      <c r="Y704" s="265"/>
      <c r="Z704" s="265"/>
      <c r="AA704" s="265"/>
      <c r="AB704" s="265"/>
      <c r="AC704" s="265"/>
      <c r="AD704" s="265"/>
      <c r="AE704" s="265"/>
      <c r="AF704" s="265"/>
      <c r="AG704" s="265"/>
      <c r="AH704" s="265"/>
      <c r="AI704" s="265"/>
      <c r="AJ704" s="265"/>
      <c r="AK704" s="265"/>
      <c r="AL704" s="265"/>
      <c r="AM704" s="265"/>
      <c r="AN704" s="266"/>
      <c r="AO704" s="266"/>
      <c r="AP704" s="266"/>
      <c r="AQ704" s="266"/>
      <c r="AR704" s="266"/>
      <c r="AS704" s="265"/>
    </row>
    <row r="705" spans="1:45" ht="14.25" customHeight="1" x14ac:dyDescent="0.25">
      <c r="A705" s="265"/>
      <c r="B705" s="325"/>
      <c r="C705" s="325"/>
      <c r="D705" s="265"/>
      <c r="E705" s="265"/>
      <c r="F705" s="265"/>
      <c r="G705" s="265"/>
      <c r="H705" s="265"/>
      <c r="I705" s="265"/>
      <c r="J705" s="265"/>
      <c r="K705" s="265"/>
      <c r="L705" s="265"/>
      <c r="M705" s="265"/>
      <c r="N705" s="265"/>
      <c r="O705" s="265"/>
      <c r="P705" s="265"/>
      <c r="Q705" s="265"/>
      <c r="R705" s="265"/>
      <c r="S705" s="265"/>
      <c r="T705" s="265"/>
      <c r="U705" s="265"/>
      <c r="V705" s="265"/>
      <c r="W705" s="326"/>
      <c r="X705" s="265"/>
      <c r="Y705" s="265"/>
      <c r="Z705" s="265"/>
      <c r="AA705" s="265"/>
      <c r="AB705" s="265"/>
      <c r="AC705" s="265"/>
      <c r="AD705" s="265"/>
      <c r="AE705" s="265"/>
      <c r="AF705" s="265"/>
      <c r="AG705" s="265"/>
      <c r="AH705" s="265"/>
      <c r="AI705" s="265"/>
      <c r="AJ705" s="265"/>
      <c r="AK705" s="265"/>
      <c r="AL705" s="265"/>
      <c r="AM705" s="265"/>
      <c r="AN705" s="266"/>
      <c r="AO705" s="266"/>
      <c r="AP705" s="266"/>
      <c r="AQ705" s="266"/>
      <c r="AR705" s="266"/>
      <c r="AS705" s="265"/>
    </row>
    <row r="706" spans="1:45" ht="14.25" customHeight="1" x14ac:dyDescent="0.25">
      <c r="A706" s="265"/>
      <c r="B706" s="325"/>
      <c r="C706" s="325"/>
      <c r="D706" s="265"/>
      <c r="E706" s="265"/>
      <c r="F706" s="265"/>
      <c r="G706" s="265"/>
      <c r="H706" s="265"/>
      <c r="I706" s="265"/>
      <c r="J706" s="265"/>
      <c r="K706" s="265"/>
      <c r="L706" s="265"/>
      <c r="M706" s="265"/>
      <c r="N706" s="265"/>
      <c r="O706" s="265"/>
      <c r="P706" s="265"/>
      <c r="Q706" s="265"/>
      <c r="R706" s="265"/>
      <c r="S706" s="265"/>
      <c r="T706" s="265"/>
      <c r="U706" s="265"/>
      <c r="V706" s="265"/>
      <c r="W706" s="326"/>
      <c r="X706" s="265"/>
      <c r="Y706" s="265"/>
      <c r="Z706" s="265"/>
      <c r="AA706" s="265"/>
      <c r="AB706" s="265"/>
      <c r="AC706" s="265"/>
      <c r="AD706" s="265"/>
      <c r="AE706" s="265"/>
      <c r="AF706" s="265"/>
      <c r="AG706" s="265"/>
      <c r="AH706" s="265"/>
      <c r="AI706" s="265"/>
      <c r="AJ706" s="265"/>
      <c r="AK706" s="265"/>
      <c r="AL706" s="265"/>
      <c r="AM706" s="265"/>
      <c r="AN706" s="266"/>
      <c r="AO706" s="266"/>
      <c r="AP706" s="266"/>
      <c r="AQ706" s="266"/>
      <c r="AR706" s="266"/>
      <c r="AS706" s="265"/>
    </row>
    <row r="707" spans="1:45" ht="14.25" customHeight="1" x14ac:dyDescent="0.25">
      <c r="A707" s="265"/>
      <c r="B707" s="325"/>
      <c r="C707" s="325"/>
      <c r="D707" s="265"/>
      <c r="E707" s="265"/>
      <c r="F707" s="265"/>
      <c r="G707" s="265"/>
      <c r="H707" s="265"/>
      <c r="I707" s="265"/>
      <c r="J707" s="265"/>
      <c r="K707" s="265"/>
      <c r="L707" s="265"/>
      <c r="M707" s="265"/>
      <c r="N707" s="265"/>
      <c r="O707" s="265"/>
      <c r="P707" s="265"/>
      <c r="Q707" s="265"/>
      <c r="R707" s="265"/>
      <c r="S707" s="265"/>
      <c r="T707" s="265"/>
      <c r="U707" s="265"/>
      <c r="V707" s="265"/>
      <c r="W707" s="326"/>
      <c r="X707" s="265"/>
      <c r="Y707" s="265"/>
      <c r="Z707" s="265"/>
      <c r="AA707" s="265"/>
      <c r="AB707" s="265"/>
      <c r="AC707" s="265"/>
      <c r="AD707" s="265"/>
      <c r="AE707" s="265"/>
      <c r="AF707" s="265"/>
      <c r="AG707" s="265"/>
      <c r="AH707" s="265"/>
      <c r="AI707" s="265"/>
      <c r="AJ707" s="265"/>
      <c r="AK707" s="265"/>
      <c r="AL707" s="265"/>
      <c r="AM707" s="265"/>
      <c r="AN707" s="266"/>
      <c r="AO707" s="266"/>
      <c r="AP707" s="266"/>
      <c r="AQ707" s="266"/>
      <c r="AR707" s="266"/>
      <c r="AS707" s="265"/>
    </row>
    <row r="708" spans="1:45" ht="14.25" customHeight="1" x14ac:dyDescent="0.25">
      <c r="A708" s="265"/>
      <c r="B708" s="325"/>
      <c r="C708" s="325"/>
      <c r="D708" s="265"/>
      <c r="E708" s="265"/>
      <c r="F708" s="265"/>
      <c r="G708" s="265"/>
      <c r="H708" s="265"/>
      <c r="I708" s="265"/>
      <c r="J708" s="265"/>
      <c r="K708" s="265"/>
      <c r="L708" s="265"/>
      <c r="M708" s="265"/>
      <c r="N708" s="265"/>
      <c r="O708" s="265"/>
      <c r="P708" s="265"/>
      <c r="Q708" s="265"/>
      <c r="R708" s="265"/>
      <c r="S708" s="265"/>
      <c r="T708" s="265"/>
      <c r="U708" s="265"/>
      <c r="V708" s="265"/>
      <c r="W708" s="326"/>
      <c r="X708" s="265"/>
      <c r="Y708" s="265"/>
      <c r="Z708" s="265"/>
      <c r="AA708" s="265"/>
      <c r="AB708" s="265"/>
      <c r="AC708" s="265"/>
      <c r="AD708" s="265"/>
      <c r="AE708" s="265"/>
      <c r="AF708" s="265"/>
      <c r="AG708" s="265"/>
      <c r="AH708" s="265"/>
      <c r="AI708" s="265"/>
      <c r="AJ708" s="265"/>
      <c r="AK708" s="265"/>
      <c r="AL708" s="265"/>
      <c r="AM708" s="265"/>
      <c r="AN708" s="266"/>
      <c r="AO708" s="266"/>
      <c r="AP708" s="266"/>
      <c r="AQ708" s="266"/>
      <c r="AR708" s="266"/>
      <c r="AS708" s="265"/>
    </row>
    <row r="709" spans="1:45" ht="14.25" customHeight="1" x14ac:dyDescent="0.25">
      <c r="A709" s="265"/>
      <c r="B709" s="325"/>
      <c r="C709" s="325"/>
      <c r="D709" s="265"/>
      <c r="E709" s="265"/>
      <c r="F709" s="265"/>
      <c r="G709" s="265"/>
      <c r="H709" s="265"/>
      <c r="I709" s="265"/>
      <c r="J709" s="265"/>
      <c r="K709" s="265"/>
      <c r="L709" s="265"/>
      <c r="M709" s="265"/>
      <c r="N709" s="265"/>
      <c r="O709" s="265"/>
      <c r="P709" s="265"/>
      <c r="Q709" s="265"/>
      <c r="R709" s="265"/>
      <c r="S709" s="265"/>
      <c r="T709" s="265"/>
      <c r="U709" s="265"/>
      <c r="V709" s="265"/>
      <c r="W709" s="326"/>
      <c r="X709" s="265"/>
      <c r="Y709" s="265"/>
      <c r="Z709" s="265"/>
      <c r="AA709" s="265"/>
      <c r="AB709" s="265"/>
      <c r="AC709" s="265"/>
      <c r="AD709" s="265"/>
      <c r="AE709" s="265"/>
      <c r="AF709" s="265"/>
      <c r="AG709" s="265"/>
      <c r="AH709" s="265"/>
      <c r="AI709" s="265"/>
      <c r="AJ709" s="265"/>
      <c r="AK709" s="265"/>
      <c r="AL709" s="265"/>
      <c r="AM709" s="265"/>
      <c r="AN709" s="266"/>
      <c r="AO709" s="266"/>
      <c r="AP709" s="266"/>
      <c r="AQ709" s="266"/>
      <c r="AR709" s="266"/>
      <c r="AS709" s="265"/>
    </row>
    <row r="710" spans="1:45" ht="14.25" customHeight="1" x14ac:dyDescent="0.25">
      <c r="A710" s="265"/>
      <c r="B710" s="325"/>
      <c r="C710" s="325"/>
      <c r="D710" s="265"/>
      <c r="E710" s="265"/>
      <c r="F710" s="265"/>
      <c r="G710" s="265"/>
      <c r="H710" s="265"/>
      <c r="I710" s="265"/>
      <c r="J710" s="265"/>
      <c r="K710" s="265"/>
      <c r="L710" s="265"/>
      <c r="M710" s="265"/>
      <c r="N710" s="265"/>
      <c r="O710" s="265"/>
      <c r="P710" s="265"/>
      <c r="Q710" s="265"/>
      <c r="R710" s="265"/>
      <c r="S710" s="265"/>
      <c r="T710" s="265"/>
      <c r="U710" s="265"/>
      <c r="V710" s="265"/>
      <c r="W710" s="326"/>
      <c r="X710" s="265"/>
      <c r="Y710" s="265"/>
      <c r="Z710" s="265"/>
      <c r="AA710" s="265"/>
      <c r="AB710" s="265"/>
      <c r="AC710" s="265"/>
      <c r="AD710" s="265"/>
      <c r="AE710" s="265"/>
      <c r="AF710" s="265"/>
      <c r="AG710" s="265"/>
      <c r="AH710" s="265"/>
      <c r="AI710" s="265"/>
      <c r="AJ710" s="265"/>
      <c r="AK710" s="265"/>
      <c r="AL710" s="265"/>
      <c r="AM710" s="265"/>
      <c r="AN710" s="266"/>
      <c r="AO710" s="266"/>
      <c r="AP710" s="266"/>
      <c r="AQ710" s="266"/>
      <c r="AR710" s="266"/>
      <c r="AS710" s="265"/>
    </row>
    <row r="711" spans="1:45" ht="14.25" customHeight="1" x14ac:dyDescent="0.25">
      <c r="A711" s="265"/>
      <c r="B711" s="325"/>
      <c r="C711" s="325"/>
      <c r="D711" s="265"/>
      <c r="E711" s="265"/>
      <c r="F711" s="265"/>
      <c r="G711" s="265"/>
      <c r="H711" s="265"/>
      <c r="I711" s="265"/>
      <c r="J711" s="265"/>
      <c r="K711" s="265"/>
      <c r="L711" s="265"/>
      <c r="M711" s="265"/>
      <c r="N711" s="265"/>
      <c r="O711" s="265"/>
      <c r="P711" s="265"/>
      <c r="Q711" s="265"/>
      <c r="R711" s="265"/>
      <c r="S711" s="265"/>
      <c r="T711" s="265"/>
      <c r="U711" s="265"/>
      <c r="V711" s="265"/>
      <c r="W711" s="326"/>
      <c r="X711" s="265"/>
      <c r="Y711" s="265"/>
      <c r="Z711" s="265"/>
      <c r="AA711" s="265"/>
      <c r="AB711" s="265"/>
      <c r="AC711" s="265"/>
      <c r="AD711" s="265"/>
      <c r="AE711" s="265"/>
      <c r="AF711" s="265"/>
      <c r="AG711" s="265"/>
      <c r="AH711" s="265"/>
      <c r="AI711" s="265"/>
      <c r="AJ711" s="265"/>
      <c r="AK711" s="265"/>
      <c r="AL711" s="265"/>
      <c r="AM711" s="265"/>
      <c r="AN711" s="266"/>
      <c r="AO711" s="266"/>
      <c r="AP711" s="266"/>
      <c r="AQ711" s="266"/>
      <c r="AR711" s="266"/>
      <c r="AS711" s="265"/>
    </row>
    <row r="712" spans="1:45" ht="14.25" customHeight="1" x14ac:dyDescent="0.25">
      <c r="A712" s="265"/>
      <c r="B712" s="325"/>
      <c r="C712" s="325"/>
      <c r="D712" s="265"/>
      <c r="E712" s="265"/>
      <c r="F712" s="265"/>
      <c r="G712" s="265"/>
      <c r="H712" s="265"/>
      <c r="I712" s="265"/>
      <c r="J712" s="265"/>
      <c r="K712" s="265"/>
      <c r="L712" s="265"/>
      <c r="M712" s="265"/>
      <c r="N712" s="265"/>
      <c r="O712" s="265"/>
      <c r="P712" s="265"/>
      <c r="Q712" s="265"/>
      <c r="R712" s="265"/>
      <c r="S712" s="265"/>
      <c r="T712" s="265"/>
      <c r="U712" s="265"/>
      <c r="V712" s="265"/>
      <c r="W712" s="326"/>
      <c r="X712" s="265"/>
      <c r="Y712" s="265"/>
      <c r="Z712" s="265"/>
      <c r="AA712" s="265"/>
      <c r="AB712" s="265"/>
      <c r="AC712" s="265"/>
      <c r="AD712" s="265"/>
      <c r="AE712" s="265"/>
      <c r="AF712" s="265"/>
      <c r="AG712" s="265"/>
      <c r="AH712" s="265"/>
      <c r="AI712" s="265"/>
      <c r="AJ712" s="265"/>
      <c r="AK712" s="265"/>
      <c r="AL712" s="265"/>
      <c r="AM712" s="265"/>
      <c r="AN712" s="266"/>
      <c r="AO712" s="266"/>
      <c r="AP712" s="266"/>
      <c r="AQ712" s="266"/>
      <c r="AR712" s="266"/>
      <c r="AS712" s="265"/>
    </row>
    <row r="713" spans="1:45" ht="14.25" customHeight="1" x14ac:dyDescent="0.25">
      <c r="A713" s="265"/>
      <c r="B713" s="325"/>
      <c r="C713" s="325"/>
      <c r="D713" s="265"/>
      <c r="E713" s="265"/>
      <c r="F713" s="265"/>
      <c r="G713" s="265"/>
      <c r="H713" s="265"/>
      <c r="I713" s="265"/>
      <c r="J713" s="265"/>
      <c r="K713" s="265"/>
      <c r="L713" s="265"/>
      <c r="M713" s="265"/>
      <c r="N713" s="265"/>
      <c r="O713" s="265"/>
      <c r="P713" s="265"/>
      <c r="Q713" s="265"/>
      <c r="R713" s="265"/>
      <c r="S713" s="265"/>
      <c r="T713" s="265"/>
      <c r="U713" s="265"/>
      <c r="V713" s="265"/>
      <c r="W713" s="326"/>
      <c r="X713" s="265"/>
      <c r="Y713" s="265"/>
      <c r="Z713" s="265"/>
      <c r="AA713" s="265"/>
      <c r="AB713" s="265"/>
      <c r="AC713" s="265"/>
      <c r="AD713" s="265"/>
      <c r="AE713" s="265"/>
      <c r="AF713" s="265"/>
      <c r="AG713" s="265"/>
      <c r="AH713" s="265"/>
      <c r="AI713" s="265"/>
      <c r="AJ713" s="265"/>
      <c r="AK713" s="265"/>
      <c r="AL713" s="265"/>
      <c r="AM713" s="265"/>
      <c r="AN713" s="266"/>
      <c r="AO713" s="266"/>
      <c r="AP713" s="266"/>
      <c r="AQ713" s="266"/>
      <c r="AR713" s="266"/>
      <c r="AS713" s="265"/>
    </row>
    <row r="714" spans="1:45" ht="14.25" customHeight="1" x14ac:dyDescent="0.25">
      <c r="A714" s="265"/>
      <c r="B714" s="325"/>
      <c r="C714" s="325"/>
      <c r="D714" s="265"/>
      <c r="E714" s="265"/>
      <c r="F714" s="265"/>
      <c r="G714" s="265"/>
      <c r="H714" s="265"/>
      <c r="I714" s="265"/>
      <c r="J714" s="265"/>
      <c r="K714" s="265"/>
      <c r="L714" s="265"/>
      <c r="M714" s="265"/>
      <c r="N714" s="265"/>
      <c r="O714" s="265"/>
      <c r="P714" s="265"/>
      <c r="Q714" s="265"/>
      <c r="R714" s="265"/>
      <c r="S714" s="265"/>
      <c r="T714" s="265"/>
      <c r="U714" s="265"/>
      <c r="V714" s="265"/>
      <c r="W714" s="326"/>
      <c r="X714" s="265"/>
      <c r="Y714" s="265"/>
      <c r="Z714" s="265"/>
      <c r="AA714" s="265"/>
      <c r="AB714" s="265"/>
      <c r="AC714" s="265"/>
      <c r="AD714" s="265"/>
      <c r="AE714" s="265"/>
      <c r="AF714" s="265"/>
      <c r="AG714" s="265"/>
      <c r="AH714" s="265"/>
      <c r="AI714" s="265"/>
      <c r="AJ714" s="265"/>
      <c r="AK714" s="265"/>
      <c r="AL714" s="265"/>
      <c r="AM714" s="265"/>
      <c r="AN714" s="266"/>
      <c r="AO714" s="266"/>
      <c r="AP714" s="266"/>
      <c r="AQ714" s="266"/>
      <c r="AR714" s="266"/>
      <c r="AS714" s="265"/>
    </row>
    <row r="715" spans="1:45" ht="14.25" customHeight="1" x14ac:dyDescent="0.25">
      <c r="A715" s="265"/>
      <c r="B715" s="325"/>
      <c r="C715" s="325"/>
      <c r="D715" s="265"/>
      <c r="E715" s="265"/>
      <c r="F715" s="265"/>
      <c r="G715" s="265"/>
      <c r="H715" s="265"/>
      <c r="I715" s="265"/>
      <c r="J715" s="265"/>
      <c r="K715" s="265"/>
      <c r="L715" s="265"/>
      <c r="M715" s="265"/>
      <c r="N715" s="265"/>
      <c r="O715" s="265"/>
      <c r="P715" s="265"/>
      <c r="Q715" s="265"/>
      <c r="R715" s="265"/>
      <c r="S715" s="265"/>
      <c r="T715" s="265"/>
      <c r="U715" s="265"/>
      <c r="V715" s="265"/>
      <c r="W715" s="326"/>
      <c r="X715" s="265"/>
      <c r="Y715" s="265"/>
      <c r="Z715" s="265"/>
      <c r="AA715" s="265"/>
      <c r="AB715" s="265"/>
      <c r="AC715" s="265"/>
      <c r="AD715" s="265"/>
      <c r="AE715" s="265"/>
      <c r="AF715" s="265"/>
      <c r="AG715" s="265"/>
      <c r="AH715" s="265"/>
      <c r="AI715" s="265"/>
      <c r="AJ715" s="265"/>
      <c r="AK715" s="265"/>
      <c r="AL715" s="265"/>
      <c r="AM715" s="265"/>
      <c r="AN715" s="266"/>
      <c r="AO715" s="266"/>
      <c r="AP715" s="266"/>
      <c r="AQ715" s="266"/>
      <c r="AR715" s="266"/>
      <c r="AS715" s="265"/>
    </row>
    <row r="716" spans="1:45" ht="14.25" customHeight="1" x14ac:dyDescent="0.25">
      <c r="A716" s="265"/>
      <c r="B716" s="325"/>
      <c r="C716" s="325"/>
      <c r="D716" s="265"/>
      <c r="E716" s="265"/>
      <c r="F716" s="265"/>
      <c r="G716" s="265"/>
      <c r="H716" s="265"/>
      <c r="I716" s="265"/>
      <c r="J716" s="265"/>
      <c r="K716" s="265"/>
      <c r="L716" s="265"/>
      <c r="M716" s="265"/>
      <c r="N716" s="265"/>
      <c r="O716" s="265"/>
      <c r="P716" s="265"/>
      <c r="Q716" s="265"/>
      <c r="R716" s="265"/>
      <c r="S716" s="265"/>
      <c r="T716" s="265"/>
      <c r="U716" s="265"/>
      <c r="V716" s="265"/>
      <c r="W716" s="326"/>
      <c r="X716" s="265"/>
      <c r="Y716" s="265"/>
      <c r="Z716" s="265"/>
      <c r="AA716" s="265"/>
      <c r="AB716" s="265"/>
      <c r="AC716" s="265"/>
      <c r="AD716" s="265"/>
      <c r="AE716" s="265"/>
      <c r="AF716" s="265"/>
      <c r="AG716" s="265"/>
      <c r="AH716" s="265"/>
      <c r="AI716" s="265"/>
      <c r="AJ716" s="265"/>
      <c r="AK716" s="265"/>
      <c r="AL716" s="265"/>
      <c r="AM716" s="265"/>
      <c r="AN716" s="266"/>
      <c r="AO716" s="266"/>
      <c r="AP716" s="266"/>
      <c r="AQ716" s="266"/>
      <c r="AR716" s="266"/>
      <c r="AS716" s="265"/>
    </row>
    <row r="717" spans="1:45" ht="14.25" customHeight="1" x14ac:dyDescent="0.25">
      <c r="A717" s="265"/>
      <c r="B717" s="325"/>
      <c r="C717" s="325"/>
      <c r="D717" s="265"/>
      <c r="E717" s="265"/>
      <c r="F717" s="265"/>
      <c r="G717" s="265"/>
      <c r="H717" s="265"/>
      <c r="I717" s="265"/>
      <c r="J717" s="265"/>
      <c r="K717" s="265"/>
      <c r="L717" s="265"/>
      <c r="M717" s="265"/>
      <c r="N717" s="265"/>
      <c r="O717" s="265"/>
      <c r="P717" s="265"/>
      <c r="Q717" s="265"/>
      <c r="R717" s="265"/>
      <c r="S717" s="265"/>
      <c r="T717" s="265"/>
      <c r="U717" s="265"/>
      <c r="V717" s="265"/>
      <c r="W717" s="326"/>
      <c r="X717" s="265"/>
      <c r="Y717" s="265"/>
      <c r="Z717" s="265"/>
      <c r="AA717" s="265"/>
      <c r="AB717" s="265"/>
      <c r="AC717" s="265"/>
      <c r="AD717" s="265"/>
      <c r="AE717" s="265"/>
      <c r="AF717" s="265"/>
      <c r="AG717" s="265"/>
      <c r="AH717" s="265"/>
      <c r="AI717" s="265"/>
      <c r="AJ717" s="265"/>
      <c r="AK717" s="265"/>
      <c r="AL717" s="265"/>
      <c r="AM717" s="265"/>
      <c r="AN717" s="266"/>
      <c r="AO717" s="266"/>
      <c r="AP717" s="266"/>
      <c r="AQ717" s="266"/>
      <c r="AR717" s="266"/>
      <c r="AS717" s="265"/>
    </row>
    <row r="718" spans="1:45" ht="14.25" customHeight="1" x14ac:dyDescent="0.25">
      <c r="A718" s="265"/>
      <c r="B718" s="325"/>
      <c r="C718" s="325"/>
      <c r="D718" s="265"/>
      <c r="E718" s="265"/>
      <c r="F718" s="265"/>
      <c r="G718" s="265"/>
      <c r="H718" s="265"/>
      <c r="I718" s="265"/>
      <c r="J718" s="265"/>
      <c r="K718" s="265"/>
      <c r="L718" s="265"/>
      <c r="M718" s="265"/>
      <c r="N718" s="265"/>
      <c r="O718" s="265"/>
      <c r="P718" s="265"/>
      <c r="Q718" s="265"/>
      <c r="R718" s="265"/>
      <c r="S718" s="265"/>
      <c r="T718" s="265"/>
      <c r="U718" s="265"/>
      <c r="V718" s="265"/>
      <c r="W718" s="326"/>
      <c r="X718" s="265"/>
      <c r="Y718" s="265"/>
      <c r="Z718" s="265"/>
      <c r="AA718" s="265"/>
      <c r="AB718" s="265"/>
      <c r="AC718" s="265"/>
      <c r="AD718" s="265"/>
      <c r="AE718" s="265"/>
      <c r="AF718" s="265"/>
      <c r="AG718" s="265"/>
      <c r="AH718" s="265"/>
      <c r="AI718" s="265"/>
      <c r="AJ718" s="265"/>
      <c r="AK718" s="265"/>
      <c r="AL718" s="265"/>
      <c r="AM718" s="265"/>
      <c r="AN718" s="266"/>
      <c r="AO718" s="266"/>
      <c r="AP718" s="266"/>
      <c r="AQ718" s="266"/>
      <c r="AR718" s="266"/>
      <c r="AS718" s="265"/>
    </row>
    <row r="719" spans="1:45" ht="14.25" customHeight="1" x14ac:dyDescent="0.25">
      <c r="A719" s="265"/>
      <c r="B719" s="325"/>
      <c r="C719" s="325"/>
      <c r="D719" s="265"/>
      <c r="E719" s="265"/>
      <c r="F719" s="265"/>
      <c r="G719" s="265"/>
      <c r="H719" s="265"/>
      <c r="I719" s="265"/>
      <c r="J719" s="265"/>
      <c r="K719" s="265"/>
      <c r="L719" s="265"/>
      <c r="M719" s="265"/>
      <c r="N719" s="265"/>
      <c r="O719" s="265"/>
      <c r="P719" s="265"/>
      <c r="Q719" s="265"/>
      <c r="R719" s="265"/>
      <c r="S719" s="265"/>
      <c r="T719" s="265"/>
      <c r="U719" s="265"/>
      <c r="V719" s="265"/>
      <c r="W719" s="326"/>
      <c r="X719" s="265"/>
      <c r="Y719" s="265"/>
      <c r="Z719" s="265"/>
      <c r="AA719" s="265"/>
      <c r="AB719" s="265"/>
      <c r="AC719" s="265"/>
      <c r="AD719" s="265"/>
      <c r="AE719" s="265"/>
      <c r="AF719" s="265"/>
      <c r="AG719" s="265"/>
      <c r="AH719" s="265"/>
      <c r="AI719" s="265"/>
      <c r="AJ719" s="265"/>
      <c r="AK719" s="265"/>
      <c r="AL719" s="265"/>
      <c r="AM719" s="265"/>
      <c r="AN719" s="266"/>
      <c r="AO719" s="266"/>
      <c r="AP719" s="266"/>
      <c r="AQ719" s="266"/>
      <c r="AR719" s="266"/>
      <c r="AS719" s="265"/>
    </row>
    <row r="720" spans="1:45" ht="14.25" customHeight="1" x14ac:dyDescent="0.25">
      <c r="A720" s="265"/>
      <c r="B720" s="325"/>
      <c r="C720" s="325"/>
      <c r="D720" s="265"/>
      <c r="E720" s="265"/>
      <c r="F720" s="265"/>
      <c r="G720" s="265"/>
      <c r="H720" s="265"/>
      <c r="I720" s="265"/>
      <c r="J720" s="265"/>
      <c r="K720" s="265"/>
      <c r="L720" s="265"/>
      <c r="M720" s="265"/>
      <c r="N720" s="265"/>
      <c r="O720" s="265"/>
      <c r="P720" s="265"/>
      <c r="Q720" s="265"/>
      <c r="R720" s="265"/>
      <c r="S720" s="265"/>
      <c r="T720" s="265"/>
      <c r="U720" s="265"/>
      <c r="V720" s="265"/>
      <c r="W720" s="326"/>
      <c r="X720" s="265"/>
      <c r="Y720" s="265"/>
      <c r="Z720" s="265"/>
      <c r="AA720" s="265"/>
      <c r="AB720" s="265"/>
      <c r="AC720" s="265"/>
      <c r="AD720" s="265"/>
      <c r="AE720" s="265"/>
      <c r="AF720" s="265"/>
      <c r="AG720" s="265"/>
      <c r="AH720" s="265"/>
      <c r="AI720" s="265"/>
      <c r="AJ720" s="265"/>
      <c r="AK720" s="265"/>
      <c r="AL720" s="265"/>
      <c r="AM720" s="265"/>
      <c r="AN720" s="266"/>
      <c r="AO720" s="266"/>
      <c r="AP720" s="266"/>
      <c r="AQ720" s="266"/>
      <c r="AR720" s="266"/>
      <c r="AS720" s="265"/>
    </row>
    <row r="721" spans="1:45" ht="14.25" customHeight="1" x14ac:dyDescent="0.25">
      <c r="A721" s="265"/>
      <c r="B721" s="325"/>
      <c r="C721" s="325"/>
      <c r="D721" s="265"/>
      <c r="E721" s="265"/>
      <c r="F721" s="265"/>
      <c r="G721" s="265"/>
      <c r="H721" s="265"/>
      <c r="I721" s="265"/>
      <c r="J721" s="265"/>
      <c r="K721" s="265"/>
      <c r="L721" s="265"/>
      <c r="M721" s="265"/>
      <c r="N721" s="265"/>
      <c r="O721" s="265"/>
      <c r="P721" s="265"/>
      <c r="Q721" s="265"/>
      <c r="R721" s="265"/>
      <c r="S721" s="265"/>
      <c r="T721" s="265"/>
      <c r="U721" s="265"/>
      <c r="V721" s="265"/>
      <c r="W721" s="326"/>
      <c r="X721" s="265"/>
      <c r="Y721" s="265"/>
      <c r="Z721" s="265"/>
      <c r="AA721" s="265"/>
      <c r="AB721" s="265"/>
      <c r="AC721" s="265"/>
      <c r="AD721" s="265"/>
      <c r="AE721" s="265"/>
      <c r="AF721" s="265"/>
      <c r="AG721" s="265"/>
      <c r="AH721" s="265"/>
      <c r="AI721" s="265"/>
      <c r="AJ721" s="265"/>
      <c r="AK721" s="265"/>
      <c r="AL721" s="265"/>
      <c r="AM721" s="265"/>
      <c r="AN721" s="266"/>
      <c r="AO721" s="266"/>
      <c r="AP721" s="266"/>
      <c r="AQ721" s="266"/>
      <c r="AR721" s="266"/>
      <c r="AS721" s="265"/>
    </row>
    <row r="722" spans="1:45" ht="14.25" customHeight="1" x14ac:dyDescent="0.25">
      <c r="A722" s="265"/>
      <c r="B722" s="325"/>
      <c r="C722" s="325"/>
      <c r="D722" s="265"/>
      <c r="E722" s="265"/>
      <c r="F722" s="265"/>
      <c r="G722" s="265"/>
      <c r="H722" s="265"/>
      <c r="I722" s="265"/>
      <c r="J722" s="265"/>
      <c r="K722" s="265"/>
      <c r="L722" s="265"/>
      <c r="M722" s="265"/>
      <c r="N722" s="265"/>
      <c r="O722" s="265"/>
      <c r="P722" s="265"/>
      <c r="Q722" s="265"/>
      <c r="R722" s="265"/>
      <c r="S722" s="265"/>
      <c r="T722" s="265"/>
      <c r="U722" s="265"/>
      <c r="V722" s="265"/>
      <c r="W722" s="326"/>
      <c r="X722" s="265"/>
      <c r="Y722" s="265"/>
      <c r="Z722" s="265"/>
      <c r="AA722" s="265"/>
      <c r="AB722" s="265"/>
      <c r="AC722" s="265"/>
      <c r="AD722" s="265"/>
      <c r="AE722" s="265"/>
      <c r="AF722" s="265"/>
      <c r="AG722" s="265"/>
      <c r="AH722" s="265"/>
      <c r="AI722" s="265"/>
      <c r="AJ722" s="265"/>
      <c r="AK722" s="265"/>
      <c r="AL722" s="265"/>
      <c r="AM722" s="265"/>
      <c r="AN722" s="266"/>
      <c r="AO722" s="266"/>
      <c r="AP722" s="266"/>
      <c r="AQ722" s="266"/>
      <c r="AR722" s="266"/>
      <c r="AS722" s="265"/>
    </row>
    <row r="723" spans="1:45" ht="14.25" customHeight="1" x14ac:dyDescent="0.25">
      <c r="A723" s="265"/>
      <c r="B723" s="325"/>
      <c r="C723" s="325"/>
      <c r="D723" s="265"/>
      <c r="E723" s="265"/>
      <c r="F723" s="265"/>
      <c r="G723" s="265"/>
      <c r="H723" s="265"/>
      <c r="I723" s="265"/>
      <c r="J723" s="265"/>
      <c r="K723" s="265"/>
      <c r="L723" s="265"/>
      <c r="M723" s="265"/>
      <c r="N723" s="265"/>
      <c r="O723" s="265"/>
      <c r="P723" s="265"/>
      <c r="Q723" s="265"/>
      <c r="R723" s="265"/>
      <c r="S723" s="265"/>
      <c r="T723" s="265"/>
      <c r="U723" s="265"/>
      <c r="V723" s="265"/>
      <c r="W723" s="326"/>
      <c r="X723" s="265"/>
      <c r="Y723" s="265"/>
      <c r="Z723" s="265"/>
      <c r="AA723" s="265"/>
      <c r="AB723" s="265"/>
      <c r="AC723" s="265"/>
      <c r="AD723" s="265"/>
      <c r="AE723" s="265"/>
      <c r="AF723" s="265"/>
      <c r="AG723" s="265"/>
      <c r="AH723" s="265"/>
      <c r="AI723" s="265"/>
      <c r="AJ723" s="265"/>
      <c r="AK723" s="265"/>
      <c r="AL723" s="265"/>
      <c r="AM723" s="265"/>
      <c r="AN723" s="266"/>
      <c r="AO723" s="266"/>
      <c r="AP723" s="266"/>
      <c r="AQ723" s="266"/>
      <c r="AR723" s="266"/>
      <c r="AS723" s="265"/>
    </row>
    <row r="724" spans="1:45" ht="14.25" customHeight="1" x14ac:dyDescent="0.25">
      <c r="A724" s="265"/>
      <c r="B724" s="325"/>
      <c r="C724" s="325"/>
      <c r="D724" s="265"/>
      <c r="E724" s="265"/>
      <c r="F724" s="265"/>
      <c r="G724" s="265"/>
      <c r="H724" s="265"/>
      <c r="I724" s="265"/>
      <c r="J724" s="265"/>
      <c r="K724" s="265"/>
      <c r="L724" s="265"/>
      <c r="M724" s="265"/>
      <c r="N724" s="265"/>
      <c r="O724" s="265"/>
      <c r="P724" s="265"/>
      <c r="Q724" s="265"/>
      <c r="R724" s="265"/>
      <c r="S724" s="265"/>
      <c r="T724" s="265"/>
      <c r="U724" s="265"/>
      <c r="V724" s="265"/>
      <c r="W724" s="326"/>
      <c r="X724" s="265"/>
      <c r="Y724" s="265"/>
      <c r="Z724" s="265"/>
      <c r="AA724" s="265"/>
      <c r="AB724" s="265"/>
      <c r="AC724" s="265"/>
      <c r="AD724" s="265"/>
      <c r="AE724" s="265"/>
      <c r="AF724" s="265"/>
      <c r="AG724" s="265"/>
      <c r="AH724" s="265"/>
      <c r="AI724" s="265"/>
      <c r="AJ724" s="265"/>
      <c r="AK724" s="265"/>
      <c r="AL724" s="265"/>
      <c r="AM724" s="265"/>
      <c r="AN724" s="266"/>
      <c r="AO724" s="266"/>
      <c r="AP724" s="266"/>
      <c r="AQ724" s="266"/>
      <c r="AR724" s="266"/>
      <c r="AS724" s="265"/>
    </row>
    <row r="725" spans="1:45" ht="14.25" customHeight="1" x14ac:dyDescent="0.25">
      <c r="A725" s="265"/>
      <c r="B725" s="325"/>
      <c r="C725" s="325"/>
      <c r="D725" s="265"/>
      <c r="E725" s="265"/>
      <c r="F725" s="265"/>
      <c r="G725" s="265"/>
      <c r="H725" s="265"/>
      <c r="I725" s="265"/>
      <c r="J725" s="265"/>
      <c r="K725" s="265"/>
      <c r="L725" s="265"/>
      <c r="M725" s="265"/>
      <c r="N725" s="265"/>
      <c r="O725" s="265"/>
      <c r="P725" s="265"/>
      <c r="Q725" s="265"/>
      <c r="R725" s="265"/>
      <c r="S725" s="265"/>
      <c r="T725" s="265"/>
      <c r="U725" s="265"/>
      <c r="V725" s="265"/>
      <c r="W725" s="326"/>
      <c r="X725" s="265"/>
      <c r="Y725" s="265"/>
      <c r="Z725" s="265"/>
      <c r="AA725" s="265"/>
      <c r="AB725" s="265"/>
      <c r="AC725" s="265"/>
      <c r="AD725" s="265"/>
      <c r="AE725" s="265"/>
      <c r="AF725" s="265"/>
      <c r="AG725" s="265"/>
      <c r="AH725" s="265"/>
      <c r="AI725" s="265"/>
      <c r="AJ725" s="265"/>
      <c r="AK725" s="265"/>
      <c r="AL725" s="265"/>
      <c r="AM725" s="265"/>
      <c r="AN725" s="266"/>
      <c r="AO725" s="266"/>
      <c r="AP725" s="266"/>
      <c r="AQ725" s="266"/>
      <c r="AR725" s="266"/>
      <c r="AS725" s="265"/>
    </row>
    <row r="726" spans="1:45" ht="14.25" customHeight="1" x14ac:dyDescent="0.25">
      <c r="A726" s="265"/>
      <c r="B726" s="325"/>
      <c r="C726" s="325"/>
      <c r="D726" s="265"/>
      <c r="E726" s="265"/>
      <c r="F726" s="265"/>
      <c r="G726" s="265"/>
      <c r="H726" s="265"/>
      <c r="I726" s="265"/>
      <c r="J726" s="265"/>
      <c r="K726" s="265"/>
      <c r="L726" s="265"/>
      <c r="M726" s="265"/>
      <c r="N726" s="265"/>
      <c r="O726" s="265"/>
      <c r="P726" s="265"/>
      <c r="Q726" s="265"/>
      <c r="R726" s="265"/>
      <c r="S726" s="265"/>
      <c r="T726" s="265"/>
      <c r="U726" s="265"/>
      <c r="V726" s="265"/>
      <c r="W726" s="326"/>
      <c r="X726" s="265"/>
      <c r="Y726" s="265"/>
      <c r="Z726" s="265"/>
      <c r="AA726" s="265"/>
      <c r="AB726" s="265"/>
      <c r="AC726" s="265"/>
      <c r="AD726" s="265"/>
      <c r="AE726" s="265"/>
      <c r="AF726" s="265"/>
      <c r="AG726" s="265"/>
      <c r="AH726" s="265"/>
      <c r="AI726" s="265"/>
      <c r="AJ726" s="265"/>
      <c r="AK726" s="265"/>
      <c r="AL726" s="265"/>
      <c r="AM726" s="265"/>
      <c r="AN726" s="266"/>
      <c r="AO726" s="266"/>
      <c r="AP726" s="266"/>
      <c r="AQ726" s="266"/>
      <c r="AR726" s="266"/>
      <c r="AS726" s="265"/>
    </row>
    <row r="727" spans="1:45" ht="14.25" customHeight="1" x14ac:dyDescent="0.25">
      <c r="A727" s="265"/>
      <c r="B727" s="325"/>
      <c r="C727" s="325"/>
      <c r="D727" s="265"/>
      <c r="E727" s="265"/>
      <c r="F727" s="265"/>
      <c r="G727" s="265"/>
      <c r="H727" s="265"/>
      <c r="I727" s="265"/>
      <c r="J727" s="265"/>
      <c r="K727" s="265"/>
      <c r="L727" s="265"/>
      <c r="M727" s="265"/>
      <c r="N727" s="265"/>
      <c r="O727" s="265"/>
      <c r="P727" s="265"/>
      <c r="Q727" s="265"/>
      <c r="R727" s="265"/>
      <c r="S727" s="265"/>
      <c r="T727" s="265"/>
      <c r="U727" s="265"/>
      <c r="V727" s="265"/>
      <c r="W727" s="326"/>
      <c r="X727" s="265"/>
      <c r="Y727" s="265"/>
      <c r="Z727" s="265"/>
      <c r="AA727" s="265"/>
      <c r="AB727" s="265"/>
      <c r="AC727" s="265"/>
      <c r="AD727" s="265"/>
      <c r="AE727" s="265"/>
      <c r="AF727" s="265"/>
      <c r="AG727" s="265"/>
      <c r="AH727" s="265"/>
      <c r="AI727" s="265"/>
      <c r="AJ727" s="265"/>
      <c r="AK727" s="265"/>
      <c r="AL727" s="265"/>
      <c r="AM727" s="265"/>
      <c r="AN727" s="266"/>
      <c r="AO727" s="266"/>
      <c r="AP727" s="266"/>
      <c r="AQ727" s="266"/>
      <c r="AR727" s="266"/>
      <c r="AS727" s="265"/>
    </row>
    <row r="728" spans="1:45" ht="14.25" customHeight="1" x14ac:dyDescent="0.25">
      <c r="A728" s="265"/>
      <c r="B728" s="325"/>
      <c r="C728" s="325"/>
      <c r="D728" s="265"/>
      <c r="E728" s="265"/>
      <c r="F728" s="265"/>
      <c r="G728" s="265"/>
      <c r="H728" s="265"/>
      <c r="I728" s="265"/>
      <c r="J728" s="265"/>
      <c r="K728" s="265"/>
      <c r="L728" s="265"/>
      <c r="M728" s="265"/>
      <c r="N728" s="265"/>
      <c r="O728" s="265"/>
      <c r="P728" s="265"/>
      <c r="Q728" s="265"/>
      <c r="R728" s="265"/>
      <c r="S728" s="265"/>
      <c r="T728" s="265"/>
      <c r="U728" s="265"/>
      <c r="V728" s="265"/>
      <c r="W728" s="326"/>
      <c r="X728" s="265"/>
      <c r="Y728" s="265"/>
      <c r="Z728" s="265"/>
      <c r="AA728" s="265"/>
      <c r="AB728" s="265"/>
      <c r="AC728" s="265"/>
      <c r="AD728" s="265"/>
      <c r="AE728" s="265"/>
      <c r="AF728" s="265"/>
      <c r="AG728" s="265"/>
      <c r="AH728" s="265"/>
      <c r="AI728" s="265"/>
      <c r="AJ728" s="265"/>
      <c r="AK728" s="265"/>
      <c r="AL728" s="265"/>
      <c r="AM728" s="265"/>
      <c r="AN728" s="266"/>
      <c r="AO728" s="266"/>
      <c r="AP728" s="266"/>
      <c r="AQ728" s="266"/>
      <c r="AR728" s="266"/>
      <c r="AS728" s="265"/>
    </row>
    <row r="729" spans="1:45" ht="14.25" customHeight="1" x14ac:dyDescent="0.25">
      <c r="A729" s="265"/>
      <c r="B729" s="325"/>
      <c r="C729" s="325"/>
      <c r="D729" s="265"/>
      <c r="E729" s="265"/>
      <c r="F729" s="265"/>
      <c r="G729" s="265"/>
      <c r="H729" s="265"/>
      <c r="I729" s="265"/>
      <c r="J729" s="265"/>
      <c r="K729" s="265"/>
      <c r="L729" s="265"/>
      <c r="M729" s="265"/>
      <c r="N729" s="265"/>
      <c r="O729" s="265"/>
      <c r="P729" s="265"/>
      <c r="Q729" s="265"/>
      <c r="R729" s="265"/>
      <c r="S729" s="265"/>
      <c r="T729" s="265"/>
      <c r="U729" s="265"/>
      <c r="V729" s="265"/>
      <c r="W729" s="326"/>
      <c r="X729" s="265"/>
      <c r="Y729" s="265"/>
      <c r="Z729" s="265"/>
      <c r="AA729" s="265"/>
      <c r="AB729" s="265"/>
      <c r="AC729" s="265"/>
      <c r="AD729" s="265"/>
      <c r="AE729" s="265"/>
      <c r="AF729" s="265"/>
      <c r="AG729" s="265"/>
      <c r="AH729" s="265"/>
      <c r="AI729" s="265"/>
      <c r="AJ729" s="265"/>
      <c r="AK729" s="265"/>
      <c r="AL729" s="265"/>
      <c r="AM729" s="265"/>
      <c r="AN729" s="266"/>
      <c r="AO729" s="266"/>
      <c r="AP729" s="266"/>
      <c r="AQ729" s="266"/>
      <c r="AR729" s="266"/>
      <c r="AS729" s="265"/>
    </row>
    <row r="730" spans="1:45" ht="14.25" customHeight="1" x14ac:dyDescent="0.25">
      <c r="A730" s="265"/>
      <c r="B730" s="325"/>
      <c r="C730" s="325"/>
      <c r="D730" s="265"/>
      <c r="E730" s="265"/>
      <c r="F730" s="265"/>
      <c r="G730" s="265"/>
      <c r="H730" s="265"/>
      <c r="I730" s="265"/>
      <c r="J730" s="265"/>
      <c r="K730" s="265"/>
      <c r="L730" s="265"/>
      <c r="M730" s="265"/>
      <c r="N730" s="265"/>
      <c r="O730" s="265"/>
      <c r="P730" s="265"/>
      <c r="Q730" s="265"/>
      <c r="R730" s="265"/>
      <c r="S730" s="265"/>
      <c r="T730" s="265"/>
      <c r="U730" s="265"/>
      <c r="V730" s="265"/>
      <c r="W730" s="326"/>
      <c r="X730" s="265"/>
      <c r="Y730" s="265"/>
      <c r="Z730" s="265"/>
      <c r="AA730" s="265"/>
      <c r="AB730" s="265"/>
      <c r="AC730" s="265"/>
      <c r="AD730" s="265"/>
      <c r="AE730" s="265"/>
      <c r="AF730" s="265"/>
      <c r="AG730" s="265"/>
      <c r="AH730" s="265"/>
      <c r="AI730" s="265"/>
      <c r="AJ730" s="265"/>
      <c r="AK730" s="265"/>
      <c r="AL730" s="265"/>
      <c r="AM730" s="265"/>
      <c r="AN730" s="266"/>
      <c r="AO730" s="266"/>
      <c r="AP730" s="266"/>
      <c r="AQ730" s="266"/>
      <c r="AR730" s="266"/>
      <c r="AS730" s="265"/>
    </row>
    <row r="731" spans="1:45" ht="14.25" customHeight="1" x14ac:dyDescent="0.25">
      <c r="A731" s="265"/>
      <c r="B731" s="325"/>
      <c r="C731" s="325"/>
      <c r="D731" s="265"/>
      <c r="E731" s="265"/>
      <c r="F731" s="265"/>
      <c r="G731" s="265"/>
      <c r="H731" s="265"/>
      <c r="I731" s="265"/>
      <c r="J731" s="265"/>
      <c r="K731" s="265"/>
      <c r="L731" s="265"/>
      <c r="M731" s="265"/>
      <c r="N731" s="265"/>
      <c r="O731" s="265"/>
      <c r="P731" s="265"/>
      <c r="Q731" s="265"/>
      <c r="R731" s="265"/>
      <c r="S731" s="265"/>
      <c r="T731" s="265"/>
      <c r="U731" s="265"/>
      <c r="V731" s="265"/>
      <c r="W731" s="326"/>
      <c r="X731" s="265"/>
      <c r="Y731" s="265"/>
      <c r="Z731" s="265"/>
      <c r="AA731" s="265"/>
      <c r="AB731" s="265"/>
      <c r="AC731" s="265"/>
      <c r="AD731" s="265"/>
      <c r="AE731" s="265"/>
      <c r="AF731" s="265"/>
      <c r="AG731" s="265"/>
      <c r="AH731" s="265"/>
      <c r="AI731" s="265"/>
      <c r="AJ731" s="265"/>
      <c r="AK731" s="265"/>
      <c r="AL731" s="265"/>
      <c r="AM731" s="265"/>
      <c r="AN731" s="266"/>
      <c r="AO731" s="266"/>
      <c r="AP731" s="266"/>
      <c r="AQ731" s="266"/>
      <c r="AR731" s="266"/>
      <c r="AS731" s="265"/>
    </row>
    <row r="732" spans="1:45" ht="14.25" customHeight="1" x14ac:dyDescent="0.25">
      <c r="A732" s="265"/>
      <c r="B732" s="325"/>
      <c r="C732" s="325"/>
      <c r="D732" s="265"/>
      <c r="E732" s="265"/>
      <c r="F732" s="265"/>
      <c r="G732" s="265"/>
      <c r="H732" s="265"/>
      <c r="I732" s="265"/>
      <c r="J732" s="265"/>
      <c r="K732" s="265"/>
      <c r="L732" s="265"/>
      <c r="M732" s="265"/>
      <c r="N732" s="265"/>
      <c r="O732" s="265"/>
      <c r="P732" s="265"/>
      <c r="Q732" s="265"/>
      <c r="R732" s="265"/>
      <c r="S732" s="265"/>
      <c r="T732" s="265"/>
      <c r="U732" s="265"/>
      <c r="V732" s="265"/>
      <c r="W732" s="326"/>
      <c r="X732" s="265"/>
      <c r="Y732" s="265"/>
      <c r="Z732" s="265"/>
      <c r="AA732" s="265"/>
      <c r="AB732" s="265"/>
      <c r="AC732" s="265"/>
      <c r="AD732" s="265"/>
      <c r="AE732" s="265"/>
      <c r="AF732" s="265"/>
      <c r="AG732" s="265"/>
      <c r="AH732" s="265"/>
      <c r="AI732" s="265"/>
      <c r="AJ732" s="265"/>
      <c r="AK732" s="265"/>
      <c r="AL732" s="265"/>
      <c r="AM732" s="265"/>
      <c r="AN732" s="266"/>
      <c r="AO732" s="266"/>
      <c r="AP732" s="266"/>
      <c r="AQ732" s="266"/>
      <c r="AR732" s="266"/>
      <c r="AS732" s="265"/>
    </row>
    <row r="733" spans="1:45" ht="14.25" customHeight="1" x14ac:dyDescent="0.25">
      <c r="A733" s="265"/>
      <c r="B733" s="325"/>
      <c r="C733" s="325"/>
      <c r="D733" s="265"/>
      <c r="E733" s="265"/>
      <c r="F733" s="265"/>
      <c r="G733" s="265"/>
      <c r="H733" s="265"/>
      <c r="I733" s="265"/>
      <c r="J733" s="265"/>
      <c r="K733" s="265"/>
      <c r="L733" s="265"/>
      <c r="M733" s="265"/>
      <c r="N733" s="265"/>
      <c r="O733" s="265"/>
      <c r="P733" s="265"/>
      <c r="Q733" s="265"/>
      <c r="R733" s="265"/>
      <c r="S733" s="265"/>
      <c r="T733" s="265"/>
      <c r="U733" s="265"/>
      <c r="V733" s="265"/>
      <c r="W733" s="326"/>
      <c r="X733" s="265"/>
      <c r="Y733" s="265"/>
      <c r="Z733" s="265"/>
      <c r="AA733" s="265"/>
      <c r="AB733" s="265"/>
      <c r="AC733" s="265"/>
      <c r="AD733" s="265"/>
      <c r="AE733" s="265"/>
      <c r="AF733" s="265"/>
      <c r="AG733" s="265"/>
      <c r="AH733" s="265"/>
      <c r="AI733" s="265"/>
      <c r="AJ733" s="265"/>
      <c r="AK733" s="265"/>
      <c r="AL733" s="265"/>
      <c r="AM733" s="265"/>
      <c r="AN733" s="266"/>
      <c r="AO733" s="266"/>
      <c r="AP733" s="266"/>
      <c r="AQ733" s="266"/>
      <c r="AR733" s="266"/>
      <c r="AS733" s="265"/>
    </row>
    <row r="734" spans="1:45" ht="14.25" customHeight="1" x14ac:dyDescent="0.25">
      <c r="A734" s="265"/>
      <c r="B734" s="325"/>
      <c r="C734" s="325"/>
      <c r="D734" s="265"/>
      <c r="E734" s="265"/>
      <c r="F734" s="265"/>
      <c r="G734" s="265"/>
      <c r="H734" s="265"/>
      <c r="I734" s="265"/>
      <c r="J734" s="265"/>
      <c r="K734" s="265"/>
      <c r="L734" s="265"/>
      <c r="M734" s="265"/>
      <c r="N734" s="265"/>
      <c r="O734" s="265"/>
      <c r="P734" s="265"/>
      <c r="Q734" s="265"/>
      <c r="R734" s="265"/>
      <c r="S734" s="265"/>
      <c r="T734" s="265"/>
      <c r="U734" s="265"/>
      <c r="V734" s="265"/>
      <c r="W734" s="326"/>
      <c r="X734" s="265"/>
      <c r="Y734" s="265"/>
      <c r="Z734" s="265"/>
      <c r="AA734" s="265"/>
      <c r="AB734" s="265"/>
      <c r="AC734" s="265"/>
      <c r="AD734" s="265"/>
      <c r="AE734" s="265"/>
      <c r="AF734" s="265"/>
      <c r="AG734" s="265"/>
      <c r="AH734" s="265"/>
      <c r="AI734" s="265"/>
      <c r="AJ734" s="265"/>
      <c r="AK734" s="265"/>
      <c r="AL734" s="265"/>
      <c r="AM734" s="265"/>
      <c r="AN734" s="266"/>
      <c r="AO734" s="266"/>
      <c r="AP734" s="266"/>
      <c r="AQ734" s="266"/>
      <c r="AR734" s="266"/>
      <c r="AS734" s="265"/>
    </row>
    <row r="735" spans="1:45" ht="14.25" customHeight="1" x14ac:dyDescent="0.25">
      <c r="A735" s="265"/>
      <c r="B735" s="325"/>
      <c r="C735" s="325"/>
      <c r="D735" s="265"/>
      <c r="E735" s="265"/>
      <c r="F735" s="265"/>
      <c r="G735" s="265"/>
      <c r="H735" s="265"/>
      <c r="I735" s="265"/>
      <c r="J735" s="265"/>
      <c r="K735" s="265"/>
      <c r="L735" s="265"/>
      <c r="M735" s="265"/>
      <c r="N735" s="265"/>
      <c r="O735" s="265"/>
      <c r="P735" s="265"/>
      <c r="Q735" s="265"/>
      <c r="R735" s="265"/>
      <c r="S735" s="265"/>
      <c r="T735" s="265"/>
      <c r="U735" s="265"/>
      <c r="V735" s="265"/>
      <c r="W735" s="326"/>
      <c r="X735" s="265"/>
      <c r="Y735" s="265"/>
      <c r="Z735" s="265"/>
      <c r="AA735" s="265"/>
      <c r="AB735" s="265"/>
      <c r="AC735" s="265"/>
      <c r="AD735" s="265"/>
      <c r="AE735" s="265"/>
      <c r="AF735" s="265"/>
      <c r="AG735" s="265"/>
      <c r="AH735" s="265"/>
      <c r="AI735" s="265"/>
      <c r="AJ735" s="265"/>
      <c r="AK735" s="265"/>
      <c r="AL735" s="265"/>
      <c r="AM735" s="265"/>
      <c r="AN735" s="266"/>
      <c r="AO735" s="266"/>
      <c r="AP735" s="266"/>
      <c r="AQ735" s="266"/>
      <c r="AR735" s="266"/>
      <c r="AS735" s="265"/>
    </row>
    <row r="736" spans="1:45" ht="14.25" customHeight="1" x14ac:dyDescent="0.25">
      <c r="A736" s="265"/>
      <c r="B736" s="325"/>
      <c r="C736" s="325"/>
      <c r="D736" s="265"/>
      <c r="E736" s="265"/>
      <c r="F736" s="265"/>
      <c r="G736" s="265"/>
      <c r="H736" s="265"/>
      <c r="I736" s="265"/>
      <c r="J736" s="265"/>
      <c r="K736" s="265"/>
      <c r="L736" s="265"/>
      <c r="M736" s="265"/>
      <c r="N736" s="265"/>
      <c r="O736" s="265"/>
      <c r="P736" s="265"/>
      <c r="Q736" s="265"/>
      <c r="R736" s="265"/>
      <c r="S736" s="265"/>
      <c r="T736" s="265"/>
      <c r="U736" s="265"/>
      <c r="V736" s="265"/>
      <c r="W736" s="326"/>
      <c r="X736" s="265"/>
      <c r="Y736" s="265"/>
      <c r="Z736" s="265"/>
      <c r="AA736" s="265"/>
      <c r="AB736" s="265"/>
      <c r="AC736" s="265"/>
      <c r="AD736" s="265"/>
      <c r="AE736" s="265"/>
      <c r="AF736" s="265"/>
      <c r="AG736" s="265"/>
      <c r="AH736" s="265"/>
      <c r="AI736" s="265"/>
      <c r="AJ736" s="265"/>
      <c r="AK736" s="265"/>
      <c r="AL736" s="265"/>
      <c r="AM736" s="265"/>
      <c r="AN736" s="266"/>
      <c r="AO736" s="266"/>
      <c r="AP736" s="266"/>
      <c r="AQ736" s="266"/>
      <c r="AR736" s="266"/>
      <c r="AS736" s="265"/>
    </row>
    <row r="737" spans="1:45" ht="14.25" customHeight="1" x14ac:dyDescent="0.25">
      <c r="A737" s="265"/>
      <c r="B737" s="325"/>
      <c r="C737" s="325"/>
      <c r="D737" s="265"/>
      <c r="E737" s="265"/>
      <c r="F737" s="265"/>
      <c r="G737" s="265"/>
      <c r="H737" s="265"/>
      <c r="I737" s="265"/>
      <c r="J737" s="265"/>
      <c r="K737" s="265"/>
      <c r="L737" s="265"/>
      <c r="M737" s="265"/>
      <c r="N737" s="265"/>
      <c r="O737" s="265"/>
      <c r="P737" s="265"/>
      <c r="Q737" s="265"/>
      <c r="R737" s="265"/>
      <c r="S737" s="265"/>
      <c r="T737" s="265"/>
      <c r="U737" s="265"/>
      <c r="V737" s="265"/>
      <c r="W737" s="326"/>
      <c r="X737" s="265"/>
      <c r="Y737" s="265"/>
      <c r="Z737" s="265"/>
      <c r="AA737" s="265"/>
      <c r="AB737" s="265"/>
      <c r="AC737" s="265"/>
      <c r="AD737" s="265"/>
      <c r="AE737" s="265"/>
      <c r="AF737" s="265"/>
      <c r="AG737" s="265"/>
      <c r="AH737" s="265"/>
      <c r="AI737" s="265"/>
      <c r="AJ737" s="265"/>
      <c r="AK737" s="265"/>
      <c r="AL737" s="265"/>
      <c r="AM737" s="265"/>
      <c r="AN737" s="266"/>
      <c r="AO737" s="266"/>
      <c r="AP737" s="266"/>
      <c r="AQ737" s="266"/>
      <c r="AR737" s="266"/>
      <c r="AS737" s="265"/>
    </row>
    <row r="738" spans="1:45" ht="14.25" customHeight="1" x14ac:dyDescent="0.25">
      <c r="A738" s="265"/>
      <c r="B738" s="325"/>
      <c r="C738" s="325"/>
      <c r="D738" s="265"/>
      <c r="E738" s="265"/>
      <c r="F738" s="265"/>
      <c r="G738" s="265"/>
      <c r="H738" s="265"/>
      <c r="I738" s="265"/>
      <c r="J738" s="265"/>
      <c r="K738" s="265"/>
      <c r="L738" s="265"/>
      <c r="M738" s="265"/>
      <c r="N738" s="265"/>
      <c r="O738" s="265"/>
      <c r="P738" s="265"/>
      <c r="Q738" s="265"/>
      <c r="R738" s="265"/>
      <c r="S738" s="265"/>
      <c r="T738" s="265"/>
      <c r="U738" s="265"/>
      <c r="V738" s="265"/>
      <c r="W738" s="326"/>
      <c r="X738" s="265"/>
      <c r="Y738" s="265"/>
      <c r="Z738" s="265"/>
      <c r="AA738" s="265"/>
      <c r="AB738" s="265"/>
      <c r="AC738" s="265"/>
      <c r="AD738" s="265"/>
      <c r="AE738" s="265"/>
      <c r="AF738" s="265"/>
      <c r="AG738" s="265"/>
      <c r="AH738" s="265"/>
      <c r="AI738" s="265"/>
      <c r="AJ738" s="265"/>
      <c r="AK738" s="265"/>
      <c r="AL738" s="265"/>
      <c r="AM738" s="265"/>
      <c r="AN738" s="266"/>
      <c r="AO738" s="266"/>
      <c r="AP738" s="266"/>
      <c r="AQ738" s="266"/>
      <c r="AR738" s="266"/>
      <c r="AS738" s="265"/>
    </row>
    <row r="739" spans="1:45" ht="14.25" customHeight="1" x14ac:dyDescent="0.25">
      <c r="A739" s="265"/>
      <c r="B739" s="325"/>
      <c r="C739" s="325"/>
      <c r="D739" s="265"/>
      <c r="E739" s="265"/>
      <c r="F739" s="265"/>
      <c r="G739" s="265"/>
      <c r="H739" s="265"/>
      <c r="I739" s="265"/>
      <c r="J739" s="265"/>
      <c r="K739" s="265"/>
      <c r="L739" s="265"/>
      <c r="M739" s="265"/>
      <c r="N739" s="265"/>
      <c r="O739" s="265"/>
      <c r="P739" s="265"/>
      <c r="Q739" s="265"/>
      <c r="R739" s="265"/>
      <c r="S739" s="265"/>
      <c r="T739" s="265"/>
      <c r="U739" s="265"/>
      <c r="V739" s="265"/>
      <c r="W739" s="326"/>
      <c r="X739" s="265"/>
      <c r="Y739" s="265"/>
      <c r="Z739" s="265"/>
      <c r="AA739" s="265"/>
      <c r="AB739" s="265"/>
      <c r="AC739" s="265"/>
      <c r="AD739" s="265"/>
      <c r="AE739" s="265"/>
      <c r="AF739" s="265"/>
      <c r="AG739" s="265"/>
      <c r="AH739" s="265"/>
      <c r="AI739" s="265"/>
      <c r="AJ739" s="265"/>
      <c r="AK739" s="265"/>
      <c r="AL739" s="265"/>
      <c r="AM739" s="265"/>
      <c r="AN739" s="266"/>
      <c r="AO739" s="266"/>
      <c r="AP739" s="266"/>
      <c r="AQ739" s="266"/>
      <c r="AR739" s="266"/>
      <c r="AS739" s="265"/>
    </row>
    <row r="740" spans="1:45" ht="14.25" customHeight="1" x14ac:dyDescent="0.25">
      <c r="A740" s="265"/>
      <c r="B740" s="325"/>
      <c r="C740" s="325"/>
      <c r="D740" s="265"/>
      <c r="E740" s="265"/>
      <c r="F740" s="265"/>
      <c r="G740" s="265"/>
      <c r="H740" s="265"/>
      <c r="I740" s="265"/>
      <c r="J740" s="265"/>
      <c r="K740" s="265"/>
      <c r="L740" s="265"/>
      <c r="M740" s="265"/>
      <c r="N740" s="265"/>
      <c r="O740" s="265"/>
      <c r="P740" s="265"/>
      <c r="Q740" s="265"/>
      <c r="R740" s="265"/>
      <c r="S740" s="265"/>
      <c r="T740" s="265"/>
      <c r="U740" s="265"/>
      <c r="V740" s="265"/>
      <c r="W740" s="326"/>
      <c r="X740" s="265"/>
      <c r="Y740" s="265"/>
      <c r="Z740" s="265"/>
      <c r="AA740" s="265"/>
      <c r="AB740" s="265"/>
      <c r="AC740" s="265"/>
      <c r="AD740" s="265"/>
      <c r="AE740" s="265"/>
      <c r="AF740" s="265"/>
      <c r="AG740" s="265"/>
      <c r="AH740" s="265"/>
      <c r="AI740" s="265"/>
      <c r="AJ740" s="265"/>
      <c r="AK740" s="265"/>
      <c r="AL740" s="265"/>
      <c r="AM740" s="265"/>
      <c r="AN740" s="266"/>
      <c r="AO740" s="266"/>
      <c r="AP740" s="266"/>
      <c r="AQ740" s="266"/>
      <c r="AR740" s="266"/>
      <c r="AS740" s="265"/>
    </row>
    <row r="741" spans="1:45" ht="14.25" customHeight="1" x14ac:dyDescent="0.25">
      <c r="A741" s="265"/>
      <c r="B741" s="325"/>
      <c r="C741" s="325"/>
      <c r="D741" s="265"/>
      <c r="E741" s="265"/>
      <c r="F741" s="265"/>
      <c r="G741" s="265"/>
      <c r="H741" s="265"/>
      <c r="I741" s="265"/>
      <c r="J741" s="265"/>
      <c r="K741" s="265"/>
      <c r="L741" s="265"/>
      <c r="M741" s="265"/>
      <c r="N741" s="265"/>
      <c r="O741" s="265"/>
      <c r="P741" s="265"/>
      <c r="Q741" s="265"/>
      <c r="R741" s="265"/>
      <c r="S741" s="265"/>
      <c r="T741" s="265"/>
      <c r="U741" s="265"/>
      <c r="V741" s="265"/>
      <c r="W741" s="326"/>
      <c r="X741" s="265"/>
      <c r="Y741" s="265"/>
      <c r="Z741" s="265"/>
      <c r="AA741" s="265"/>
      <c r="AB741" s="265"/>
      <c r="AC741" s="265"/>
      <c r="AD741" s="265"/>
      <c r="AE741" s="265"/>
      <c r="AF741" s="265"/>
      <c r="AG741" s="265"/>
      <c r="AH741" s="265"/>
      <c r="AI741" s="265"/>
      <c r="AJ741" s="265"/>
      <c r="AK741" s="265"/>
      <c r="AL741" s="265"/>
      <c r="AM741" s="265"/>
      <c r="AN741" s="266"/>
      <c r="AO741" s="266"/>
      <c r="AP741" s="266"/>
      <c r="AQ741" s="266"/>
      <c r="AR741" s="266"/>
      <c r="AS741" s="265"/>
    </row>
    <row r="742" spans="1:45" ht="14.25" customHeight="1" x14ac:dyDescent="0.25">
      <c r="A742" s="265"/>
      <c r="B742" s="325"/>
      <c r="C742" s="325"/>
      <c r="D742" s="265"/>
      <c r="E742" s="265"/>
      <c r="F742" s="265"/>
      <c r="G742" s="265"/>
      <c r="H742" s="265"/>
      <c r="I742" s="265"/>
      <c r="J742" s="265"/>
      <c r="K742" s="265"/>
      <c r="L742" s="265"/>
      <c r="M742" s="265"/>
      <c r="N742" s="265"/>
      <c r="O742" s="265"/>
      <c r="P742" s="265"/>
      <c r="Q742" s="265"/>
      <c r="R742" s="265"/>
      <c r="S742" s="265"/>
      <c r="T742" s="265"/>
      <c r="U742" s="265"/>
      <c r="V742" s="265"/>
      <c r="W742" s="326"/>
      <c r="X742" s="265"/>
      <c r="Y742" s="265"/>
      <c r="Z742" s="265"/>
      <c r="AA742" s="265"/>
      <c r="AB742" s="265"/>
      <c r="AC742" s="265"/>
      <c r="AD742" s="265"/>
      <c r="AE742" s="265"/>
      <c r="AF742" s="265"/>
      <c r="AG742" s="265"/>
      <c r="AH742" s="265"/>
      <c r="AI742" s="265"/>
      <c r="AJ742" s="265"/>
      <c r="AK742" s="265"/>
      <c r="AL742" s="265"/>
      <c r="AM742" s="265"/>
      <c r="AN742" s="266"/>
      <c r="AO742" s="266"/>
      <c r="AP742" s="266"/>
      <c r="AQ742" s="266"/>
      <c r="AR742" s="266"/>
      <c r="AS742" s="265"/>
    </row>
    <row r="743" spans="1:45" ht="14.25" customHeight="1" x14ac:dyDescent="0.25">
      <c r="A743" s="265"/>
      <c r="B743" s="325"/>
      <c r="C743" s="325"/>
      <c r="D743" s="265"/>
      <c r="E743" s="265"/>
      <c r="F743" s="265"/>
      <c r="G743" s="265"/>
      <c r="H743" s="265"/>
      <c r="I743" s="265"/>
      <c r="J743" s="265"/>
      <c r="K743" s="265"/>
      <c r="L743" s="265"/>
      <c r="M743" s="265"/>
      <c r="N743" s="265"/>
      <c r="O743" s="265"/>
      <c r="P743" s="265"/>
      <c r="Q743" s="265"/>
      <c r="R743" s="265"/>
      <c r="S743" s="265"/>
      <c r="T743" s="265"/>
      <c r="U743" s="265"/>
      <c r="V743" s="265"/>
      <c r="W743" s="326"/>
      <c r="X743" s="265"/>
      <c r="Y743" s="265"/>
      <c r="Z743" s="265"/>
      <c r="AA743" s="265"/>
      <c r="AB743" s="265"/>
      <c r="AC743" s="265"/>
      <c r="AD743" s="265"/>
      <c r="AE743" s="265"/>
      <c r="AF743" s="265"/>
      <c r="AG743" s="265"/>
      <c r="AH743" s="265"/>
      <c r="AI743" s="265"/>
      <c r="AJ743" s="265"/>
      <c r="AK743" s="265"/>
      <c r="AL743" s="265"/>
      <c r="AM743" s="265"/>
      <c r="AN743" s="266"/>
      <c r="AO743" s="266"/>
      <c r="AP743" s="266"/>
      <c r="AQ743" s="266"/>
      <c r="AR743" s="266"/>
      <c r="AS743" s="265"/>
    </row>
    <row r="744" spans="1:45" ht="14.25" customHeight="1" x14ac:dyDescent="0.25">
      <c r="A744" s="265"/>
      <c r="B744" s="325"/>
      <c r="C744" s="325"/>
      <c r="D744" s="265"/>
      <c r="E744" s="265"/>
      <c r="F744" s="265"/>
      <c r="G744" s="265"/>
      <c r="H744" s="265"/>
      <c r="I744" s="265"/>
      <c r="J744" s="265"/>
      <c r="K744" s="265"/>
      <c r="L744" s="265"/>
      <c r="M744" s="265"/>
      <c r="N744" s="265"/>
      <c r="O744" s="265"/>
      <c r="P744" s="265"/>
      <c r="Q744" s="265"/>
      <c r="R744" s="265"/>
      <c r="S744" s="265"/>
      <c r="T744" s="265"/>
      <c r="U744" s="265"/>
      <c r="V744" s="265"/>
      <c r="W744" s="326"/>
      <c r="X744" s="265"/>
      <c r="Y744" s="265"/>
      <c r="Z744" s="265"/>
      <c r="AA744" s="265"/>
      <c r="AB744" s="265"/>
      <c r="AC744" s="265"/>
      <c r="AD744" s="265"/>
      <c r="AE744" s="265"/>
      <c r="AF744" s="265"/>
      <c r="AG744" s="265"/>
      <c r="AH744" s="265"/>
      <c r="AI744" s="265"/>
      <c r="AJ744" s="265"/>
      <c r="AK744" s="265"/>
      <c r="AL744" s="265"/>
      <c r="AM744" s="265"/>
      <c r="AN744" s="266"/>
      <c r="AO744" s="266"/>
      <c r="AP744" s="266"/>
      <c r="AQ744" s="266"/>
      <c r="AR744" s="266"/>
      <c r="AS744" s="265"/>
    </row>
    <row r="745" spans="1:45" ht="14.25" customHeight="1" x14ac:dyDescent="0.25">
      <c r="A745" s="265"/>
      <c r="B745" s="325"/>
      <c r="C745" s="325"/>
      <c r="D745" s="265"/>
      <c r="E745" s="265"/>
      <c r="F745" s="265"/>
      <c r="G745" s="265"/>
      <c r="H745" s="265"/>
      <c r="I745" s="265"/>
      <c r="J745" s="265"/>
      <c r="K745" s="265"/>
      <c r="L745" s="265"/>
      <c r="M745" s="265"/>
      <c r="N745" s="265"/>
      <c r="O745" s="265"/>
      <c r="P745" s="265"/>
      <c r="Q745" s="265"/>
      <c r="R745" s="265"/>
      <c r="S745" s="265"/>
      <c r="T745" s="265"/>
      <c r="U745" s="265"/>
      <c r="V745" s="265"/>
      <c r="W745" s="326"/>
      <c r="X745" s="265"/>
      <c r="Y745" s="265"/>
      <c r="Z745" s="265"/>
      <c r="AA745" s="265"/>
      <c r="AB745" s="265"/>
      <c r="AC745" s="265"/>
      <c r="AD745" s="265"/>
      <c r="AE745" s="265"/>
      <c r="AF745" s="265"/>
      <c r="AG745" s="265"/>
      <c r="AH745" s="265"/>
      <c r="AI745" s="265"/>
      <c r="AJ745" s="265"/>
      <c r="AK745" s="265"/>
      <c r="AL745" s="265"/>
      <c r="AM745" s="265"/>
      <c r="AN745" s="266"/>
      <c r="AO745" s="266"/>
      <c r="AP745" s="266"/>
      <c r="AQ745" s="266"/>
      <c r="AR745" s="266"/>
      <c r="AS745" s="265"/>
    </row>
    <row r="746" spans="1:45" ht="14.25" customHeight="1" x14ac:dyDescent="0.25">
      <c r="A746" s="265"/>
      <c r="B746" s="325"/>
      <c r="C746" s="325"/>
      <c r="D746" s="265"/>
      <c r="E746" s="265"/>
      <c r="F746" s="265"/>
      <c r="G746" s="265"/>
      <c r="H746" s="265"/>
      <c r="I746" s="265"/>
      <c r="J746" s="265"/>
      <c r="K746" s="265"/>
      <c r="L746" s="265"/>
      <c r="M746" s="265"/>
      <c r="N746" s="265"/>
      <c r="O746" s="265"/>
      <c r="P746" s="265"/>
      <c r="Q746" s="265"/>
      <c r="R746" s="265"/>
      <c r="S746" s="265"/>
      <c r="T746" s="265"/>
      <c r="U746" s="265"/>
      <c r="V746" s="265"/>
      <c r="W746" s="326"/>
      <c r="X746" s="265"/>
      <c r="Y746" s="265"/>
      <c r="Z746" s="265"/>
      <c r="AA746" s="265"/>
      <c r="AB746" s="265"/>
      <c r="AC746" s="265"/>
      <c r="AD746" s="265"/>
      <c r="AE746" s="265"/>
      <c r="AF746" s="265"/>
      <c r="AG746" s="265"/>
      <c r="AH746" s="265"/>
      <c r="AI746" s="265"/>
      <c r="AJ746" s="265"/>
      <c r="AK746" s="265"/>
      <c r="AL746" s="265"/>
      <c r="AM746" s="265"/>
      <c r="AN746" s="266"/>
      <c r="AO746" s="266"/>
      <c r="AP746" s="266"/>
      <c r="AQ746" s="266"/>
      <c r="AR746" s="266"/>
      <c r="AS746" s="265"/>
    </row>
    <row r="747" spans="1:45" ht="14.25" customHeight="1" x14ac:dyDescent="0.25">
      <c r="A747" s="265"/>
      <c r="B747" s="325"/>
      <c r="C747" s="325"/>
      <c r="D747" s="265"/>
      <c r="E747" s="265"/>
      <c r="F747" s="265"/>
      <c r="G747" s="265"/>
      <c r="H747" s="265"/>
      <c r="I747" s="265"/>
      <c r="J747" s="265"/>
      <c r="K747" s="265"/>
      <c r="L747" s="265"/>
      <c r="M747" s="265"/>
      <c r="N747" s="265"/>
      <c r="O747" s="265"/>
      <c r="P747" s="265"/>
      <c r="Q747" s="265"/>
      <c r="R747" s="265"/>
      <c r="S747" s="265"/>
      <c r="T747" s="265"/>
      <c r="U747" s="265"/>
      <c r="V747" s="265"/>
      <c r="W747" s="326"/>
      <c r="X747" s="265"/>
      <c r="Y747" s="265"/>
      <c r="Z747" s="265"/>
      <c r="AA747" s="265"/>
      <c r="AB747" s="265"/>
      <c r="AC747" s="265"/>
      <c r="AD747" s="265"/>
      <c r="AE747" s="265"/>
      <c r="AF747" s="265"/>
      <c r="AG747" s="265"/>
      <c r="AH747" s="265"/>
      <c r="AI747" s="265"/>
      <c r="AJ747" s="265"/>
      <c r="AK747" s="265"/>
      <c r="AL747" s="265"/>
      <c r="AM747" s="265"/>
      <c r="AN747" s="266"/>
      <c r="AO747" s="266"/>
      <c r="AP747" s="266"/>
      <c r="AQ747" s="266"/>
      <c r="AR747" s="266"/>
      <c r="AS747" s="265"/>
    </row>
    <row r="748" spans="1:45" ht="14.25" customHeight="1" x14ac:dyDescent="0.25">
      <c r="A748" s="265"/>
      <c r="B748" s="325"/>
      <c r="C748" s="325"/>
      <c r="D748" s="265"/>
      <c r="E748" s="265"/>
      <c r="F748" s="265"/>
      <c r="G748" s="265"/>
      <c r="H748" s="265"/>
      <c r="I748" s="265"/>
      <c r="J748" s="265"/>
      <c r="K748" s="265"/>
      <c r="L748" s="265"/>
      <c r="M748" s="265"/>
      <c r="N748" s="265"/>
      <c r="O748" s="265"/>
      <c r="P748" s="265"/>
      <c r="Q748" s="265"/>
      <c r="R748" s="265"/>
      <c r="S748" s="265"/>
      <c r="T748" s="265"/>
      <c r="U748" s="265"/>
      <c r="V748" s="265"/>
      <c r="W748" s="326"/>
      <c r="X748" s="265"/>
      <c r="Y748" s="265"/>
      <c r="Z748" s="265"/>
      <c r="AA748" s="265"/>
      <c r="AB748" s="265"/>
      <c r="AC748" s="265"/>
      <c r="AD748" s="265"/>
      <c r="AE748" s="265"/>
      <c r="AF748" s="265"/>
      <c r="AG748" s="265"/>
      <c r="AH748" s="265"/>
      <c r="AI748" s="265"/>
      <c r="AJ748" s="265"/>
      <c r="AK748" s="265"/>
      <c r="AL748" s="265"/>
      <c r="AM748" s="265"/>
      <c r="AN748" s="266"/>
      <c r="AO748" s="266"/>
      <c r="AP748" s="266"/>
      <c r="AQ748" s="266"/>
      <c r="AR748" s="266"/>
      <c r="AS748" s="265"/>
    </row>
    <row r="749" spans="1:45" ht="14.25" customHeight="1" x14ac:dyDescent="0.25">
      <c r="A749" s="265"/>
      <c r="B749" s="325"/>
      <c r="C749" s="325"/>
      <c r="D749" s="265"/>
      <c r="E749" s="265"/>
      <c r="F749" s="265"/>
      <c r="G749" s="265"/>
      <c r="H749" s="265"/>
      <c r="I749" s="265"/>
      <c r="J749" s="265"/>
      <c r="K749" s="265"/>
      <c r="L749" s="265"/>
      <c r="M749" s="265"/>
      <c r="N749" s="265"/>
      <c r="O749" s="265"/>
      <c r="P749" s="265"/>
      <c r="Q749" s="265"/>
      <c r="R749" s="265"/>
      <c r="S749" s="265"/>
      <c r="T749" s="265"/>
      <c r="U749" s="265"/>
      <c r="V749" s="265"/>
      <c r="W749" s="326"/>
      <c r="X749" s="265"/>
      <c r="Y749" s="265"/>
      <c r="Z749" s="265"/>
      <c r="AA749" s="265"/>
      <c r="AB749" s="265"/>
      <c r="AC749" s="265"/>
      <c r="AD749" s="265"/>
      <c r="AE749" s="265"/>
      <c r="AF749" s="265"/>
      <c r="AG749" s="265"/>
      <c r="AH749" s="265"/>
      <c r="AI749" s="265"/>
      <c r="AJ749" s="265"/>
      <c r="AK749" s="265"/>
      <c r="AL749" s="265"/>
      <c r="AM749" s="265"/>
      <c r="AN749" s="266"/>
      <c r="AO749" s="266"/>
      <c r="AP749" s="266"/>
      <c r="AQ749" s="266"/>
      <c r="AR749" s="266"/>
      <c r="AS749" s="265"/>
    </row>
    <row r="750" spans="1:45" ht="14.25" customHeight="1" x14ac:dyDescent="0.25">
      <c r="A750" s="265"/>
      <c r="B750" s="325"/>
      <c r="C750" s="325"/>
      <c r="D750" s="265"/>
      <c r="E750" s="265"/>
      <c r="F750" s="265"/>
      <c r="G750" s="265"/>
      <c r="H750" s="265"/>
      <c r="I750" s="265"/>
      <c r="J750" s="265"/>
      <c r="K750" s="265"/>
      <c r="L750" s="265"/>
      <c r="M750" s="265"/>
      <c r="N750" s="265"/>
      <c r="O750" s="265"/>
      <c r="P750" s="265"/>
      <c r="Q750" s="265"/>
      <c r="R750" s="265"/>
      <c r="S750" s="265"/>
      <c r="T750" s="265"/>
      <c r="U750" s="265"/>
      <c r="V750" s="265"/>
      <c r="W750" s="326"/>
      <c r="X750" s="265"/>
      <c r="Y750" s="265"/>
      <c r="Z750" s="265"/>
      <c r="AA750" s="265"/>
      <c r="AB750" s="265"/>
      <c r="AC750" s="265"/>
      <c r="AD750" s="265"/>
      <c r="AE750" s="265"/>
      <c r="AF750" s="265"/>
      <c r="AG750" s="265"/>
      <c r="AH750" s="265"/>
      <c r="AI750" s="265"/>
      <c r="AJ750" s="265"/>
      <c r="AK750" s="265"/>
      <c r="AL750" s="265"/>
      <c r="AM750" s="265"/>
      <c r="AN750" s="266"/>
      <c r="AO750" s="266"/>
      <c r="AP750" s="266"/>
      <c r="AQ750" s="266"/>
      <c r="AR750" s="266"/>
      <c r="AS750" s="265"/>
    </row>
    <row r="751" spans="1:45" ht="14.25" customHeight="1" x14ac:dyDescent="0.25">
      <c r="A751" s="265"/>
      <c r="B751" s="325"/>
      <c r="C751" s="325"/>
      <c r="D751" s="265"/>
      <c r="E751" s="265"/>
      <c r="F751" s="265"/>
      <c r="G751" s="265"/>
      <c r="H751" s="265"/>
      <c r="I751" s="265"/>
      <c r="J751" s="265"/>
      <c r="K751" s="265"/>
      <c r="L751" s="265"/>
      <c r="M751" s="265"/>
      <c r="N751" s="265"/>
      <c r="O751" s="265"/>
      <c r="P751" s="265"/>
      <c r="Q751" s="265"/>
      <c r="R751" s="265"/>
      <c r="S751" s="265"/>
      <c r="T751" s="265"/>
      <c r="U751" s="265"/>
      <c r="V751" s="265"/>
      <c r="W751" s="326"/>
      <c r="X751" s="265"/>
      <c r="Y751" s="265"/>
      <c r="Z751" s="265"/>
      <c r="AA751" s="265"/>
      <c r="AB751" s="265"/>
      <c r="AC751" s="265"/>
      <c r="AD751" s="265"/>
      <c r="AE751" s="265"/>
      <c r="AF751" s="265"/>
      <c r="AG751" s="265"/>
      <c r="AH751" s="265"/>
      <c r="AI751" s="265"/>
      <c r="AJ751" s="265"/>
      <c r="AK751" s="265"/>
      <c r="AL751" s="265"/>
      <c r="AM751" s="265"/>
      <c r="AN751" s="266"/>
      <c r="AO751" s="266"/>
      <c r="AP751" s="266"/>
      <c r="AQ751" s="266"/>
      <c r="AR751" s="266"/>
      <c r="AS751" s="265"/>
    </row>
    <row r="752" spans="1:45" ht="14.25" customHeight="1" x14ac:dyDescent="0.25">
      <c r="A752" s="265"/>
      <c r="B752" s="325"/>
      <c r="C752" s="325"/>
      <c r="D752" s="265"/>
      <c r="E752" s="265"/>
      <c r="F752" s="265"/>
      <c r="G752" s="265"/>
      <c r="H752" s="265"/>
      <c r="I752" s="265"/>
      <c r="J752" s="265"/>
      <c r="K752" s="265"/>
      <c r="L752" s="265"/>
      <c r="M752" s="265"/>
      <c r="N752" s="265"/>
      <c r="O752" s="265"/>
      <c r="P752" s="265"/>
      <c r="Q752" s="265"/>
      <c r="R752" s="265"/>
      <c r="S752" s="265"/>
      <c r="T752" s="265"/>
      <c r="U752" s="265"/>
      <c r="V752" s="265"/>
      <c r="W752" s="326"/>
      <c r="X752" s="265"/>
      <c r="Y752" s="265"/>
      <c r="Z752" s="265"/>
      <c r="AA752" s="265"/>
      <c r="AB752" s="265"/>
      <c r="AC752" s="265"/>
      <c r="AD752" s="265"/>
      <c r="AE752" s="265"/>
      <c r="AF752" s="265"/>
      <c r="AG752" s="265"/>
      <c r="AH752" s="265"/>
      <c r="AI752" s="265"/>
      <c r="AJ752" s="265"/>
      <c r="AK752" s="265"/>
      <c r="AL752" s="265"/>
      <c r="AM752" s="265"/>
      <c r="AN752" s="266"/>
      <c r="AO752" s="266"/>
      <c r="AP752" s="266"/>
      <c r="AQ752" s="266"/>
      <c r="AR752" s="266"/>
      <c r="AS752" s="265"/>
    </row>
    <row r="753" spans="1:45" ht="14.25" customHeight="1" x14ac:dyDescent="0.25">
      <c r="A753" s="265"/>
      <c r="B753" s="325"/>
      <c r="C753" s="325"/>
      <c r="D753" s="265"/>
      <c r="E753" s="265"/>
      <c r="F753" s="265"/>
      <c r="G753" s="265"/>
      <c r="H753" s="265"/>
      <c r="I753" s="265"/>
      <c r="J753" s="265"/>
      <c r="K753" s="265"/>
      <c r="L753" s="265"/>
      <c r="M753" s="265"/>
      <c r="N753" s="265"/>
      <c r="O753" s="265"/>
      <c r="P753" s="265"/>
      <c r="Q753" s="265"/>
      <c r="R753" s="265"/>
      <c r="S753" s="265"/>
      <c r="T753" s="265"/>
      <c r="U753" s="265"/>
      <c r="V753" s="265"/>
      <c r="W753" s="326"/>
      <c r="X753" s="265"/>
      <c r="Y753" s="265"/>
      <c r="Z753" s="265"/>
      <c r="AA753" s="265"/>
      <c r="AB753" s="265"/>
      <c r="AC753" s="265"/>
      <c r="AD753" s="265"/>
      <c r="AE753" s="265"/>
      <c r="AF753" s="265"/>
      <c r="AG753" s="265"/>
      <c r="AH753" s="265"/>
      <c r="AI753" s="265"/>
      <c r="AJ753" s="265"/>
      <c r="AK753" s="265"/>
      <c r="AL753" s="265"/>
      <c r="AM753" s="265"/>
      <c r="AN753" s="266"/>
      <c r="AO753" s="266"/>
      <c r="AP753" s="266"/>
      <c r="AQ753" s="266"/>
      <c r="AR753" s="266"/>
      <c r="AS753" s="265"/>
    </row>
    <row r="754" spans="1:45" ht="14.25" customHeight="1" x14ac:dyDescent="0.25">
      <c r="A754" s="265"/>
      <c r="B754" s="325"/>
      <c r="C754" s="325"/>
      <c r="D754" s="265"/>
      <c r="E754" s="265"/>
      <c r="F754" s="265"/>
      <c r="G754" s="265"/>
      <c r="H754" s="265"/>
      <c r="I754" s="265"/>
      <c r="J754" s="265"/>
      <c r="K754" s="265"/>
      <c r="L754" s="265"/>
      <c r="M754" s="265"/>
      <c r="N754" s="265"/>
      <c r="O754" s="265"/>
      <c r="P754" s="265"/>
      <c r="Q754" s="265"/>
      <c r="R754" s="265"/>
      <c r="S754" s="265"/>
      <c r="T754" s="265"/>
      <c r="U754" s="265"/>
      <c r="V754" s="265"/>
      <c r="W754" s="326"/>
      <c r="X754" s="265"/>
      <c r="Y754" s="265"/>
      <c r="Z754" s="265"/>
      <c r="AA754" s="265"/>
      <c r="AB754" s="265"/>
      <c r="AC754" s="265"/>
      <c r="AD754" s="265"/>
      <c r="AE754" s="265"/>
      <c r="AF754" s="265"/>
      <c r="AG754" s="265"/>
      <c r="AH754" s="265"/>
      <c r="AI754" s="265"/>
      <c r="AJ754" s="265"/>
      <c r="AK754" s="265"/>
      <c r="AL754" s="265"/>
      <c r="AM754" s="265"/>
      <c r="AN754" s="266"/>
      <c r="AO754" s="266"/>
      <c r="AP754" s="266"/>
      <c r="AQ754" s="266"/>
      <c r="AR754" s="266"/>
      <c r="AS754" s="265"/>
    </row>
    <row r="755" spans="1:45" ht="14.25" customHeight="1" x14ac:dyDescent="0.25">
      <c r="A755" s="265"/>
      <c r="B755" s="325"/>
      <c r="C755" s="325"/>
      <c r="D755" s="265"/>
      <c r="E755" s="265"/>
      <c r="F755" s="265"/>
      <c r="G755" s="265"/>
      <c r="H755" s="265"/>
      <c r="I755" s="265"/>
      <c r="J755" s="265"/>
      <c r="K755" s="265"/>
      <c r="L755" s="265"/>
      <c r="M755" s="265"/>
      <c r="N755" s="265"/>
      <c r="O755" s="265"/>
      <c r="P755" s="265"/>
      <c r="Q755" s="265"/>
      <c r="R755" s="265"/>
      <c r="S755" s="265"/>
      <c r="T755" s="265"/>
      <c r="U755" s="265"/>
      <c r="V755" s="265"/>
      <c r="W755" s="326"/>
      <c r="X755" s="265"/>
      <c r="Y755" s="265"/>
      <c r="Z755" s="265"/>
      <c r="AA755" s="265"/>
      <c r="AB755" s="265"/>
      <c r="AC755" s="265"/>
      <c r="AD755" s="265"/>
      <c r="AE755" s="265"/>
      <c r="AF755" s="265"/>
      <c r="AG755" s="265"/>
      <c r="AH755" s="265"/>
      <c r="AI755" s="265"/>
      <c r="AJ755" s="265"/>
      <c r="AK755" s="265"/>
      <c r="AL755" s="265"/>
      <c r="AM755" s="265"/>
      <c r="AN755" s="266"/>
      <c r="AO755" s="266"/>
      <c r="AP755" s="266"/>
      <c r="AQ755" s="266"/>
      <c r="AR755" s="266"/>
      <c r="AS755" s="265"/>
    </row>
    <row r="756" spans="1:45" ht="14.25" customHeight="1" x14ac:dyDescent="0.25">
      <c r="A756" s="265"/>
      <c r="B756" s="325"/>
      <c r="C756" s="325"/>
      <c r="D756" s="265"/>
      <c r="E756" s="265"/>
      <c r="F756" s="265"/>
      <c r="G756" s="265"/>
      <c r="H756" s="265"/>
      <c r="I756" s="265"/>
      <c r="J756" s="265"/>
      <c r="K756" s="265"/>
      <c r="L756" s="265"/>
      <c r="M756" s="265"/>
      <c r="N756" s="265"/>
      <c r="O756" s="265"/>
      <c r="P756" s="265"/>
      <c r="Q756" s="265"/>
      <c r="R756" s="265"/>
      <c r="S756" s="265"/>
      <c r="T756" s="265"/>
      <c r="U756" s="265"/>
      <c r="V756" s="265"/>
      <c r="W756" s="326"/>
      <c r="X756" s="265"/>
      <c r="Y756" s="265"/>
      <c r="Z756" s="265"/>
      <c r="AA756" s="265"/>
      <c r="AB756" s="265"/>
      <c r="AC756" s="265"/>
      <c r="AD756" s="265"/>
      <c r="AE756" s="265"/>
      <c r="AF756" s="265"/>
      <c r="AG756" s="265"/>
      <c r="AH756" s="265"/>
      <c r="AI756" s="265"/>
      <c r="AJ756" s="265"/>
      <c r="AK756" s="265"/>
      <c r="AL756" s="265"/>
      <c r="AM756" s="265"/>
      <c r="AN756" s="266"/>
      <c r="AO756" s="266"/>
      <c r="AP756" s="266"/>
      <c r="AQ756" s="266"/>
      <c r="AR756" s="266"/>
      <c r="AS756" s="265"/>
    </row>
    <row r="757" spans="1:45" ht="14.25" customHeight="1" x14ac:dyDescent="0.25">
      <c r="A757" s="265"/>
      <c r="B757" s="325"/>
      <c r="C757" s="325"/>
      <c r="D757" s="265"/>
      <c r="E757" s="265"/>
      <c r="F757" s="265"/>
      <c r="G757" s="265"/>
      <c r="H757" s="265"/>
      <c r="I757" s="265"/>
      <c r="J757" s="265"/>
      <c r="K757" s="265"/>
      <c r="L757" s="265"/>
      <c r="M757" s="265"/>
      <c r="N757" s="265"/>
      <c r="O757" s="265"/>
      <c r="P757" s="265"/>
      <c r="Q757" s="265"/>
      <c r="R757" s="265"/>
      <c r="S757" s="265"/>
      <c r="T757" s="265"/>
      <c r="U757" s="265"/>
      <c r="V757" s="265"/>
      <c r="W757" s="326"/>
      <c r="X757" s="265"/>
      <c r="Y757" s="265"/>
      <c r="Z757" s="265"/>
      <c r="AA757" s="265"/>
      <c r="AB757" s="265"/>
      <c r="AC757" s="265"/>
      <c r="AD757" s="265"/>
      <c r="AE757" s="265"/>
      <c r="AF757" s="265"/>
      <c r="AG757" s="265"/>
      <c r="AH757" s="265"/>
      <c r="AI757" s="265"/>
      <c r="AJ757" s="265"/>
      <c r="AK757" s="265"/>
      <c r="AL757" s="265"/>
      <c r="AM757" s="265"/>
      <c r="AN757" s="266"/>
      <c r="AO757" s="266"/>
      <c r="AP757" s="266"/>
      <c r="AQ757" s="266"/>
      <c r="AR757" s="266"/>
      <c r="AS757" s="265"/>
    </row>
    <row r="758" spans="1:45" ht="14.25" customHeight="1" x14ac:dyDescent="0.25">
      <c r="A758" s="265"/>
      <c r="B758" s="325"/>
      <c r="C758" s="325"/>
      <c r="D758" s="265"/>
      <c r="E758" s="265"/>
      <c r="F758" s="265"/>
      <c r="G758" s="265"/>
      <c r="H758" s="265"/>
      <c r="I758" s="265"/>
      <c r="J758" s="265"/>
      <c r="K758" s="265"/>
      <c r="L758" s="265"/>
      <c r="M758" s="265"/>
      <c r="N758" s="265"/>
      <c r="O758" s="265"/>
      <c r="P758" s="265"/>
      <c r="Q758" s="265"/>
      <c r="R758" s="265"/>
      <c r="S758" s="265"/>
      <c r="T758" s="265"/>
      <c r="U758" s="265"/>
      <c r="V758" s="265"/>
      <c r="W758" s="326"/>
      <c r="X758" s="265"/>
      <c r="Y758" s="265"/>
      <c r="Z758" s="265"/>
      <c r="AA758" s="265"/>
      <c r="AB758" s="265"/>
      <c r="AC758" s="265"/>
      <c r="AD758" s="265"/>
      <c r="AE758" s="265"/>
      <c r="AF758" s="265"/>
      <c r="AG758" s="265"/>
      <c r="AH758" s="265"/>
      <c r="AI758" s="265"/>
      <c r="AJ758" s="265"/>
      <c r="AK758" s="265"/>
      <c r="AL758" s="265"/>
      <c r="AM758" s="265"/>
      <c r="AN758" s="266"/>
      <c r="AO758" s="266"/>
      <c r="AP758" s="266"/>
      <c r="AQ758" s="266"/>
      <c r="AR758" s="266"/>
      <c r="AS758" s="265"/>
    </row>
    <row r="759" spans="1:45" ht="14.25" customHeight="1" x14ac:dyDescent="0.25">
      <c r="A759" s="265"/>
      <c r="B759" s="325"/>
      <c r="C759" s="325"/>
      <c r="D759" s="265"/>
      <c r="E759" s="265"/>
      <c r="F759" s="265"/>
      <c r="G759" s="265"/>
      <c r="H759" s="265"/>
      <c r="I759" s="265"/>
      <c r="J759" s="265"/>
      <c r="K759" s="265"/>
      <c r="L759" s="265"/>
      <c r="M759" s="265"/>
      <c r="N759" s="265"/>
      <c r="O759" s="265"/>
      <c r="P759" s="265"/>
      <c r="Q759" s="265"/>
      <c r="R759" s="265"/>
      <c r="S759" s="265"/>
      <c r="T759" s="265"/>
      <c r="U759" s="265"/>
      <c r="V759" s="265"/>
      <c r="W759" s="326"/>
      <c r="X759" s="265"/>
      <c r="Y759" s="265"/>
      <c r="Z759" s="265"/>
      <c r="AA759" s="265"/>
      <c r="AB759" s="265"/>
      <c r="AC759" s="265"/>
      <c r="AD759" s="265"/>
      <c r="AE759" s="265"/>
      <c r="AF759" s="265"/>
      <c r="AG759" s="265"/>
      <c r="AH759" s="265"/>
      <c r="AI759" s="265"/>
      <c r="AJ759" s="265"/>
      <c r="AK759" s="265"/>
      <c r="AL759" s="265"/>
      <c r="AM759" s="265"/>
      <c r="AN759" s="266"/>
      <c r="AO759" s="266"/>
      <c r="AP759" s="266"/>
      <c r="AQ759" s="266"/>
      <c r="AR759" s="266"/>
      <c r="AS759" s="265"/>
    </row>
    <row r="760" spans="1:45" ht="14.25" customHeight="1" x14ac:dyDescent="0.25">
      <c r="A760" s="265"/>
      <c r="B760" s="325"/>
      <c r="C760" s="325"/>
      <c r="D760" s="265"/>
      <c r="E760" s="265"/>
      <c r="F760" s="265"/>
      <c r="G760" s="265"/>
      <c r="H760" s="265"/>
      <c r="I760" s="265"/>
      <c r="J760" s="265"/>
      <c r="K760" s="265"/>
      <c r="L760" s="265"/>
      <c r="M760" s="265"/>
      <c r="N760" s="265"/>
      <c r="O760" s="265"/>
      <c r="P760" s="265"/>
      <c r="Q760" s="265"/>
      <c r="R760" s="265"/>
      <c r="S760" s="265"/>
      <c r="T760" s="265"/>
      <c r="U760" s="265"/>
      <c r="V760" s="265"/>
      <c r="W760" s="326"/>
      <c r="X760" s="265"/>
      <c r="Y760" s="265"/>
      <c r="Z760" s="265"/>
      <c r="AA760" s="265"/>
      <c r="AB760" s="265"/>
      <c r="AC760" s="265"/>
      <c r="AD760" s="265"/>
      <c r="AE760" s="265"/>
      <c r="AF760" s="265"/>
      <c r="AG760" s="265"/>
      <c r="AH760" s="265"/>
      <c r="AI760" s="265"/>
      <c r="AJ760" s="265"/>
      <c r="AK760" s="265"/>
      <c r="AL760" s="265"/>
      <c r="AM760" s="265"/>
      <c r="AN760" s="266"/>
      <c r="AO760" s="266"/>
      <c r="AP760" s="266"/>
      <c r="AQ760" s="266"/>
      <c r="AR760" s="266"/>
      <c r="AS760" s="265"/>
    </row>
    <row r="761" spans="1:45" ht="14.25" customHeight="1" x14ac:dyDescent="0.25">
      <c r="A761" s="265"/>
      <c r="B761" s="325"/>
      <c r="C761" s="325"/>
      <c r="D761" s="265"/>
      <c r="E761" s="265"/>
      <c r="F761" s="265"/>
      <c r="G761" s="265"/>
      <c r="H761" s="265"/>
      <c r="I761" s="265"/>
      <c r="J761" s="265"/>
      <c r="K761" s="265"/>
      <c r="L761" s="265"/>
      <c r="M761" s="265"/>
      <c r="N761" s="265"/>
      <c r="O761" s="265"/>
      <c r="P761" s="265"/>
      <c r="Q761" s="265"/>
      <c r="R761" s="265"/>
      <c r="S761" s="265"/>
      <c r="T761" s="265"/>
      <c r="U761" s="265"/>
      <c r="V761" s="265"/>
      <c r="W761" s="326"/>
      <c r="X761" s="265"/>
      <c r="Y761" s="265"/>
      <c r="Z761" s="265"/>
      <c r="AA761" s="265"/>
      <c r="AB761" s="265"/>
      <c r="AC761" s="265"/>
      <c r="AD761" s="265"/>
      <c r="AE761" s="265"/>
      <c r="AF761" s="265"/>
      <c r="AG761" s="265"/>
      <c r="AH761" s="265"/>
      <c r="AI761" s="265"/>
      <c r="AJ761" s="265"/>
      <c r="AK761" s="265"/>
      <c r="AL761" s="265"/>
      <c r="AM761" s="265"/>
      <c r="AN761" s="266"/>
      <c r="AO761" s="266"/>
      <c r="AP761" s="266"/>
      <c r="AQ761" s="266"/>
      <c r="AR761" s="266"/>
      <c r="AS761" s="265"/>
    </row>
    <row r="762" spans="1:45" ht="14.25" customHeight="1" x14ac:dyDescent="0.25">
      <c r="A762" s="265"/>
      <c r="B762" s="325"/>
      <c r="C762" s="325"/>
      <c r="D762" s="265"/>
      <c r="E762" s="265"/>
      <c r="F762" s="265"/>
      <c r="G762" s="265"/>
      <c r="H762" s="265"/>
      <c r="I762" s="265"/>
      <c r="J762" s="265"/>
      <c r="K762" s="265"/>
      <c r="L762" s="265"/>
      <c r="M762" s="265"/>
      <c r="N762" s="265"/>
      <c r="O762" s="265"/>
      <c r="P762" s="265"/>
      <c r="Q762" s="265"/>
      <c r="R762" s="265"/>
      <c r="S762" s="265"/>
      <c r="T762" s="265"/>
      <c r="U762" s="265"/>
      <c r="V762" s="265"/>
      <c r="W762" s="326"/>
      <c r="X762" s="265"/>
      <c r="Y762" s="265"/>
      <c r="Z762" s="265"/>
      <c r="AA762" s="265"/>
      <c r="AB762" s="265"/>
      <c r="AC762" s="265"/>
      <c r="AD762" s="265"/>
      <c r="AE762" s="265"/>
      <c r="AF762" s="265"/>
      <c r="AG762" s="265"/>
      <c r="AH762" s="265"/>
      <c r="AI762" s="265"/>
      <c r="AJ762" s="265"/>
      <c r="AK762" s="265"/>
      <c r="AL762" s="265"/>
      <c r="AM762" s="265"/>
      <c r="AN762" s="266"/>
      <c r="AO762" s="266"/>
      <c r="AP762" s="266"/>
      <c r="AQ762" s="266"/>
      <c r="AR762" s="266"/>
      <c r="AS762" s="265"/>
    </row>
    <row r="763" spans="1:45" ht="14.25" customHeight="1" x14ac:dyDescent="0.25">
      <c r="A763" s="265"/>
      <c r="B763" s="325"/>
      <c r="C763" s="325"/>
      <c r="D763" s="265"/>
      <c r="E763" s="265"/>
      <c r="F763" s="265"/>
      <c r="G763" s="265"/>
      <c r="H763" s="265"/>
      <c r="I763" s="265"/>
      <c r="J763" s="265"/>
      <c r="K763" s="265"/>
      <c r="L763" s="265"/>
      <c r="M763" s="265"/>
      <c r="N763" s="265"/>
      <c r="O763" s="265"/>
      <c r="P763" s="265"/>
      <c r="Q763" s="265"/>
      <c r="R763" s="265"/>
      <c r="S763" s="265"/>
      <c r="T763" s="265"/>
      <c r="U763" s="265"/>
      <c r="V763" s="265"/>
      <c r="W763" s="326"/>
      <c r="X763" s="265"/>
      <c r="Y763" s="265"/>
      <c r="Z763" s="265"/>
      <c r="AA763" s="265"/>
      <c r="AB763" s="265"/>
      <c r="AC763" s="265"/>
      <c r="AD763" s="265"/>
      <c r="AE763" s="265"/>
      <c r="AF763" s="265"/>
      <c r="AG763" s="265"/>
      <c r="AH763" s="265"/>
      <c r="AI763" s="265"/>
      <c r="AJ763" s="265"/>
      <c r="AK763" s="265"/>
      <c r="AL763" s="265"/>
      <c r="AM763" s="265"/>
      <c r="AN763" s="266"/>
      <c r="AO763" s="266"/>
      <c r="AP763" s="266"/>
      <c r="AQ763" s="266"/>
      <c r="AR763" s="266"/>
      <c r="AS763" s="265"/>
    </row>
    <row r="764" spans="1:45" ht="14.25" customHeight="1" x14ac:dyDescent="0.25">
      <c r="A764" s="265"/>
      <c r="B764" s="325"/>
      <c r="C764" s="325"/>
      <c r="D764" s="265"/>
      <c r="E764" s="265"/>
      <c r="F764" s="265"/>
      <c r="G764" s="265"/>
      <c r="H764" s="265"/>
      <c r="I764" s="265"/>
      <c r="J764" s="265"/>
      <c r="K764" s="265"/>
      <c r="L764" s="265"/>
      <c r="M764" s="265"/>
      <c r="N764" s="265"/>
      <c r="O764" s="265"/>
      <c r="P764" s="265"/>
      <c r="Q764" s="265"/>
      <c r="R764" s="265"/>
      <c r="S764" s="265"/>
      <c r="T764" s="265"/>
      <c r="U764" s="265"/>
      <c r="V764" s="265"/>
      <c r="W764" s="326"/>
      <c r="X764" s="265"/>
      <c r="Y764" s="265"/>
      <c r="Z764" s="265"/>
      <c r="AA764" s="265"/>
      <c r="AB764" s="265"/>
      <c r="AC764" s="265"/>
      <c r="AD764" s="265"/>
      <c r="AE764" s="265"/>
      <c r="AF764" s="265"/>
      <c r="AG764" s="265"/>
      <c r="AH764" s="265"/>
      <c r="AI764" s="265"/>
      <c r="AJ764" s="265"/>
      <c r="AK764" s="265"/>
      <c r="AL764" s="265"/>
      <c r="AM764" s="265"/>
      <c r="AN764" s="266"/>
      <c r="AO764" s="266"/>
      <c r="AP764" s="266"/>
      <c r="AQ764" s="266"/>
      <c r="AR764" s="266"/>
      <c r="AS764" s="265"/>
    </row>
    <row r="765" spans="1:45" ht="14.25" customHeight="1" x14ac:dyDescent="0.25">
      <c r="A765" s="265"/>
      <c r="B765" s="325"/>
      <c r="C765" s="325"/>
      <c r="D765" s="265"/>
      <c r="E765" s="265"/>
      <c r="F765" s="265"/>
      <c r="G765" s="265"/>
      <c r="H765" s="265"/>
      <c r="I765" s="265"/>
      <c r="J765" s="265"/>
      <c r="K765" s="265"/>
      <c r="L765" s="265"/>
      <c r="M765" s="265"/>
      <c r="N765" s="265"/>
      <c r="O765" s="265"/>
      <c r="P765" s="265"/>
      <c r="Q765" s="265"/>
      <c r="R765" s="265"/>
      <c r="S765" s="265"/>
      <c r="T765" s="265"/>
      <c r="U765" s="265"/>
      <c r="V765" s="265"/>
      <c r="W765" s="326"/>
      <c r="X765" s="265"/>
      <c r="Y765" s="265"/>
      <c r="Z765" s="265"/>
      <c r="AA765" s="265"/>
      <c r="AB765" s="265"/>
      <c r="AC765" s="265"/>
      <c r="AD765" s="265"/>
      <c r="AE765" s="265"/>
      <c r="AF765" s="265"/>
      <c r="AG765" s="265"/>
      <c r="AH765" s="265"/>
      <c r="AI765" s="265"/>
      <c r="AJ765" s="265"/>
      <c r="AK765" s="265"/>
      <c r="AL765" s="265"/>
      <c r="AM765" s="265"/>
      <c r="AN765" s="266"/>
      <c r="AO765" s="266"/>
      <c r="AP765" s="266"/>
      <c r="AQ765" s="266"/>
      <c r="AR765" s="266"/>
      <c r="AS765" s="265"/>
    </row>
    <row r="766" spans="1:45" ht="14.25" customHeight="1" x14ac:dyDescent="0.25">
      <c r="A766" s="265"/>
      <c r="B766" s="325"/>
      <c r="C766" s="325"/>
      <c r="D766" s="265"/>
      <c r="E766" s="265"/>
      <c r="F766" s="265"/>
      <c r="G766" s="265"/>
      <c r="H766" s="265"/>
      <c r="I766" s="265"/>
      <c r="J766" s="265"/>
      <c r="K766" s="265"/>
      <c r="L766" s="265"/>
      <c r="M766" s="265"/>
      <c r="N766" s="265"/>
      <c r="O766" s="265"/>
      <c r="P766" s="265"/>
      <c r="Q766" s="265"/>
      <c r="R766" s="265"/>
      <c r="S766" s="265"/>
      <c r="T766" s="265"/>
      <c r="U766" s="265"/>
      <c r="V766" s="265"/>
      <c r="W766" s="326"/>
      <c r="X766" s="265"/>
      <c r="Y766" s="265"/>
      <c r="Z766" s="265"/>
      <c r="AA766" s="265"/>
      <c r="AB766" s="265"/>
      <c r="AC766" s="265"/>
      <c r="AD766" s="265"/>
      <c r="AE766" s="265"/>
      <c r="AF766" s="265"/>
      <c r="AG766" s="265"/>
      <c r="AH766" s="265"/>
      <c r="AI766" s="265"/>
      <c r="AJ766" s="265"/>
      <c r="AK766" s="265"/>
      <c r="AL766" s="265"/>
      <c r="AM766" s="265"/>
      <c r="AN766" s="266"/>
      <c r="AO766" s="266"/>
      <c r="AP766" s="266"/>
      <c r="AQ766" s="266"/>
      <c r="AR766" s="266"/>
      <c r="AS766" s="265"/>
    </row>
    <row r="767" spans="1:45" ht="14.25" customHeight="1" x14ac:dyDescent="0.25">
      <c r="A767" s="265"/>
      <c r="B767" s="325"/>
      <c r="C767" s="325"/>
      <c r="D767" s="265"/>
      <c r="E767" s="265"/>
      <c r="F767" s="265"/>
      <c r="G767" s="265"/>
      <c r="H767" s="265"/>
      <c r="I767" s="265"/>
      <c r="J767" s="265"/>
      <c r="K767" s="265"/>
      <c r="L767" s="265"/>
      <c r="M767" s="265"/>
      <c r="N767" s="265"/>
      <c r="O767" s="265"/>
      <c r="P767" s="265"/>
      <c r="Q767" s="265"/>
      <c r="R767" s="265"/>
      <c r="S767" s="265"/>
      <c r="T767" s="265"/>
      <c r="U767" s="265"/>
      <c r="V767" s="265"/>
      <c r="W767" s="326"/>
      <c r="X767" s="265"/>
      <c r="Y767" s="265"/>
      <c r="Z767" s="265"/>
      <c r="AA767" s="265"/>
      <c r="AB767" s="265"/>
      <c r="AC767" s="265"/>
      <c r="AD767" s="265"/>
      <c r="AE767" s="265"/>
      <c r="AF767" s="265"/>
      <c r="AG767" s="265"/>
      <c r="AH767" s="265"/>
      <c r="AI767" s="265"/>
      <c r="AJ767" s="265"/>
      <c r="AK767" s="265"/>
      <c r="AL767" s="265"/>
      <c r="AM767" s="265"/>
      <c r="AN767" s="266"/>
      <c r="AO767" s="266"/>
      <c r="AP767" s="266"/>
      <c r="AQ767" s="266"/>
      <c r="AR767" s="266"/>
      <c r="AS767" s="265"/>
    </row>
    <row r="768" spans="1:45" ht="14.25" customHeight="1" x14ac:dyDescent="0.25">
      <c r="A768" s="265"/>
      <c r="B768" s="325"/>
      <c r="C768" s="325"/>
      <c r="D768" s="265"/>
      <c r="E768" s="265"/>
      <c r="F768" s="265"/>
      <c r="G768" s="265"/>
      <c r="H768" s="265"/>
      <c r="I768" s="265"/>
      <c r="J768" s="265"/>
      <c r="K768" s="265"/>
      <c r="L768" s="265"/>
      <c r="M768" s="265"/>
      <c r="N768" s="265"/>
      <c r="O768" s="265"/>
      <c r="P768" s="265"/>
      <c r="Q768" s="265"/>
      <c r="R768" s="265"/>
      <c r="S768" s="265"/>
      <c r="T768" s="265"/>
      <c r="U768" s="265"/>
      <c r="V768" s="265"/>
      <c r="W768" s="326"/>
      <c r="X768" s="265"/>
      <c r="Y768" s="265"/>
      <c r="Z768" s="265"/>
      <c r="AA768" s="265"/>
      <c r="AB768" s="265"/>
      <c r="AC768" s="265"/>
      <c r="AD768" s="265"/>
      <c r="AE768" s="265"/>
      <c r="AF768" s="265"/>
      <c r="AG768" s="265"/>
      <c r="AH768" s="265"/>
      <c r="AI768" s="265"/>
      <c r="AJ768" s="265"/>
      <c r="AK768" s="265"/>
      <c r="AL768" s="265"/>
      <c r="AM768" s="265"/>
      <c r="AN768" s="266"/>
      <c r="AO768" s="266"/>
      <c r="AP768" s="266"/>
      <c r="AQ768" s="266"/>
      <c r="AR768" s="266"/>
      <c r="AS768" s="265"/>
    </row>
    <row r="769" spans="1:45" ht="14.25" customHeight="1" x14ac:dyDescent="0.25">
      <c r="A769" s="265"/>
      <c r="B769" s="325"/>
      <c r="C769" s="325"/>
      <c r="D769" s="265"/>
      <c r="E769" s="265"/>
      <c r="F769" s="265"/>
      <c r="G769" s="265"/>
      <c r="H769" s="265"/>
      <c r="I769" s="265"/>
      <c r="J769" s="265"/>
      <c r="K769" s="265"/>
      <c r="L769" s="265"/>
      <c r="M769" s="265"/>
      <c r="N769" s="265"/>
      <c r="O769" s="265"/>
      <c r="P769" s="265"/>
      <c r="Q769" s="265"/>
      <c r="R769" s="265"/>
      <c r="S769" s="265"/>
      <c r="T769" s="265"/>
      <c r="U769" s="265"/>
      <c r="V769" s="265"/>
      <c r="W769" s="326"/>
      <c r="X769" s="265"/>
      <c r="Y769" s="265"/>
      <c r="Z769" s="265"/>
      <c r="AA769" s="265"/>
      <c r="AB769" s="265"/>
      <c r="AC769" s="265"/>
      <c r="AD769" s="265"/>
      <c r="AE769" s="265"/>
      <c r="AF769" s="265"/>
      <c r="AG769" s="265"/>
      <c r="AH769" s="265"/>
      <c r="AI769" s="265"/>
      <c r="AJ769" s="265"/>
      <c r="AK769" s="265"/>
      <c r="AL769" s="265"/>
      <c r="AM769" s="265"/>
      <c r="AN769" s="266"/>
      <c r="AO769" s="266"/>
      <c r="AP769" s="266"/>
      <c r="AQ769" s="266"/>
      <c r="AR769" s="266"/>
      <c r="AS769" s="265"/>
    </row>
    <row r="770" spans="1:45" ht="14.25" customHeight="1" x14ac:dyDescent="0.25">
      <c r="A770" s="265"/>
      <c r="B770" s="325"/>
      <c r="C770" s="325"/>
      <c r="D770" s="265"/>
      <c r="E770" s="265"/>
      <c r="F770" s="265"/>
      <c r="G770" s="265"/>
      <c r="H770" s="265"/>
      <c r="I770" s="265"/>
      <c r="J770" s="265"/>
      <c r="K770" s="265"/>
      <c r="L770" s="265"/>
      <c r="M770" s="265"/>
      <c r="N770" s="265"/>
      <c r="O770" s="265"/>
      <c r="P770" s="265"/>
      <c r="Q770" s="265"/>
      <c r="R770" s="265"/>
      <c r="S770" s="265"/>
      <c r="T770" s="265"/>
      <c r="U770" s="265"/>
      <c r="V770" s="265"/>
      <c r="W770" s="326"/>
      <c r="X770" s="265"/>
      <c r="Y770" s="265"/>
      <c r="Z770" s="265"/>
      <c r="AA770" s="265"/>
      <c r="AB770" s="265"/>
      <c r="AC770" s="265"/>
      <c r="AD770" s="265"/>
      <c r="AE770" s="265"/>
      <c r="AF770" s="265"/>
      <c r="AG770" s="265"/>
      <c r="AH770" s="265"/>
      <c r="AI770" s="265"/>
      <c r="AJ770" s="265"/>
      <c r="AK770" s="265"/>
      <c r="AL770" s="265"/>
      <c r="AM770" s="265"/>
      <c r="AN770" s="266"/>
      <c r="AO770" s="266"/>
      <c r="AP770" s="266"/>
      <c r="AQ770" s="266"/>
      <c r="AR770" s="266"/>
      <c r="AS770" s="265"/>
    </row>
    <row r="771" spans="1:45" ht="14.25" customHeight="1" x14ac:dyDescent="0.25">
      <c r="A771" s="265"/>
      <c r="B771" s="325"/>
      <c r="C771" s="325"/>
      <c r="D771" s="265"/>
      <c r="E771" s="265"/>
      <c r="F771" s="265"/>
      <c r="G771" s="265"/>
      <c r="H771" s="265"/>
      <c r="I771" s="265"/>
      <c r="J771" s="265"/>
      <c r="K771" s="265"/>
      <c r="L771" s="265"/>
      <c r="M771" s="265"/>
      <c r="N771" s="265"/>
      <c r="O771" s="265"/>
      <c r="P771" s="265"/>
      <c r="Q771" s="265"/>
      <c r="R771" s="265"/>
      <c r="S771" s="265"/>
      <c r="T771" s="265"/>
      <c r="U771" s="265"/>
      <c r="V771" s="265"/>
      <c r="W771" s="326"/>
      <c r="X771" s="265"/>
      <c r="Y771" s="265"/>
      <c r="Z771" s="265"/>
      <c r="AA771" s="265"/>
      <c r="AB771" s="265"/>
      <c r="AC771" s="265"/>
      <c r="AD771" s="265"/>
      <c r="AE771" s="265"/>
      <c r="AF771" s="265"/>
      <c r="AG771" s="265"/>
      <c r="AH771" s="265"/>
      <c r="AI771" s="265"/>
      <c r="AJ771" s="265"/>
      <c r="AK771" s="265"/>
      <c r="AL771" s="265"/>
      <c r="AM771" s="265"/>
      <c r="AN771" s="266"/>
      <c r="AO771" s="266"/>
      <c r="AP771" s="266"/>
      <c r="AQ771" s="266"/>
      <c r="AR771" s="266"/>
      <c r="AS771" s="265"/>
    </row>
    <row r="772" spans="1:45" ht="14.25" customHeight="1" x14ac:dyDescent="0.25">
      <c r="A772" s="265"/>
      <c r="B772" s="325"/>
      <c r="C772" s="325"/>
      <c r="D772" s="265"/>
      <c r="E772" s="265"/>
      <c r="F772" s="265"/>
      <c r="G772" s="265"/>
      <c r="H772" s="265"/>
      <c r="I772" s="265"/>
      <c r="J772" s="265"/>
      <c r="K772" s="265"/>
      <c r="L772" s="265"/>
      <c r="M772" s="265"/>
      <c r="N772" s="265"/>
      <c r="O772" s="265"/>
      <c r="P772" s="265"/>
      <c r="Q772" s="265"/>
      <c r="R772" s="265"/>
      <c r="S772" s="265"/>
      <c r="T772" s="265"/>
      <c r="U772" s="265"/>
      <c r="V772" s="265"/>
      <c r="W772" s="326"/>
      <c r="X772" s="265"/>
      <c r="Y772" s="265"/>
      <c r="Z772" s="265"/>
      <c r="AA772" s="265"/>
      <c r="AB772" s="265"/>
      <c r="AC772" s="265"/>
      <c r="AD772" s="265"/>
      <c r="AE772" s="265"/>
      <c r="AF772" s="265"/>
      <c r="AG772" s="265"/>
      <c r="AH772" s="265"/>
      <c r="AI772" s="265"/>
      <c r="AJ772" s="265"/>
      <c r="AK772" s="265"/>
      <c r="AL772" s="265"/>
      <c r="AM772" s="265"/>
      <c r="AN772" s="266"/>
      <c r="AO772" s="266"/>
      <c r="AP772" s="266"/>
      <c r="AQ772" s="266"/>
      <c r="AR772" s="266"/>
      <c r="AS772" s="265"/>
    </row>
    <row r="773" spans="1:45" ht="14.25" customHeight="1" x14ac:dyDescent="0.25">
      <c r="A773" s="265"/>
      <c r="B773" s="325"/>
      <c r="C773" s="325"/>
      <c r="D773" s="265"/>
      <c r="E773" s="265"/>
      <c r="F773" s="265"/>
      <c r="G773" s="265"/>
      <c r="H773" s="265"/>
      <c r="I773" s="265"/>
      <c r="J773" s="265"/>
      <c r="K773" s="265"/>
      <c r="L773" s="265"/>
      <c r="M773" s="265"/>
      <c r="N773" s="265"/>
      <c r="O773" s="265"/>
      <c r="P773" s="265"/>
      <c r="Q773" s="265"/>
      <c r="R773" s="265"/>
      <c r="S773" s="265"/>
      <c r="T773" s="265"/>
      <c r="U773" s="265"/>
      <c r="V773" s="265"/>
      <c r="W773" s="326"/>
      <c r="X773" s="265"/>
      <c r="Y773" s="265"/>
      <c r="Z773" s="265"/>
      <c r="AA773" s="265"/>
      <c r="AB773" s="265"/>
      <c r="AC773" s="265"/>
      <c r="AD773" s="265"/>
      <c r="AE773" s="265"/>
      <c r="AF773" s="265"/>
      <c r="AG773" s="265"/>
      <c r="AH773" s="265"/>
      <c r="AI773" s="265"/>
      <c r="AJ773" s="265"/>
      <c r="AK773" s="265"/>
      <c r="AL773" s="265"/>
      <c r="AM773" s="265"/>
      <c r="AN773" s="266"/>
      <c r="AO773" s="266"/>
      <c r="AP773" s="266"/>
      <c r="AQ773" s="266"/>
      <c r="AR773" s="266"/>
      <c r="AS773" s="265"/>
    </row>
    <row r="774" spans="1:45" ht="14.25" customHeight="1" x14ac:dyDescent="0.25">
      <c r="A774" s="265"/>
      <c r="B774" s="325"/>
      <c r="C774" s="325"/>
      <c r="D774" s="265"/>
      <c r="E774" s="265"/>
      <c r="F774" s="265"/>
      <c r="G774" s="265"/>
      <c r="H774" s="265"/>
      <c r="I774" s="265"/>
      <c r="J774" s="265"/>
      <c r="K774" s="265"/>
      <c r="L774" s="265"/>
      <c r="M774" s="265"/>
      <c r="N774" s="265"/>
      <c r="O774" s="265"/>
      <c r="P774" s="265"/>
      <c r="Q774" s="265"/>
      <c r="R774" s="265"/>
      <c r="S774" s="265"/>
      <c r="T774" s="265"/>
      <c r="U774" s="265"/>
      <c r="V774" s="265"/>
      <c r="W774" s="326"/>
      <c r="X774" s="265"/>
      <c r="Y774" s="265"/>
      <c r="Z774" s="265"/>
      <c r="AA774" s="265"/>
      <c r="AB774" s="265"/>
      <c r="AC774" s="265"/>
      <c r="AD774" s="265"/>
      <c r="AE774" s="265"/>
      <c r="AF774" s="265"/>
      <c r="AG774" s="265"/>
      <c r="AH774" s="265"/>
      <c r="AI774" s="265"/>
      <c r="AJ774" s="265"/>
      <c r="AK774" s="265"/>
      <c r="AL774" s="265"/>
      <c r="AM774" s="265"/>
      <c r="AN774" s="266"/>
      <c r="AO774" s="266"/>
      <c r="AP774" s="266"/>
      <c r="AQ774" s="266"/>
      <c r="AR774" s="266"/>
      <c r="AS774" s="265"/>
    </row>
    <row r="775" spans="1:45" ht="14.25" customHeight="1" x14ac:dyDescent="0.25">
      <c r="A775" s="265"/>
      <c r="B775" s="325"/>
      <c r="C775" s="325"/>
      <c r="D775" s="265"/>
      <c r="E775" s="265"/>
      <c r="F775" s="265"/>
      <c r="G775" s="265"/>
      <c r="H775" s="265"/>
      <c r="I775" s="265"/>
      <c r="J775" s="265"/>
      <c r="K775" s="265"/>
      <c r="L775" s="265"/>
      <c r="M775" s="265"/>
      <c r="N775" s="265"/>
      <c r="O775" s="265"/>
      <c r="P775" s="265"/>
      <c r="Q775" s="265"/>
      <c r="R775" s="265"/>
      <c r="S775" s="265"/>
      <c r="T775" s="265"/>
      <c r="U775" s="265"/>
      <c r="V775" s="265"/>
      <c r="W775" s="326"/>
      <c r="X775" s="265"/>
      <c r="Y775" s="265"/>
      <c r="Z775" s="265"/>
      <c r="AA775" s="265"/>
      <c r="AB775" s="265"/>
      <c r="AC775" s="265"/>
      <c r="AD775" s="265"/>
      <c r="AE775" s="265"/>
      <c r="AF775" s="265"/>
      <c r="AG775" s="265"/>
      <c r="AH775" s="265"/>
      <c r="AI775" s="265"/>
      <c r="AJ775" s="265"/>
      <c r="AK775" s="265"/>
      <c r="AL775" s="265"/>
      <c r="AM775" s="265"/>
      <c r="AN775" s="266"/>
      <c r="AO775" s="266"/>
      <c r="AP775" s="266"/>
      <c r="AQ775" s="266"/>
      <c r="AR775" s="266"/>
      <c r="AS775" s="265"/>
    </row>
    <row r="776" spans="1:45" ht="14.25" customHeight="1" x14ac:dyDescent="0.25">
      <c r="A776" s="265"/>
      <c r="B776" s="325"/>
      <c r="C776" s="325"/>
      <c r="D776" s="265"/>
      <c r="E776" s="265"/>
      <c r="F776" s="265"/>
      <c r="G776" s="265"/>
      <c r="H776" s="265"/>
      <c r="I776" s="265"/>
      <c r="J776" s="265"/>
      <c r="K776" s="265"/>
      <c r="L776" s="265"/>
      <c r="M776" s="265"/>
      <c r="N776" s="265"/>
      <c r="O776" s="265"/>
      <c r="P776" s="265"/>
      <c r="Q776" s="265"/>
      <c r="R776" s="265"/>
      <c r="S776" s="265"/>
      <c r="T776" s="265"/>
      <c r="U776" s="265"/>
      <c r="V776" s="265"/>
      <c r="W776" s="326"/>
      <c r="X776" s="265"/>
      <c r="Y776" s="265"/>
      <c r="Z776" s="265"/>
      <c r="AA776" s="265"/>
      <c r="AB776" s="265"/>
      <c r="AC776" s="265"/>
      <c r="AD776" s="265"/>
      <c r="AE776" s="265"/>
      <c r="AF776" s="265"/>
      <c r="AG776" s="265"/>
      <c r="AH776" s="265"/>
      <c r="AI776" s="265"/>
      <c r="AJ776" s="265"/>
      <c r="AK776" s="265"/>
      <c r="AL776" s="265"/>
      <c r="AM776" s="265"/>
      <c r="AN776" s="266"/>
      <c r="AO776" s="266"/>
      <c r="AP776" s="266"/>
      <c r="AQ776" s="266"/>
      <c r="AR776" s="266"/>
      <c r="AS776" s="265"/>
    </row>
    <row r="777" spans="1:45" ht="14.25" customHeight="1" x14ac:dyDescent="0.25">
      <c r="A777" s="265"/>
      <c r="B777" s="325"/>
      <c r="C777" s="325"/>
      <c r="D777" s="265"/>
      <c r="E777" s="265"/>
      <c r="F777" s="265"/>
      <c r="G777" s="265"/>
      <c r="H777" s="265"/>
      <c r="I777" s="265"/>
      <c r="J777" s="265"/>
      <c r="K777" s="265"/>
      <c r="L777" s="265"/>
      <c r="M777" s="265"/>
      <c r="N777" s="265"/>
      <c r="O777" s="265"/>
      <c r="P777" s="265"/>
      <c r="Q777" s="265"/>
      <c r="R777" s="265"/>
      <c r="S777" s="265"/>
      <c r="T777" s="265"/>
      <c r="U777" s="265"/>
      <c r="V777" s="265"/>
      <c r="W777" s="326"/>
      <c r="X777" s="265"/>
      <c r="Y777" s="265"/>
      <c r="Z777" s="265"/>
      <c r="AA777" s="265"/>
      <c r="AB777" s="265"/>
      <c r="AC777" s="265"/>
      <c r="AD777" s="265"/>
      <c r="AE777" s="265"/>
      <c r="AF777" s="265"/>
      <c r="AG777" s="265"/>
      <c r="AH777" s="265"/>
      <c r="AI777" s="265"/>
      <c r="AJ777" s="265"/>
      <c r="AK777" s="265"/>
      <c r="AL777" s="265"/>
      <c r="AM777" s="265"/>
      <c r="AN777" s="266"/>
      <c r="AO777" s="266"/>
      <c r="AP777" s="266"/>
      <c r="AQ777" s="266"/>
      <c r="AR777" s="266"/>
      <c r="AS777" s="265"/>
    </row>
    <row r="778" spans="1:45" ht="14.25" customHeight="1" x14ac:dyDescent="0.25">
      <c r="A778" s="265"/>
      <c r="B778" s="325"/>
      <c r="C778" s="325"/>
      <c r="D778" s="265"/>
      <c r="E778" s="265"/>
      <c r="F778" s="265"/>
      <c r="G778" s="265"/>
      <c r="H778" s="265"/>
      <c r="I778" s="265"/>
      <c r="J778" s="265"/>
      <c r="K778" s="265"/>
      <c r="L778" s="265"/>
      <c r="M778" s="265"/>
      <c r="N778" s="265"/>
      <c r="O778" s="265"/>
      <c r="P778" s="265"/>
      <c r="Q778" s="265"/>
      <c r="R778" s="265"/>
      <c r="S778" s="265"/>
      <c r="T778" s="265"/>
      <c r="U778" s="265"/>
      <c r="V778" s="265"/>
      <c r="W778" s="326"/>
      <c r="X778" s="265"/>
      <c r="Y778" s="265"/>
      <c r="Z778" s="265"/>
      <c r="AA778" s="265"/>
      <c r="AB778" s="265"/>
      <c r="AC778" s="265"/>
      <c r="AD778" s="265"/>
      <c r="AE778" s="265"/>
      <c r="AF778" s="265"/>
      <c r="AG778" s="265"/>
      <c r="AH778" s="265"/>
      <c r="AI778" s="265"/>
      <c r="AJ778" s="265"/>
      <c r="AK778" s="265"/>
      <c r="AL778" s="265"/>
      <c r="AM778" s="265"/>
      <c r="AN778" s="266"/>
      <c r="AO778" s="266"/>
      <c r="AP778" s="266"/>
      <c r="AQ778" s="266"/>
      <c r="AR778" s="266"/>
      <c r="AS778" s="265"/>
    </row>
    <row r="779" spans="1:45" ht="14.25" customHeight="1" x14ac:dyDescent="0.25">
      <c r="A779" s="265"/>
      <c r="B779" s="325"/>
      <c r="C779" s="325"/>
      <c r="D779" s="265"/>
      <c r="E779" s="265"/>
      <c r="F779" s="265"/>
      <c r="G779" s="265"/>
      <c r="H779" s="265"/>
      <c r="I779" s="265"/>
      <c r="J779" s="265"/>
      <c r="K779" s="265"/>
      <c r="L779" s="265"/>
      <c r="M779" s="265"/>
      <c r="N779" s="265"/>
      <c r="O779" s="265"/>
      <c r="P779" s="265"/>
      <c r="Q779" s="265"/>
      <c r="R779" s="265"/>
      <c r="S779" s="265"/>
      <c r="T779" s="265"/>
      <c r="U779" s="265"/>
      <c r="V779" s="265"/>
      <c r="W779" s="326"/>
      <c r="X779" s="265"/>
      <c r="Y779" s="265"/>
      <c r="Z779" s="265"/>
      <c r="AA779" s="265"/>
      <c r="AB779" s="265"/>
      <c r="AC779" s="265"/>
      <c r="AD779" s="265"/>
      <c r="AE779" s="265"/>
      <c r="AF779" s="265"/>
      <c r="AG779" s="265"/>
      <c r="AH779" s="265"/>
      <c r="AI779" s="265"/>
      <c r="AJ779" s="265"/>
      <c r="AK779" s="265"/>
      <c r="AL779" s="265"/>
      <c r="AM779" s="265"/>
      <c r="AN779" s="266"/>
      <c r="AO779" s="266"/>
      <c r="AP779" s="266"/>
      <c r="AQ779" s="266"/>
      <c r="AR779" s="266"/>
      <c r="AS779" s="265"/>
    </row>
    <row r="780" spans="1:45" ht="14.25" customHeight="1" x14ac:dyDescent="0.25">
      <c r="A780" s="265"/>
      <c r="B780" s="325"/>
      <c r="C780" s="325"/>
      <c r="D780" s="265"/>
      <c r="E780" s="265"/>
      <c r="F780" s="265"/>
      <c r="G780" s="265"/>
      <c r="H780" s="265"/>
      <c r="I780" s="265"/>
      <c r="J780" s="265"/>
      <c r="K780" s="265"/>
      <c r="L780" s="265"/>
      <c r="M780" s="265"/>
      <c r="N780" s="265"/>
      <c r="O780" s="265"/>
      <c r="P780" s="265"/>
      <c r="Q780" s="265"/>
      <c r="R780" s="265"/>
      <c r="S780" s="265"/>
      <c r="T780" s="265"/>
      <c r="U780" s="265"/>
      <c r="V780" s="265"/>
      <c r="W780" s="326"/>
      <c r="X780" s="265"/>
      <c r="Y780" s="265"/>
      <c r="Z780" s="265"/>
      <c r="AA780" s="265"/>
      <c r="AB780" s="265"/>
      <c r="AC780" s="265"/>
      <c r="AD780" s="265"/>
      <c r="AE780" s="265"/>
      <c r="AF780" s="265"/>
      <c r="AG780" s="265"/>
      <c r="AH780" s="265"/>
      <c r="AI780" s="265"/>
      <c r="AJ780" s="265"/>
      <c r="AK780" s="265"/>
      <c r="AL780" s="265"/>
      <c r="AM780" s="265"/>
      <c r="AN780" s="266"/>
      <c r="AO780" s="266"/>
      <c r="AP780" s="266"/>
      <c r="AQ780" s="266"/>
      <c r="AR780" s="266"/>
      <c r="AS780" s="265"/>
    </row>
    <row r="781" spans="1:45" ht="14.25" customHeight="1" x14ac:dyDescent="0.25">
      <c r="A781" s="265"/>
      <c r="B781" s="325"/>
      <c r="C781" s="325"/>
      <c r="D781" s="265"/>
      <c r="E781" s="265"/>
      <c r="F781" s="265"/>
      <c r="G781" s="265"/>
      <c r="H781" s="265"/>
      <c r="I781" s="265"/>
      <c r="J781" s="265"/>
      <c r="K781" s="265"/>
      <c r="L781" s="265"/>
      <c r="M781" s="265"/>
      <c r="N781" s="265"/>
      <c r="O781" s="265"/>
      <c r="P781" s="265"/>
      <c r="Q781" s="265"/>
      <c r="R781" s="265"/>
      <c r="S781" s="265"/>
      <c r="T781" s="265"/>
      <c r="U781" s="265"/>
      <c r="V781" s="265"/>
      <c r="W781" s="326"/>
      <c r="X781" s="265"/>
      <c r="Y781" s="265"/>
      <c r="Z781" s="265"/>
      <c r="AA781" s="265"/>
      <c r="AB781" s="265"/>
      <c r="AC781" s="265"/>
      <c r="AD781" s="265"/>
      <c r="AE781" s="265"/>
      <c r="AF781" s="265"/>
      <c r="AG781" s="265"/>
      <c r="AH781" s="265"/>
      <c r="AI781" s="265"/>
      <c r="AJ781" s="265"/>
      <c r="AK781" s="265"/>
      <c r="AL781" s="265"/>
      <c r="AM781" s="265"/>
      <c r="AN781" s="266"/>
      <c r="AO781" s="266"/>
      <c r="AP781" s="266"/>
      <c r="AQ781" s="266"/>
      <c r="AR781" s="266"/>
      <c r="AS781" s="265"/>
    </row>
    <row r="782" spans="1:45" ht="14.25" customHeight="1" x14ac:dyDescent="0.25">
      <c r="A782" s="265"/>
      <c r="B782" s="325"/>
      <c r="C782" s="325"/>
      <c r="D782" s="265"/>
      <c r="E782" s="265"/>
      <c r="F782" s="265"/>
      <c r="G782" s="265"/>
      <c r="H782" s="265"/>
      <c r="I782" s="265"/>
      <c r="J782" s="265"/>
      <c r="K782" s="265"/>
      <c r="L782" s="265"/>
      <c r="M782" s="265"/>
      <c r="N782" s="265"/>
      <c r="O782" s="265"/>
      <c r="P782" s="265"/>
      <c r="Q782" s="265"/>
      <c r="R782" s="265"/>
      <c r="S782" s="265"/>
      <c r="T782" s="265"/>
      <c r="U782" s="265"/>
      <c r="V782" s="265"/>
      <c r="W782" s="326"/>
      <c r="X782" s="265"/>
      <c r="Y782" s="265"/>
      <c r="Z782" s="265"/>
      <c r="AA782" s="265"/>
      <c r="AB782" s="265"/>
      <c r="AC782" s="265"/>
      <c r="AD782" s="265"/>
      <c r="AE782" s="265"/>
      <c r="AF782" s="265"/>
      <c r="AG782" s="265"/>
      <c r="AH782" s="265"/>
      <c r="AI782" s="265"/>
      <c r="AJ782" s="265"/>
      <c r="AK782" s="265"/>
      <c r="AL782" s="265"/>
      <c r="AM782" s="265"/>
      <c r="AN782" s="266"/>
      <c r="AO782" s="266"/>
      <c r="AP782" s="266"/>
      <c r="AQ782" s="266"/>
      <c r="AR782" s="266"/>
      <c r="AS782" s="265"/>
    </row>
    <row r="783" spans="1:45" ht="14.25" customHeight="1" x14ac:dyDescent="0.25">
      <c r="A783" s="265"/>
      <c r="B783" s="325"/>
      <c r="C783" s="325"/>
      <c r="D783" s="265"/>
      <c r="E783" s="265"/>
      <c r="F783" s="265"/>
      <c r="G783" s="265"/>
      <c r="H783" s="265"/>
      <c r="I783" s="265"/>
      <c r="J783" s="265"/>
      <c r="K783" s="265"/>
      <c r="L783" s="265"/>
      <c r="M783" s="265"/>
      <c r="N783" s="265"/>
      <c r="O783" s="265"/>
      <c r="P783" s="265"/>
      <c r="Q783" s="265"/>
      <c r="R783" s="265"/>
      <c r="S783" s="265"/>
      <c r="T783" s="265"/>
      <c r="U783" s="265"/>
      <c r="V783" s="265"/>
      <c r="W783" s="326"/>
      <c r="X783" s="265"/>
      <c r="Y783" s="265"/>
      <c r="Z783" s="265"/>
      <c r="AA783" s="265"/>
      <c r="AB783" s="265"/>
      <c r="AC783" s="265"/>
      <c r="AD783" s="265"/>
      <c r="AE783" s="265"/>
      <c r="AF783" s="265"/>
      <c r="AG783" s="265"/>
      <c r="AH783" s="265"/>
      <c r="AI783" s="265"/>
      <c r="AJ783" s="265"/>
      <c r="AK783" s="265"/>
      <c r="AL783" s="265"/>
      <c r="AM783" s="265"/>
      <c r="AN783" s="266"/>
      <c r="AO783" s="266"/>
      <c r="AP783" s="266"/>
      <c r="AQ783" s="266"/>
      <c r="AR783" s="266"/>
      <c r="AS783" s="265"/>
    </row>
    <row r="784" spans="1:45" ht="14.25" customHeight="1" x14ac:dyDescent="0.25">
      <c r="A784" s="265"/>
      <c r="B784" s="325"/>
      <c r="C784" s="325"/>
      <c r="D784" s="265"/>
      <c r="E784" s="265"/>
      <c r="F784" s="265"/>
      <c r="G784" s="265"/>
      <c r="H784" s="265"/>
      <c r="I784" s="265"/>
      <c r="J784" s="265"/>
      <c r="K784" s="265"/>
      <c r="L784" s="265"/>
      <c r="M784" s="265"/>
      <c r="N784" s="265"/>
      <c r="O784" s="265"/>
      <c r="P784" s="265"/>
      <c r="Q784" s="265"/>
      <c r="R784" s="265"/>
      <c r="S784" s="265"/>
      <c r="T784" s="265"/>
      <c r="U784" s="265"/>
      <c r="V784" s="265"/>
      <c r="W784" s="326"/>
      <c r="X784" s="265"/>
      <c r="Y784" s="265"/>
      <c r="Z784" s="265"/>
      <c r="AA784" s="265"/>
      <c r="AB784" s="265"/>
      <c r="AC784" s="265"/>
      <c r="AD784" s="265"/>
      <c r="AE784" s="265"/>
      <c r="AF784" s="265"/>
      <c r="AG784" s="265"/>
      <c r="AH784" s="265"/>
      <c r="AI784" s="265"/>
      <c r="AJ784" s="265"/>
      <c r="AK784" s="265"/>
      <c r="AL784" s="265"/>
      <c r="AM784" s="265"/>
      <c r="AN784" s="266"/>
      <c r="AO784" s="266"/>
      <c r="AP784" s="266"/>
      <c r="AQ784" s="266"/>
      <c r="AR784" s="266"/>
      <c r="AS784" s="265"/>
    </row>
    <row r="785" spans="1:45" ht="14.25" customHeight="1" x14ac:dyDescent="0.25">
      <c r="A785" s="265"/>
      <c r="B785" s="325"/>
      <c r="C785" s="325"/>
      <c r="D785" s="265"/>
      <c r="E785" s="265"/>
      <c r="F785" s="265"/>
      <c r="G785" s="265"/>
      <c r="H785" s="265"/>
      <c r="I785" s="265"/>
      <c r="J785" s="265"/>
      <c r="K785" s="265"/>
      <c r="L785" s="265"/>
      <c r="M785" s="265"/>
      <c r="N785" s="265"/>
      <c r="O785" s="265"/>
      <c r="P785" s="265"/>
      <c r="Q785" s="265"/>
      <c r="R785" s="265"/>
      <c r="S785" s="265"/>
      <c r="T785" s="265"/>
      <c r="U785" s="265"/>
      <c r="V785" s="265"/>
      <c r="W785" s="326"/>
      <c r="X785" s="265"/>
      <c r="Y785" s="265"/>
      <c r="Z785" s="265"/>
      <c r="AA785" s="265"/>
      <c r="AB785" s="265"/>
      <c r="AC785" s="265"/>
      <c r="AD785" s="265"/>
      <c r="AE785" s="265"/>
      <c r="AF785" s="265"/>
      <c r="AG785" s="265"/>
      <c r="AH785" s="265"/>
      <c r="AI785" s="265"/>
      <c r="AJ785" s="265"/>
      <c r="AK785" s="265"/>
      <c r="AL785" s="265"/>
      <c r="AM785" s="265"/>
      <c r="AN785" s="266"/>
      <c r="AO785" s="266"/>
      <c r="AP785" s="266"/>
      <c r="AQ785" s="266"/>
      <c r="AR785" s="266"/>
      <c r="AS785" s="265"/>
    </row>
    <row r="786" spans="1:45" ht="14.25" customHeight="1" x14ac:dyDescent="0.25">
      <c r="A786" s="265"/>
      <c r="B786" s="325"/>
      <c r="C786" s="325"/>
      <c r="D786" s="265"/>
      <c r="E786" s="265"/>
      <c r="F786" s="265"/>
      <c r="G786" s="265"/>
      <c r="H786" s="265"/>
      <c r="I786" s="265"/>
      <c r="J786" s="265"/>
      <c r="K786" s="265"/>
      <c r="L786" s="265"/>
      <c r="M786" s="265"/>
      <c r="N786" s="265"/>
      <c r="O786" s="265"/>
      <c r="P786" s="265"/>
      <c r="Q786" s="265"/>
      <c r="R786" s="265"/>
      <c r="S786" s="265"/>
      <c r="T786" s="265"/>
      <c r="U786" s="265"/>
      <c r="V786" s="265"/>
      <c r="W786" s="326"/>
      <c r="X786" s="265"/>
      <c r="Y786" s="265"/>
      <c r="Z786" s="265"/>
      <c r="AA786" s="265"/>
      <c r="AB786" s="265"/>
      <c r="AC786" s="265"/>
      <c r="AD786" s="265"/>
      <c r="AE786" s="265"/>
      <c r="AF786" s="265"/>
      <c r="AG786" s="265"/>
      <c r="AH786" s="265"/>
      <c r="AI786" s="265"/>
      <c r="AJ786" s="265"/>
      <c r="AK786" s="265"/>
      <c r="AL786" s="265"/>
      <c r="AM786" s="265"/>
      <c r="AN786" s="266"/>
      <c r="AO786" s="266"/>
      <c r="AP786" s="266"/>
      <c r="AQ786" s="266"/>
      <c r="AR786" s="266"/>
      <c r="AS786" s="265"/>
    </row>
    <row r="787" spans="1:45" ht="14.25" customHeight="1" x14ac:dyDescent="0.25">
      <c r="A787" s="265"/>
      <c r="B787" s="325"/>
      <c r="C787" s="325"/>
      <c r="D787" s="265"/>
      <c r="E787" s="265"/>
      <c r="F787" s="265"/>
      <c r="G787" s="265"/>
      <c r="H787" s="265"/>
      <c r="I787" s="265"/>
      <c r="J787" s="265"/>
      <c r="K787" s="265"/>
      <c r="L787" s="265"/>
      <c r="M787" s="265"/>
      <c r="N787" s="265"/>
      <c r="O787" s="265"/>
      <c r="P787" s="265"/>
      <c r="Q787" s="265"/>
      <c r="R787" s="265"/>
      <c r="S787" s="265"/>
      <c r="T787" s="265"/>
      <c r="U787" s="265"/>
      <c r="V787" s="265"/>
      <c r="W787" s="326"/>
      <c r="X787" s="265"/>
      <c r="Y787" s="265"/>
      <c r="Z787" s="265"/>
      <c r="AA787" s="265"/>
      <c r="AB787" s="265"/>
      <c r="AC787" s="265"/>
      <c r="AD787" s="265"/>
      <c r="AE787" s="265"/>
      <c r="AF787" s="265"/>
      <c r="AG787" s="265"/>
      <c r="AH787" s="265"/>
      <c r="AI787" s="265"/>
      <c r="AJ787" s="265"/>
      <c r="AK787" s="265"/>
      <c r="AL787" s="265"/>
      <c r="AM787" s="265"/>
      <c r="AN787" s="266"/>
      <c r="AO787" s="266"/>
      <c r="AP787" s="266"/>
      <c r="AQ787" s="266"/>
      <c r="AR787" s="266"/>
      <c r="AS787" s="265"/>
    </row>
    <row r="788" spans="1:45" ht="14.25" customHeight="1" x14ac:dyDescent="0.25">
      <c r="A788" s="265"/>
      <c r="B788" s="325"/>
      <c r="C788" s="325"/>
      <c r="D788" s="265"/>
      <c r="E788" s="265"/>
      <c r="F788" s="265"/>
      <c r="G788" s="265"/>
      <c r="H788" s="265"/>
      <c r="I788" s="265"/>
      <c r="J788" s="265"/>
      <c r="K788" s="265"/>
      <c r="L788" s="265"/>
      <c r="M788" s="265"/>
      <c r="N788" s="265"/>
      <c r="O788" s="265"/>
      <c r="P788" s="265"/>
      <c r="Q788" s="265"/>
      <c r="R788" s="265"/>
      <c r="S788" s="265"/>
      <c r="T788" s="265"/>
      <c r="U788" s="265"/>
      <c r="V788" s="265"/>
      <c r="W788" s="326"/>
      <c r="X788" s="265"/>
      <c r="Y788" s="265"/>
      <c r="Z788" s="265"/>
      <c r="AA788" s="265"/>
      <c r="AB788" s="265"/>
      <c r="AC788" s="265"/>
      <c r="AD788" s="265"/>
      <c r="AE788" s="265"/>
      <c r="AF788" s="265"/>
      <c r="AG788" s="265"/>
      <c r="AH788" s="265"/>
      <c r="AI788" s="265"/>
      <c r="AJ788" s="265"/>
      <c r="AK788" s="265"/>
      <c r="AL788" s="265"/>
      <c r="AM788" s="265"/>
      <c r="AN788" s="266"/>
      <c r="AO788" s="266"/>
      <c r="AP788" s="266"/>
      <c r="AQ788" s="266"/>
      <c r="AR788" s="266"/>
      <c r="AS788" s="265"/>
    </row>
    <row r="789" spans="1:45" ht="14.25" customHeight="1" x14ac:dyDescent="0.25">
      <c r="A789" s="265"/>
      <c r="B789" s="325"/>
      <c r="C789" s="325"/>
      <c r="D789" s="265"/>
      <c r="E789" s="265"/>
      <c r="F789" s="265"/>
      <c r="G789" s="265"/>
      <c r="H789" s="265"/>
      <c r="I789" s="265"/>
      <c r="J789" s="265"/>
      <c r="K789" s="265"/>
      <c r="L789" s="265"/>
      <c r="M789" s="265"/>
      <c r="N789" s="265"/>
      <c r="O789" s="265"/>
      <c r="P789" s="265"/>
      <c r="Q789" s="265"/>
      <c r="R789" s="265"/>
      <c r="S789" s="265"/>
      <c r="T789" s="265"/>
      <c r="U789" s="265"/>
      <c r="V789" s="265"/>
      <c r="W789" s="326"/>
      <c r="X789" s="265"/>
      <c r="Y789" s="265"/>
      <c r="Z789" s="265"/>
      <c r="AA789" s="265"/>
      <c r="AB789" s="265"/>
      <c r="AC789" s="265"/>
      <c r="AD789" s="265"/>
      <c r="AE789" s="265"/>
      <c r="AF789" s="265"/>
      <c r="AG789" s="265"/>
      <c r="AH789" s="265"/>
      <c r="AI789" s="265"/>
      <c r="AJ789" s="265"/>
      <c r="AK789" s="265"/>
      <c r="AL789" s="265"/>
      <c r="AM789" s="265"/>
      <c r="AN789" s="266"/>
      <c r="AO789" s="266"/>
      <c r="AP789" s="266"/>
      <c r="AQ789" s="266"/>
      <c r="AR789" s="266"/>
      <c r="AS789" s="265"/>
    </row>
    <row r="790" spans="1:45" ht="14.25" customHeight="1" x14ac:dyDescent="0.25">
      <c r="A790" s="265"/>
      <c r="B790" s="325"/>
      <c r="C790" s="325"/>
      <c r="D790" s="265"/>
      <c r="E790" s="265"/>
      <c r="F790" s="265"/>
      <c r="G790" s="265"/>
      <c r="H790" s="265"/>
      <c r="I790" s="265"/>
      <c r="J790" s="265"/>
      <c r="K790" s="265"/>
      <c r="L790" s="265"/>
      <c r="M790" s="265"/>
      <c r="N790" s="265"/>
      <c r="O790" s="265"/>
      <c r="P790" s="265"/>
      <c r="Q790" s="265"/>
      <c r="R790" s="265"/>
      <c r="S790" s="265"/>
      <c r="T790" s="265"/>
      <c r="U790" s="265"/>
      <c r="V790" s="265"/>
      <c r="W790" s="326"/>
      <c r="X790" s="265"/>
      <c r="Y790" s="265"/>
      <c r="Z790" s="265"/>
      <c r="AA790" s="265"/>
      <c r="AB790" s="265"/>
      <c r="AC790" s="265"/>
      <c r="AD790" s="265"/>
      <c r="AE790" s="265"/>
      <c r="AF790" s="265"/>
      <c r="AG790" s="265"/>
      <c r="AH790" s="265"/>
      <c r="AI790" s="265"/>
      <c r="AJ790" s="265"/>
      <c r="AK790" s="265"/>
      <c r="AL790" s="265"/>
      <c r="AM790" s="265"/>
      <c r="AN790" s="266"/>
      <c r="AO790" s="266"/>
      <c r="AP790" s="266"/>
      <c r="AQ790" s="266"/>
      <c r="AR790" s="266"/>
      <c r="AS790" s="265"/>
    </row>
    <row r="791" spans="1:45" ht="14.25" customHeight="1" x14ac:dyDescent="0.25">
      <c r="A791" s="265"/>
      <c r="B791" s="325"/>
      <c r="C791" s="325"/>
      <c r="D791" s="265"/>
      <c r="E791" s="265"/>
      <c r="F791" s="265"/>
      <c r="G791" s="265"/>
      <c r="H791" s="265"/>
      <c r="I791" s="265"/>
      <c r="J791" s="265"/>
      <c r="K791" s="265"/>
      <c r="L791" s="265"/>
      <c r="M791" s="265"/>
      <c r="N791" s="265"/>
      <c r="O791" s="265"/>
      <c r="P791" s="265"/>
      <c r="Q791" s="265"/>
      <c r="R791" s="265"/>
      <c r="S791" s="265"/>
      <c r="T791" s="265"/>
      <c r="U791" s="265"/>
      <c r="V791" s="265"/>
      <c r="W791" s="326"/>
      <c r="X791" s="265"/>
      <c r="Y791" s="265"/>
      <c r="Z791" s="265"/>
      <c r="AA791" s="265"/>
      <c r="AB791" s="265"/>
      <c r="AC791" s="265"/>
      <c r="AD791" s="265"/>
      <c r="AE791" s="265"/>
      <c r="AF791" s="265"/>
      <c r="AG791" s="265"/>
      <c r="AH791" s="265"/>
      <c r="AI791" s="265"/>
      <c r="AJ791" s="265"/>
      <c r="AK791" s="265"/>
      <c r="AL791" s="265"/>
      <c r="AM791" s="265"/>
      <c r="AN791" s="266"/>
      <c r="AO791" s="266"/>
      <c r="AP791" s="266"/>
      <c r="AQ791" s="266"/>
      <c r="AR791" s="266"/>
      <c r="AS791" s="265"/>
    </row>
    <row r="792" spans="1:45" ht="14.25" customHeight="1" x14ac:dyDescent="0.25">
      <c r="A792" s="265"/>
      <c r="B792" s="325"/>
      <c r="C792" s="325"/>
      <c r="D792" s="265"/>
      <c r="E792" s="265"/>
      <c r="F792" s="265"/>
      <c r="G792" s="265"/>
      <c r="H792" s="265"/>
      <c r="I792" s="265"/>
      <c r="J792" s="265"/>
      <c r="K792" s="265"/>
      <c r="L792" s="265"/>
      <c r="M792" s="265"/>
      <c r="N792" s="265"/>
      <c r="O792" s="265"/>
      <c r="P792" s="265"/>
      <c r="Q792" s="265"/>
      <c r="R792" s="265"/>
      <c r="S792" s="265"/>
      <c r="T792" s="265"/>
      <c r="U792" s="265"/>
      <c r="V792" s="265"/>
      <c r="W792" s="326"/>
      <c r="X792" s="265"/>
      <c r="Y792" s="265"/>
      <c r="Z792" s="265"/>
      <c r="AA792" s="265"/>
      <c r="AB792" s="265"/>
      <c r="AC792" s="265"/>
      <c r="AD792" s="265"/>
      <c r="AE792" s="265"/>
      <c r="AF792" s="265"/>
      <c r="AG792" s="265"/>
      <c r="AH792" s="265"/>
      <c r="AI792" s="265"/>
      <c r="AJ792" s="265"/>
      <c r="AK792" s="265"/>
      <c r="AL792" s="265"/>
      <c r="AM792" s="265"/>
      <c r="AN792" s="266"/>
      <c r="AO792" s="266"/>
      <c r="AP792" s="266"/>
      <c r="AQ792" s="266"/>
      <c r="AR792" s="266"/>
      <c r="AS792" s="265"/>
    </row>
    <row r="793" spans="1:45" ht="14.25" customHeight="1" x14ac:dyDescent="0.25">
      <c r="A793" s="265"/>
      <c r="B793" s="325"/>
      <c r="C793" s="325"/>
      <c r="D793" s="265"/>
      <c r="E793" s="265"/>
      <c r="F793" s="265"/>
      <c r="G793" s="265"/>
      <c r="H793" s="265"/>
      <c r="I793" s="265"/>
      <c r="J793" s="265"/>
      <c r="K793" s="265"/>
      <c r="L793" s="265"/>
      <c r="M793" s="265"/>
      <c r="N793" s="265"/>
      <c r="O793" s="265"/>
      <c r="P793" s="265"/>
      <c r="Q793" s="265"/>
      <c r="R793" s="265"/>
      <c r="S793" s="265"/>
      <c r="T793" s="265"/>
      <c r="U793" s="265"/>
      <c r="V793" s="265"/>
      <c r="W793" s="326"/>
      <c r="X793" s="265"/>
      <c r="Y793" s="265"/>
      <c r="Z793" s="265"/>
      <c r="AA793" s="265"/>
      <c r="AB793" s="265"/>
      <c r="AC793" s="265"/>
      <c r="AD793" s="265"/>
      <c r="AE793" s="265"/>
      <c r="AF793" s="265"/>
      <c r="AG793" s="265"/>
      <c r="AH793" s="265"/>
      <c r="AI793" s="265"/>
      <c r="AJ793" s="265"/>
      <c r="AK793" s="265"/>
      <c r="AL793" s="265"/>
      <c r="AM793" s="265"/>
      <c r="AN793" s="266"/>
      <c r="AO793" s="266"/>
      <c r="AP793" s="266"/>
      <c r="AQ793" s="266"/>
      <c r="AR793" s="266"/>
      <c r="AS793" s="265"/>
    </row>
    <row r="794" spans="1:45" ht="14.25" customHeight="1" x14ac:dyDescent="0.25">
      <c r="A794" s="265"/>
      <c r="B794" s="325"/>
      <c r="C794" s="325"/>
      <c r="D794" s="265"/>
      <c r="E794" s="265"/>
      <c r="F794" s="265"/>
      <c r="G794" s="265"/>
      <c r="H794" s="265"/>
      <c r="I794" s="265"/>
      <c r="J794" s="265"/>
      <c r="K794" s="265"/>
      <c r="L794" s="265"/>
      <c r="M794" s="265"/>
      <c r="N794" s="265"/>
      <c r="O794" s="265"/>
      <c r="P794" s="265"/>
      <c r="Q794" s="265"/>
      <c r="R794" s="265"/>
      <c r="S794" s="265"/>
      <c r="T794" s="265"/>
      <c r="U794" s="265"/>
      <c r="V794" s="265"/>
      <c r="W794" s="326"/>
      <c r="X794" s="265"/>
      <c r="Y794" s="265"/>
      <c r="Z794" s="265"/>
      <c r="AA794" s="265"/>
      <c r="AB794" s="265"/>
      <c r="AC794" s="265"/>
      <c r="AD794" s="265"/>
      <c r="AE794" s="265"/>
      <c r="AF794" s="265"/>
      <c r="AG794" s="265"/>
      <c r="AH794" s="265"/>
      <c r="AI794" s="265"/>
      <c r="AJ794" s="265"/>
      <c r="AK794" s="265"/>
      <c r="AL794" s="265"/>
      <c r="AM794" s="265"/>
      <c r="AN794" s="266"/>
      <c r="AO794" s="266"/>
      <c r="AP794" s="266"/>
      <c r="AQ794" s="266"/>
      <c r="AR794" s="266"/>
      <c r="AS794" s="265"/>
    </row>
    <row r="795" spans="1:45" ht="14.25" customHeight="1" x14ac:dyDescent="0.25">
      <c r="A795" s="265"/>
      <c r="B795" s="325"/>
      <c r="C795" s="325"/>
      <c r="D795" s="265"/>
      <c r="E795" s="265"/>
      <c r="F795" s="265"/>
      <c r="G795" s="265"/>
      <c r="H795" s="265"/>
      <c r="I795" s="265"/>
      <c r="J795" s="265"/>
      <c r="K795" s="265"/>
      <c r="L795" s="265"/>
      <c r="M795" s="265"/>
      <c r="N795" s="265"/>
      <c r="O795" s="265"/>
      <c r="P795" s="265"/>
      <c r="Q795" s="265"/>
      <c r="R795" s="265"/>
      <c r="S795" s="265"/>
      <c r="T795" s="265"/>
      <c r="U795" s="265"/>
      <c r="V795" s="265"/>
      <c r="W795" s="326"/>
      <c r="X795" s="265"/>
      <c r="Y795" s="265"/>
      <c r="Z795" s="265"/>
      <c r="AA795" s="265"/>
      <c r="AB795" s="265"/>
      <c r="AC795" s="265"/>
      <c r="AD795" s="265"/>
      <c r="AE795" s="265"/>
      <c r="AF795" s="265"/>
      <c r="AG795" s="265"/>
      <c r="AH795" s="265"/>
      <c r="AI795" s="265"/>
      <c r="AJ795" s="265"/>
      <c r="AK795" s="265"/>
      <c r="AL795" s="265"/>
      <c r="AM795" s="265"/>
      <c r="AN795" s="266"/>
      <c r="AO795" s="266"/>
      <c r="AP795" s="266"/>
      <c r="AQ795" s="266"/>
      <c r="AR795" s="266"/>
      <c r="AS795" s="265"/>
    </row>
    <row r="796" spans="1:45" ht="14.25" customHeight="1" x14ac:dyDescent="0.25">
      <c r="A796" s="265"/>
      <c r="B796" s="325"/>
      <c r="C796" s="325"/>
      <c r="D796" s="265"/>
      <c r="E796" s="265"/>
      <c r="F796" s="265"/>
      <c r="G796" s="265"/>
      <c r="H796" s="265"/>
      <c r="I796" s="265"/>
      <c r="J796" s="265"/>
      <c r="K796" s="265"/>
      <c r="L796" s="265"/>
      <c r="M796" s="265"/>
      <c r="N796" s="265"/>
      <c r="O796" s="265"/>
      <c r="P796" s="265"/>
      <c r="Q796" s="265"/>
      <c r="R796" s="265"/>
      <c r="S796" s="265"/>
      <c r="T796" s="265"/>
      <c r="U796" s="265"/>
      <c r="V796" s="265"/>
      <c r="W796" s="326"/>
      <c r="X796" s="265"/>
      <c r="Y796" s="265"/>
      <c r="Z796" s="265"/>
      <c r="AA796" s="265"/>
      <c r="AB796" s="265"/>
      <c r="AC796" s="265"/>
      <c r="AD796" s="265"/>
      <c r="AE796" s="265"/>
      <c r="AF796" s="265"/>
      <c r="AG796" s="265"/>
      <c r="AH796" s="265"/>
      <c r="AI796" s="265"/>
      <c r="AJ796" s="265"/>
      <c r="AK796" s="265"/>
      <c r="AL796" s="265"/>
      <c r="AM796" s="265"/>
      <c r="AN796" s="266"/>
      <c r="AO796" s="266"/>
      <c r="AP796" s="266"/>
      <c r="AQ796" s="266"/>
      <c r="AR796" s="266"/>
      <c r="AS796" s="265"/>
    </row>
    <row r="797" spans="1:45" ht="14.25" customHeight="1" x14ac:dyDescent="0.25">
      <c r="A797" s="265"/>
      <c r="B797" s="325"/>
      <c r="C797" s="325"/>
      <c r="D797" s="265"/>
      <c r="E797" s="265"/>
      <c r="F797" s="265"/>
      <c r="G797" s="265"/>
      <c r="H797" s="265"/>
      <c r="I797" s="265"/>
      <c r="J797" s="265"/>
      <c r="K797" s="265"/>
      <c r="L797" s="265"/>
      <c r="M797" s="265"/>
      <c r="N797" s="265"/>
      <c r="O797" s="265"/>
      <c r="P797" s="265"/>
      <c r="Q797" s="265"/>
      <c r="R797" s="265"/>
      <c r="S797" s="265"/>
      <c r="T797" s="265"/>
      <c r="U797" s="265"/>
      <c r="V797" s="265"/>
      <c r="W797" s="326"/>
      <c r="X797" s="265"/>
      <c r="Y797" s="265"/>
      <c r="Z797" s="265"/>
      <c r="AA797" s="265"/>
      <c r="AB797" s="265"/>
      <c r="AC797" s="265"/>
      <c r="AD797" s="265"/>
      <c r="AE797" s="265"/>
      <c r="AF797" s="265"/>
      <c r="AG797" s="265"/>
      <c r="AH797" s="265"/>
      <c r="AI797" s="265"/>
      <c r="AJ797" s="265"/>
      <c r="AK797" s="265"/>
      <c r="AL797" s="265"/>
      <c r="AM797" s="265"/>
      <c r="AN797" s="266"/>
      <c r="AO797" s="266"/>
      <c r="AP797" s="266"/>
      <c r="AQ797" s="266"/>
      <c r="AR797" s="266"/>
      <c r="AS797" s="265"/>
    </row>
    <row r="798" spans="1:45" ht="14.25" customHeight="1" x14ac:dyDescent="0.25">
      <c r="A798" s="265"/>
      <c r="B798" s="325"/>
      <c r="C798" s="325"/>
      <c r="D798" s="265"/>
      <c r="E798" s="265"/>
      <c r="F798" s="265"/>
      <c r="G798" s="265"/>
      <c r="H798" s="265"/>
      <c r="I798" s="265"/>
      <c r="J798" s="265"/>
      <c r="K798" s="265"/>
      <c r="L798" s="265"/>
      <c r="M798" s="265"/>
      <c r="N798" s="265"/>
      <c r="O798" s="265"/>
      <c r="P798" s="265"/>
      <c r="Q798" s="265"/>
      <c r="R798" s="265"/>
      <c r="S798" s="265"/>
      <c r="T798" s="265"/>
      <c r="U798" s="265"/>
      <c r="V798" s="265"/>
      <c r="W798" s="326"/>
      <c r="X798" s="265"/>
      <c r="Y798" s="265"/>
      <c r="Z798" s="265"/>
      <c r="AA798" s="265"/>
      <c r="AB798" s="265"/>
      <c r="AC798" s="265"/>
      <c r="AD798" s="265"/>
      <c r="AE798" s="265"/>
      <c r="AF798" s="265"/>
      <c r="AG798" s="265"/>
      <c r="AH798" s="265"/>
      <c r="AI798" s="265"/>
      <c r="AJ798" s="265"/>
      <c r="AK798" s="265"/>
      <c r="AL798" s="265"/>
      <c r="AM798" s="265"/>
      <c r="AN798" s="266"/>
      <c r="AO798" s="266"/>
      <c r="AP798" s="266"/>
      <c r="AQ798" s="266"/>
      <c r="AR798" s="266"/>
      <c r="AS798" s="265"/>
    </row>
    <row r="799" spans="1:45" ht="14.25" customHeight="1" x14ac:dyDescent="0.25">
      <c r="A799" s="265"/>
      <c r="B799" s="325"/>
      <c r="C799" s="325"/>
      <c r="D799" s="265"/>
      <c r="E799" s="265"/>
      <c r="F799" s="265"/>
      <c r="G799" s="265"/>
      <c r="H799" s="265"/>
      <c r="I799" s="265"/>
      <c r="J799" s="265"/>
      <c r="K799" s="265"/>
      <c r="L799" s="265"/>
      <c r="M799" s="265"/>
      <c r="N799" s="265"/>
      <c r="O799" s="265"/>
      <c r="P799" s="265"/>
      <c r="Q799" s="265"/>
      <c r="R799" s="265"/>
      <c r="S799" s="265"/>
      <c r="T799" s="265"/>
      <c r="U799" s="265"/>
      <c r="V799" s="265"/>
      <c r="W799" s="326"/>
      <c r="X799" s="265"/>
      <c r="Y799" s="265"/>
      <c r="Z799" s="265"/>
      <c r="AA799" s="265"/>
      <c r="AB799" s="265"/>
      <c r="AC799" s="265"/>
      <c r="AD799" s="265"/>
      <c r="AE799" s="265"/>
      <c r="AF799" s="265"/>
      <c r="AG799" s="265"/>
      <c r="AH799" s="265"/>
      <c r="AI799" s="265"/>
      <c r="AJ799" s="265"/>
      <c r="AK799" s="265"/>
      <c r="AL799" s="265"/>
      <c r="AM799" s="265"/>
      <c r="AN799" s="266"/>
      <c r="AO799" s="266"/>
      <c r="AP799" s="266"/>
      <c r="AQ799" s="266"/>
      <c r="AR799" s="266"/>
      <c r="AS799" s="265"/>
    </row>
    <row r="800" spans="1:45" ht="14.25" customHeight="1" x14ac:dyDescent="0.25">
      <c r="A800" s="265"/>
      <c r="B800" s="325"/>
      <c r="C800" s="325"/>
      <c r="D800" s="265"/>
      <c r="E800" s="265"/>
      <c r="F800" s="265"/>
      <c r="G800" s="265"/>
      <c r="H800" s="265"/>
      <c r="I800" s="265"/>
      <c r="J800" s="265"/>
      <c r="K800" s="265"/>
      <c r="L800" s="265"/>
      <c r="M800" s="265"/>
      <c r="N800" s="265"/>
      <c r="O800" s="265"/>
      <c r="P800" s="265"/>
      <c r="Q800" s="265"/>
      <c r="R800" s="265"/>
      <c r="S800" s="265"/>
      <c r="T800" s="265"/>
      <c r="U800" s="265"/>
      <c r="V800" s="265"/>
      <c r="W800" s="326"/>
      <c r="X800" s="265"/>
      <c r="Y800" s="265"/>
      <c r="Z800" s="265"/>
      <c r="AA800" s="265"/>
      <c r="AB800" s="265"/>
      <c r="AC800" s="265"/>
      <c r="AD800" s="265"/>
      <c r="AE800" s="265"/>
      <c r="AF800" s="265"/>
      <c r="AG800" s="265"/>
      <c r="AH800" s="265"/>
      <c r="AI800" s="265"/>
      <c r="AJ800" s="265"/>
      <c r="AK800" s="265"/>
      <c r="AL800" s="265"/>
      <c r="AM800" s="265"/>
      <c r="AN800" s="266"/>
      <c r="AO800" s="266"/>
      <c r="AP800" s="266"/>
      <c r="AQ800" s="266"/>
      <c r="AR800" s="266"/>
      <c r="AS800" s="265"/>
    </row>
    <row r="801" spans="1:45" ht="14.25" customHeight="1" x14ac:dyDescent="0.25">
      <c r="A801" s="265"/>
      <c r="B801" s="325"/>
      <c r="C801" s="325"/>
      <c r="D801" s="265"/>
      <c r="E801" s="265"/>
      <c r="F801" s="265"/>
      <c r="G801" s="265"/>
      <c r="H801" s="265"/>
      <c r="I801" s="265"/>
      <c r="J801" s="265"/>
      <c r="K801" s="265"/>
      <c r="L801" s="265"/>
      <c r="M801" s="265"/>
      <c r="N801" s="265"/>
      <c r="O801" s="265"/>
      <c r="P801" s="265"/>
      <c r="Q801" s="265"/>
      <c r="R801" s="265"/>
      <c r="S801" s="265"/>
      <c r="T801" s="265"/>
      <c r="U801" s="265"/>
      <c r="V801" s="265"/>
      <c r="W801" s="326"/>
      <c r="X801" s="265"/>
      <c r="Y801" s="265"/>
      <c r="Z801" s="265"/>
      <c r="AA801" s="265"/>
      <c r="AB801" s="265"/>
      <c r="AC801" s="265"/>
      <c r="AD801" s="265"/>
      <c r="AE801" s="265"/>
      <c r="AF801" s="265"/>
      <c r="AG801" s="265"/>
      <c r="AH801" s="265"/>
      <c r="AI801" s="265"/>
      <c r="AJ801" s="265"/>
      <c r="AK801" s="265"/>
      <c r="AL801" s="265"/>
      <c r="AM801" s="265"/>
      <c r="AN801" s="266"/>
      <c r="AO801" s="266"/>
      <c r="AP801" s="266"/>
      <c r="AQ801" s="266"/>
      <c r="AR801" s="266"/>
      <c r="AS801" s="265"/>
    </row>
    <row r="802" spans="1:45" ht="14.25" customHeight="1" x14ac:dyDescent="0.25">
      <c r="A802" s="265"/>
      <c r="B802" s="325"/>
      <c r="C802" s="325"/>
      <c r="D802" s="265"/>
      <c r="E802" s="265"/>
      <c r="F802" s="265"/>
      <c r="G802" s="265"/>
      <c r="H802" s="265"/>
      <c r="I802" s="265"/>
      <c r="J802" s="265"/>
      <c r="K802" s="265"/>
      <c r="L802" s="265"/>
      <c r="M802" s="265"/>
      <c r="N802" s="265"/>
      <c r="O802" s="265"/>
      <c r="P802" s="265"/>
      <c r="Q802" s="265"/>
      <c r="R802" s="265"/>
      <c r="S802" s="265"/>
      <c r="T802" s="265"/>
      <c r="U802" s="265"/>
      <c r="V802" s="265"/>
      <c r="W802" s="326"/>
      <c r="X802" s="265"/>
      <c r="Y802" s="265"/>
      <c r="Z802" s="265"/>
      <c r="AA802" s="265"/>
      <c r="AB802" s="265"/>
      <c r="AC802" s="265"/>
      <c r="AD802" s="265"/>
      <c r="AE802" s="265"/>
      <c r="AF802" s="265"/>
      <c r="AG802" s="265"/>
      <c r="AH802" s="265"/>
      <c r="AI802" s="265"/>
      <c r="AJ802" s="265"/>
      <c r="AK802" s="265"/>
      <c r="AL802" s="265"/>
      <c r="AM802" s="265"/>
      <c r="AN802" s="266"/>
      <c r="AO802" s="266"/>
      <c r="AP802" s="266"/>
      <c r="AQ802" s="266"/>
      <c r="AR802" s="266"/>
      <c r="AS802" s="265"/>
    </row>
    <row r="803" spans="1:45" ht="14.25" customHeight="1" x14ac:dyDescent="0.25">
      <c r="A803" s="265"/>
      <c r="B803" s="325"/>
      <c r="C803" s="325"/>
      <c r="D803" s="265"/>
      <c r="E803" s="265"/>
      <c r="F803" s="265"/>
      <c r="G803" s="265"/>
      <c r="H803" s="265"/>
      <c r="I803" s="265"/>
      <c r="J803" s="265"/>
      <c r="K803" s="265"/>
      <c r="L803" s="265"/>
      <c r="M803" s="265"/>
      <c r="N803" s="265"/>
      <c r="O803" s="265"/>
      <c r="P803" s="265"/>
      <c r="Q803" s="265"/>
      <c r="R803" s="265"/>
      <c r="S803" s="265"/>
      <c r="T803" s="265"/>
      <c r="U803" s="265"/>
      <c r="V803" s="265"/>
      <c r="W803" s="326"/>
      <c r="X803" s="265"/>
      <c r="Y803" s="265"/>
      <c r="Z803" s="265"/>
      <c r="AA803" s="265"/>
      <c r="AB803" s="265"/>
      <c r="AC803" s="265"/>
      <c r="AD803" s="265"/>
      <c r="AE803" s="265"/>
      <c r="AF803" s="265"/>
      <c r="AG803" s="265"/>
      <c r="AH803" s="265"/>
      <c r="AI803" s="265"/>
      <c r="AJ803" s="265"/>
      <c r="AK803" s="265"/>
      <c r="AL803" s="265"/>
      <c r="AM803" s="265"/>
      <c r="AN803" s="266"/>
      <c r="AO803" s="266"/>
      <c r="AP803" s="266"/>
      <c r="AQ803" s="266"/>
      <c r="AR803" s="266"/>
      <c r="AS803" s="265"/>
    </row>
    <row r="804" spans="1:45" ht="14.25" customHeight="1" x14ac:dyDescent="0.25">
      <c r="A804" s="265"/>
      <c r="B804" s="325"/>
      <c r="C804" s="325"/>
      <c r="D804" s="265"/>
      <c r="E804" s="265"/>
      <c r="F804" s="265"/>
      <c r="G804" s="265"/>
      <c r="H804" s="265"/>
      <c r="I804" s="265"/>
      <c r="J804" s="265"/>
      <c r="K804" s="265"/>
      <c r="L804" s="265"/>
      <c r="M804" s="265"/>
      <c r="N804" s="265"/>
      <c r="O804" s="265"/>
      <c r="P804" s="265"/>
      <c r="Q804" s="265"/>
      <c r="R804" s="265"/>
      <c r="S804" s="265"/>
      <c r="T804" s="265"/>
      <c r="U804" s="265"/>
      <c r="V804" s="265"/>
      <c r="W804" s="326"/>
      <c r="X804" s="265"/>
      <c r="Y804" s="265"/>
      <c r="Z804" s="265"/>
      <c r="AA804" s="265"/>
      <c r="AB804" s="265"/>
      <c r="AC804" s="265"/>
      <c r="AD804" s="265"/>
      <c r="AE804" s="265"/>
      <c r="AF804" s="265"/>
      <c r="AG804" s="265"/>
      <c r="AH804" s="265"/>
      <c r="AI804" s="265"/>
      <c r="AJ804" s="265"/>
      <c r="AK804" s="265"/>
      <c r="AL804" s="265"/>
      <c r="AM804" s="265"/>
      <c r="AN804" s="266"/>
      <c r="AO804" s="266"/>
      <c r="AP804" s="266"/>
      <c r="AQ804" s="266"/>
      <c r="AR804" s="266"/>
      <c r="AS804" s="265"/>
    </row>
    <row r="805" spans="1:45" ht="14.25" customHeight="1" x14ac:dyDescent="0.25">
      <c r="A805" s="265"/>
      <c r="B805" s="325"/>
      <c r="C805" s="325"/>
      <c r="D805" s="265"/>
      <c r="E805" s="265"/>
      <c r="F805" s="265"/>
      <c r="G805" s="265"/>
      <c r="H805" s="265"/>
      <c r="I805" s="265"/>
      <c r="J805" s="265"/>
      <c r="K805" s="265"/>
      <c r="L805" s="265"/>
      <c r="M805" s="265"/>
      <c r="N805" s="265"/>
      <c r="O805" s="265"/>
      <c r="P805" s="265"/>
      <c r="Q805" s="265"/>
      <c r="R805" s="265"/>
      <c r="S805" s="265"/>
      <c r="T805" s="265"/>
      <c r="U805" s="265"/>
      <c r="V805" s="265"/>
      <c r="W805" s="326"/>
      <c r="X805" s="265"/>
      <c r="Y805" s="265"/>
      <c r="Z805" s="265"/>
      <c r="AA805" s="265"/>
      <c r="AB805" s="265"/>
      <c r="AC805" s="265"/>
      <c r="AD805" s="265"/>
      <c r="AE805" s="265"/>
      <c r="AF805" s="265"/>
      <c r="AG805" s="265"/>
      <c r="AH805" s="265"/>
      <c r="AI805" s="265"/>
      <c r="AJ805" s="265"/>
      <c r="AK805" s="265"/>
      <c r="AL805" s="265"/>
      <c r="AM805" s="265"/>
      <c r="AN805" s="266"/>
      <c r="AO805" s="266"/>
      <c r="AP805" s="266"/>
      <c r="AQ805" s="266"/>
      <c r="AR805" s="266"/>
      <c r="AS805" s="265"/>
    </row>
    <row r="806" spans="1:45" ht="14.25" customHeight="1" x14ac:dyDescent="0.25">
      <c r="A806" s="265"/>
      <c r="B806" s="325"/>
      <c r="C806" s="325"/>
      <c r="D806" s="265"/>
      <c r="E806" s="265"/>
      <c r="F806" s="265"/>
      <c r="G806" s="265"/>
      <c r="H806" s="265"/>
      <c r="I806" s="265"/>
      <c r="J806" s="265"/>
      <c r="K806" s="265"/>
      <c r="L806" s="265"/>
      <c r="M806" s="265"/>
      <c r="N806" s="265"/>
      <c r="O806" s="265"/>
      <c r="P806" s="265"/>
      <c r="Q806" s="265"/>
      <c r="R806" s="265"/>
      <c r="S806" s="265"/>
      <c r="T806" s="265"/>
      <c r="U806" s="265"/>
      <c r="V806" s="265"/>
      <c r="W806" s="326"/>
      <c r="X806" s="265"/>
      <c r="Y806" s="265"/>
      <c r="Z806" s="265"/>
      <c r="AA806" s="265"/>
      <c r="AB806" s="265"/>
      <c r="AC806" s="265"/>
      <c r="AD806" s="265"/>
      <c r="AE806" s="265"/>
      <c r="AF806" s="265"/>
      <c r="AG806" s="265"/>
      <c r="AH806" s="265"/>
      <c r="AI806" s="265"/>
      <c r="AJ806" s="265"/>
      <c r="AK806" s="265"/>
      <c r="AL806" s="265"/>
      <c r="AM806" s="265"/>
      <c r="AN806" s="266"/>
      <c r="AO806" s="266"/>
      <c r="AP806" s="266"/>
      <c r="AQ806" s="266"/>
      <c r="AR806" s="266"/>
      <c r="AS806" s="265"/>
    </row>
    <row r="807" spans="1:45" ht="14.25" customHeight="1" x14ac:dyDescent="0.25">
      <c r="A807" s="265"/>
      <c r="B807" s="325"/>
      <c r="C807" s="325"/>
      <c r="D807" s="265"/>
      <c r="E807" s="265"/>
      <c r="F807" s="265"/>
      <c r="G807" s="265"/>
      <c r="H807" s="265"/>
      <c r="I807" s="265"/>
      <c r="J807" s="265"/>
      <c r="K807" s="265"/>
      <c r="L807" s="265"/>
      <c r="M807" s="265"/>
      <c r="N807" s="265"/>
      <c r="O807" s="265"/>
      <c r="P807" s="265"/>
      <c r="Q807" s="265"/>
      <c r="R807" s="265"/>
      <c r="S807" s="265"/>
      <c r="T807" s="265"/>
      <c r="U807" s="265"/>
      <c r="V807" s="265"/>
      <c r="W807" s="326"/>
      <c r="X807" s="265"/>
      <c r="Y807" s="265"/>
      <c r="Z807" s="265"/>
      <c r="AA807" s="265"/>
      <c r="AB807" s="265"/>
      <c r="AC807" s="265"/>
      <c r="AD807" s="265"/>
      <c r="AE807" s="265"/>
      <c r="AF807" s="265"/>
      <c r="AG807" s="265"/>
      <c r="AH807" s="265"/>
      <c r="AI807" s="265"/>
      <c r="AJ807" s="265"/>
      <c r="AK807" s="265"/>
      <c r="AL807" s="265"/>
      <c r="AM807" s="265"/>
      <c r="AN807" s="266"/>
      <c r="AO807" s="266"/>
      <c r="AP807" s="266"/>
      <c r="AQ807" s="266"/>
      <c r="AR807" s="266"/>
      <c r="AS807" s="265"/>
    </row>
    <row r="808" spans="1:45" ht="14.25" customHeight="1" x14ac:dyDescent="0.25">
      <c r="A808" s="265"/>
      <c r="B808" s="325"/>
      <c r="C808" s="325"/>
      <c r="D808" s="265"/>
      <c r="E808" s="265"/>
      <c r="F808" s="265"/>
      <c r="G808" s="265"/>
      <c r="H808" s="265"/>
      <c r="I808" s="265"/>
      <c r="J808" s="265"/>
      <c r="K808" s="265"/>
      <c r="L808" s="265"/>
      <c r="M808" s="265"/>
      <c r="N808" s="265"/>
      <c r="O808" s="265"/>
      <c r="P808" s="265"/>
      <c r="Q808" s="265"/>
      <c r="R808" s="265"/>
      <c r="S808" s="265"/>
      <c r="T808" s="265"/>
      <c r="U808" s="265"/>
      <c r="V808" s="265"/>
      <c r="W808" s="326"/>
      <c r="X808" s="265"/>
      <c r="Y808" s="265"/>
      <c r="Z808" s="265"/>
      <c r="AA808" s="265"/>
      <c r="AB808" s="265"/>
      <c r="AC808" s="265"/>
      <c r="AD808" s="265"/>
      <c r="AE808" s="265"/>
      <c r="AF808" s="265"/>
      <c r="AG808" s="265"/>
      <c r="AH808" s="265"/>
      <c r="AI808" s="265"/>
      <c r="AJ808" s="265"/>
      <c r="AK808" s="265"/>
      <c r="AL808" s="265"/>
      <c r="AM808" s="265"/>
      <c r="AN808" s="266"/>
      <c r="AO808" s="266"/>
      <c r="AP808" s="266"/>
      <c r="AQ808" s="266"/>
      <c r="AR808" s="266"/>
      <c r="AS808" s="265"/>
    </row>
    <row r="809" spans="1:45" ht="14.25" customHeight="1" x14ac:dyDescent="0.25">
      <c r="A809" s="265"/>
      <c r="B809" s="325"/>
      <c r="C809" s="325"/>
      <c r="D809" s="265"/>
      <c r="E809" s="265"/>
      <c r="F809" s="265"/>
      <c r="G809" s="265"/>
      <c r="H809" s="265"/>
      <c r="I809" s="265"/>
      <c r="J809" s="265"/>
      <c r="K809" s="265"/>
      <c r="L809" s="265"/>
      <c r="M809" s="265"/>
      <c r="N809" s="265"/>
      <c r="O809" s="265"/>
      <c r="P809" s="265"/>
      <c r="Q809" s="265"/>
      <c r="R809" s="265"/>
      <c r="S809" s="265"/>
      <c r="T809" s="265"/>
      <c r="U809" s="265"/>
      <c r="V809" s="265"/>
      <c r="W809" s="326"/>
      <c r="X809" s="265"/>
      <c r="Y809" s="265"/>
      <c r="Z809" s="265"/>
      <c r="AA809" s="265"/>
      <c r="AB809" s="265"/>
      <c r="AC809" s="265"/>
      <c r="AD809" s="265"/>
      <c r="AE809" s="265"/>
      <c r="AF809" s="265"/>
      <c r="AG809" s="265"/>
      <c r="AH809" s="265"/>
      <c r="AI809" s="265"/>
      <c r="AJ809" s="265"/>
      <c r="AK809" s="265"/>
      <c r="AL809" s="265"/>
      <c r="AM809" s="265"/>
      <c r="AN809" s="266"/>
      <c r="AO809" s="266"/>
      <c r="AP809" s="266"/>
      <c r="AQ809" s="266"/>
      <c r="AR809" s="266"/>
      <c r="AS809" s="265"/>
    </row>
    <row r="810" spans="1:45" ht="14.25" customHeight="1" x14ac:dyDescent="0.25">
      <c r="A810" s="265"/>
      <c r="B810" s="325"/>
      <c r="C810" s="325"/>
      <c r="D810" s="265"/>
      <c r="E810" s="265"/>
      <c r="F810" s="265"/>
      <c r="G810" s="265"/>
      <c r="H810" s="265"/>
      <c r="I810" s="265"/>
      <c r="J810" s="265"/>
      <c r="K810" s="265"/>
      <c r="L810" s="265"/>
      <c r="M810" s="265"/>
      <c r="N810" s="265"/>
      <c r="O810" s="265"/>
      <c r="P810" s="265"/>
      <c r="Q810" s="265"/>
      <c r="R810" s="265"/>
      <c r="S810" s="265"/>
      <c r="T810" s="265"/>
      <c r="U810" s="265"/>
      <c r="V810" s="265"/>
      <c r="W810" s="326"/>
      <c r="X810" s="265"/>
      <c r="Y810" s="265"/>
      <c r="Z810" s="265"/>
      <c r="AA810" s="265"/>
      <c r="AB810" s="265"/>
      <c r="AC810" s="265"/>
      <c r="AD810" s="265"/>
      <c r="AE810" s="265"/>
      <c r="AF810" s="265"/>
      <c r="AG810" s="265"/>
      <c r="AH810" s="265"/>
      <c r="AI810" s="265"/>
      <c r="AJ810" s="265"/>
      <c r="AK810" s="265"/>
      <c r="AL810" s="265"/>
      <c r="AM810" s="265"/>
      <c r="AN810" s="266"/>
      <c r="AO810" s="266"/>
      <c r="AP810" s="266"/>
      <c r="AQ810" s="266"/>
      <c r="AR810" s="266"/>
      <c r="AS810" s="265"/>
    </row>
    <row r="811" spans="1:45" ht="14.25" customHeight="1" x14ac:dyDescent="0.25">
      <c r="A811" s="265"/>
      <c r="B811" s="325"/>
      <c r="C811" s="325"/>
      <c r="D811" s="265"/>
      <c r="E811" s="265"/>
      <c r="F811" s="265"/>
      <c r="G811" s="265"/>
      <c r="H811" s="265"/>
      <c r="I811" s="265"/>
      <c r="J811" s="265"/>
      <c r="K811" s="265"/>
      <c r="L811" s="265"/>
      <c r="M811" s="265"/>
      <c r="N811" s="265"/>
      <c r="O811" s="265"/>
      <c r="P811" s="265"/>
      <c r="Q811" s="265"/>
      <c r="R811" s="265"/>
      <c r="S811" s="265"/>
      <c r="T811" s="265"/>
      <c r="U811" s="265"/>
      <c r="V811" s="265"/>
      <c r="W811" s="326"/>
      <c r="X811" s="265"/>
      <c r="Y811" s="265"/>
      <c r="Z811" s="265"/>
      <c r="AA811" s="265"/>
      <c r="AB811" s="265"/>
      <c r="AC811" s="265"/>
      <c r="AD811" s="265"/>
      <c r="AE811" s="265"/>
      <c r="AF811" s="265"/>
      <c r="AG811" s="265"/>
      <c r="AH811" s="265"/>
      <c r="AI811" s="265"/>
      <c r="AJ811" s="265"/>
      <c r="AK811" s="265"/>
      <c r="AL811" s="265"/>
      <c r="AM811" s="265"/>
      <c r="AN811" s="266"/>
      <c r="AO811" s="266"/>
      <c r="AP811" s="266"/>
      <c r="AQ811" s="266"/>
      <c r="AR811" s="266"/>
      <c r="AS811" s="265"/>
    </row>
    <row r="812" spans="1:45" ht="14.25" customHeight="1" x14ac:dyDescent="0.25">
      <c r="A812" s="265"/>
      <c r="B812" s="325"/>
      <c r="C812" s="325"/>
      <c r="D812" s="265"/>
      <c r="E812" s="265"/>
      <c r="F812" s="265"/>
      <c r="G812" s="265"/>
      <c r="H812" s="265"/>
      <c r="I812" s="265"/>
      <c r="J812" s="265"/>
      <c r="K812" s="265"/>
      <c r="L812" s="265"/>
      <c r="M812" s="265"/>
      <c r="N812" s="265"/>
      <c r="O812" s="265"/>
      <c r="P812" s="265"/>
      <c r="Q812" s="265"/>
      <c r="R812" s="265"/>
      <c r="S812" s="265"/>
      <c r="T812" s="265"/>
      <c r="U812" s="265"/>
      <c r="V812" s="265"/>
      <c r="W812" s="326"/>
      <c r="X812" s="265"/>
      <c r="Y812" s="265"/>
      <c r="Z812" s="265"/>
      <c r="AA812" s="265"/>
      <c r="AB812" s="265"/>
      <c r="AC812" s="265"/>
      <c r="AD812" s="265"/>
      <c r="AE812" s="265"/>
      <c r="AF812" s="265"/>
      <c r="AG812" s="265"/>
      <c r="AH812" s="265"/>
      <c r="AI812" s="265"/>
      <c r="AJ812" s="265"/>
      <c r="AK812" s="265"/>
      <c r="AL812" s="265"/>
      <c r="AM812" s="265"/>
      <c r="AN812" s="266"/>
      <c r="AO812" s="266"/>
      <c r="AP812" s="266"/>
      <c r="AQ812" s="266"/>
      <c r="AR812" s="266"/>
      <c r="AS812" s="265"/>
    </row>
    <row r="813" spans="1:45" ht="14.25" customHeight="1" x14ac:dyDescent="0.25">
      <c r="A813" s="265"/>
      <c r="B813" s="325"/>
      <c r="C813" s="325"/>
      <c r="D813" s="265"/>
      <c r="E813" s="265"/>
      <c r="F813" s="265"/>
      <c r="G813" s="265"/>
      <c r="H813" s="265"/>
      <c r="I813" s="265"/>
      <c r="J813" s="265"/>
      <c r="K813" s="265"/>
      <c r="L813" s="265"/>
      <c r="M813" s="265"/>
      <c r="N813" s="265"/>
      <c r="O813" s="265"/>
      <c r="P813" s="265"/>
      <c r="Q813" s="265"/>
      <c r="R813" s="265"/>
      <c r="S813" s="265"/>
      <c r="T813" s="265"/>
      <c r="U813" s="265"/>
      <c r="V813" s="265"/>
      <c r="W813" s="326"/>
      <c r="X813" s="265"/>
      <c r="Y813" s="265"/>
      <c r="Z813" s="265"/>
      <c r="AA813" s="265"/>
      <c r="AB813" s="265"/>
      <c r="AC813" s="265"/>
      <c r="AD813" s="265"/>
      <c r="AE813" s="265"/>
      <c r="AF813" s="265"/>
      <c r="AG813" s="265"/>
      <c r="AH813" s="265"/>
      <c r="AI813" s="265"/>
      <c r="AJ813" s="265"/>
      <c r="AK813" s="265"/>
      <c r="AL813" s="265"/>
      <c r="AM813" s="265"/>
      <c r="AN813" s="266"/>
      <c r="AO813" s="266"/>
      <c r="AP813" s="266"/>
      <c r="AQ813" s="266"/>
      <c r="AR813" s="266"/>
      <c r="AS813" s="265"/>
    </row>
    <row r="814" spans="1:45" ht="14.25" customHeight="1" x14ac:dyDescent="0.25">
      <c r="A814" s="265"/>
      <c r="B814" s="325"/>
      <c r="C814" s="325"/>
      <c r="D814" s="265"/>
      <c r="E814" s="265"/>
      <c r="F814" s="265"/>
      <c r="G814" s="265"/>
      <c r="H814" s="265"/>
      <c r="I814" s="265"/>
      <c r="J814" s="265"/>
      <c r="K814" s="265"/>
      <c r="L814" s="265"/>
      <c r="M814" s="265"/>
      <c r="N814" s="265"/>
      <c r="O814" s="265"/>
      <c r="P814" s="265"/>
      <c r="Q814" s="265"/>
      <c r="R814" s="265"/>
      <c r="S814" s="265"/>
      <c r="T814" s="265"/>
      <c r="U814" s="265"/>
      <c r="V814" s="265"/>
      <c r="W814" s="326"/>
      <c r="X814" s="265"/>
      <c r="Y814" s="265"/>
      <c r="Z814" s="265"/>
      <c r="AA814" s="265"/>
      <c r="AB814" s="265"/>
      <c r="AC814" s="265"/>
      <c r="AD814" s="265"/>
      <c r="AE814" s="265"/>
      <c r="AF814" s="265"/>
      <c r="AG814" s="265"/>
      <c r="AH814" s="265"/>
      <c r="AI814" s="265"/>
      <c r="AJ814" s="265"/>
      <c r="AK814" s="265"/>
      <c r="AL814" s="265"/>
      <c r="AM814" s="265"/>
      <c r="AN814" s="266"/>
      <c r="AO814" s="266"/>
      <c r="AP814" s="266"/>
      <c r="AQ814" s="266"/>
      <c r="AR814" s="266"/>
      <c r="AS814" s="265"/>
    </row>
    <row r="815" spans="1:45" ht="14.25" customHeight="1" x14ac:dyDescent="0.25">
      <c r="A815" s="265"/>
      <c r="B815" s="325"/>
      <c r="C815" s="325"/>
      <c r="D815" s="265"/>
      <c r="E815" s="265"/>
      <c r="F815" s="265"/>
      <c r="G815" s="265"/>
      <c r="H815" s="265"/>
      <c r="I815" s="265"/>
      <c r="J815" s="265"/>
      <c r="K815" s="265"/>
      <c r="L815" s="265"/>
      <c r="M815" s="265"/>
      <c r="N815" s="265"/>
      <c r="O815" s="265"/>
      <c r="P815" s="265"/>
      <c r="Q815" s="265"/>
      <c r="R815" s="265"/>
      <c r="S815" s="265"/>
      <c r="T815" s="265"/>
      <c r="U815" s="265"/>
      <c r="V815" s="265"/>
      <c r="W815" s="326"/>
      <c r="X815" s="265"/>
      <c r="Y815" s="265"/>
      <c r="Z815" s="265"/>
      <c r="AA815" s="265"/>
      <c r="AB815" s="265"/>
      <c r="AC815" s="265"/>
      <c r="AD815" s="265"/>
      <c r="AE815" s="265"/>
      <c r="AF815" s="265"/>
      <c r="AG815" s="265"/>
      <c r="AH815" s="265"/>
      <c r="AI815" s="265"/>
      <c r="AJ815" s="265"/>
      <c r="AK815" s="265"/>
      <c r="AL815" s="265"/>
      <c r="AM815" s="265"/>
      <c r="AN815" s="266"/>
      <c r="AO815" s="266"/>
      <c r="AP815" s="266"/>
      <c r="AQ815" s="266"/>
      <c r="AR815" s="266"/>
      <c r="AS815" s="265"/>
    </row>
    <row r="816" spans="1:45" ht="14.25" customHeight="1" x14ac:dyDescent="0.25">
      <c r="A816" s="265"/>
      <c r="B816" s="325"/>
      <c r="C816" s="325"/>
      <c r="D816" s="265"/>
      <c r="E816" s="265"/>
      <c r="F816" s="265"/>
      <c r="G816" s="265"/>
      <c r="H816" s="265"/>
      <c r="I816" s="265"/>
      <c r="J816" s="265"/>
      <c r="K816" s="265"/>
      <c r="L816" s="265"/>
      <c r="M816" s="265"/>
      <c r="N816" s="265"/>
      <c r="O816" s="265"/>
      <c r="P816" s="265"/>
      <c r="Q816" s="265"/>
      <c r="R816" s="265"/>
      <c r="S816" s="265"/>
      <c r="T816" s="265"/>
      <c r="U816" s="265"/>
      <c r="V816" s="265"/>
      <c r="W816" s="326"/>
      <c r="X816" s="265"/>
      <c r="Y816" s="265"/>
      <c r="Z816" s="265"/>
      <c r="AA816" s="265"/>
      <c r="AB816" s="265"/>
      <c r="AC816" s="265"/>
      <c r="AD816" s="265"/>
      <c r="AE816" s="265"/>
      <c r="AF816" s="265"/>
      <c r="AG816" s="265"/>
      <c r="AH816" s="265"/>
      <c r="AI816" s="265"/>
      <c r="AJ816" s="265"/>
      <c r="AK816" s="265"/>
      <c r="AL816" s="265"/>
      <c r="AM816" s="265"/>
      <c r="AN816" s="266"/>
      <c r="AO816" s="266"/>
      <c r="AP816" s="266"/>
      <c r="AQ816" s="266"/>
      <c r="AR816" s="266"/>
      <c r="AS816" s="265"/>
    </row>
    <row r="817" spans="1:45" ht="14.25" customHeight="1" x14ac:dyDescent="0.25">
      <c r="A817" s="265"/>
      <c r="B817" s="325"/>
      <c r="C817" s="325"/>
      <c r="D817" s="265"/>
      <c r="E817" s="265"/>
      <c r="F817" s="265"/>
      <c r="G817" s="265"/>
      <c r="H817" s="265"/>
      <c r="I817" s="265"/>
      <c r="J817" s="265"/>
      <c r="K817" s="265"/>
      <c r="L817" s="265"/>
      <c r="M817" s="265"/>
      <c r="N817" s="265"/>
      <c r="O817" s="265"/>
      <c r="P817" s="265"/>
      <c r="Q817" s="265"/>
      <c r="R817" s="265"/>
      <c r="S817" s="265"/>
      <c r="T817" s="265"/>
      <c r="U817" s="265"/>
      <c r="V817" s="265"/>
      <c r="W817" s="326"/>
      <c r="X817" s="265"/>
      <c r="Y817" s="265"/>
      <c r="Z817" s="265"/>
      <c r="AA817" s="265"/>
      <c r="AB817" s="265"/>
      <c r="AC817" s="265"/>
      <c r="AD817" s="265"/>
      <c r="AE817" s="265"/>
      <c r="AF817" s="265"/>
      <c r="AG817" s="265"/>
      <c r="AH817" s="265"/>
      <c r="AI817" s="265"/>
      <c r="AJ817" s="265"/>
      <c r="AK817" s="265"/>
      <c r="AL817" s="265"/>
      <c r="AM817" s="265"/>
      <c r="AN817" s="266"/>
      <c r="AO817" s="266"/>
      <c r="AP817" s="266"/>
      <c r="AQ817" s="266"/>
      <c r="AR817" s="266"/>
      <c r="AS817" s="265"/>
    </row>
    <row r="818" spans="1:45" ht="14.25" customHeight="1" x14ac:dyDescent="0.25">
      <c r="A818" s="265"/>
      <c r="B818" s="325"/>
      <c r="C818" s="325"/>
      <c r="D818" s="265"/>
      <c r="E818" s="265"/>
      <c r="F818" s="265"/>
      <c r="G818" s="265"/>
      <c r="H818" s="265"/>
      <c r="I818" s="265"/>
      <c r="J818" s="265"/>
      <c r="K818" s="265"/>
      <c r="L818" s="265"/>
      <c r="M818" s="265"/>
      <c r="N818" s="265"/>
      <c r="O818" s="265"/>
      <c r="P818" s="265"/>
      <c r="Q818" s="265"/>
      <c r="R818" s="265"/>
      <c r="S818" s="265"/>
      <c r="T818" s="265"/>
      <c r="U818" s="265"/>
      <c r="V818" s="265"/>
      <c r="W818" s="326"/>
      <c r="X818" s="265"/>
      <c r="Y818" s="265"/>
      <c r="Z818" s="265"/>
      <c r="AA818" s="265"/>
      <c r="AB818" s="265"/>
      <c r="AC818" s="265"/>
      <c r="AD818" s="265"/>
      <c r="AE818" s="265"/>
      <c r="AF818" s="265"/>
      <c r="AG818" s="265"/>
      <c r="AH818" s="265"/>
      <c r="AI818" s="265"/>
      <c r="AJ818" s="265"/>
      <c r="AK818" s="265"/>
      <c r="AL818" s="265"/>
      <c r="AM818" s="265"/>
      <c r="AN818" s="266"/>
      <c r="AO818" s="266"/>
      <c r="AP818" s="266"/>
      <c r="AQ818" s="266"/>
      <c r="AR818" s="266"/>
      <c r="AS818" s="265"/>
    </row>
    <row r="819" spans="1:45" ht="14.25" customHeight="1" x14ac:dyDescent="0.25">
      <c r="A819" s="265"/>
      <c r="B819" s="325"/>
      <c r="C819" s="325"/>
      <c r="D819" s="265"/>
      <c r="E819" s="265"/>
      <c r="F819" s="265"/>
      <c r="G819" s="265"/>
      <c r="H819" s="265"/>
      <c r="I819" s="265"/>
      <c r="J819" s="265"/>
      <c r="K819" s="265"/>
      <c r="L819" s="265"/>
      <c r="M819" s="265"/>
      <c r="N819" s="265"/>
      <c r="O819" s="265"/>
      <c r="P819" s="265"/>
      <c r="Q819" s="265"/>
      <c r="R819" s="265"/>
      <c r="S819" s="265"/>
      <c r="T819" s="265"/>
      <c r="U819" s="265"/>
      <c r="V819" s="265"/>
      <c r="W819" s="326"/>
      <c r="X819" s="265"/>
      <c r="Y819" s="265"/>
      <c r="Z819" s="265"/>
      <c r="AA819" s="265"/>
      <c r="AB819" s="265"/>
      <c r="AC819" s="265"/>
      <c r="AD819" s="265"/>
      <c r="AE819" s="265"/>
      <c r="AF819" s="265"/>
      <c r="AG819" s="265"/>
      <c r="AH819" s="265"/>
      <c r="AI819" s="265"/>
      <c r="AJ819" s="265"/>
      <c r="AK819" s="265"/>
      <c r="AL819" s="265"/>
      <c r="AM819" s="265"/>
      <c r="AN819" s="266"/>
      <c r="AO819" s="266"/>
      <c r="AP819" s="266"/>
      <c r="AQ819" s="266"/>
      <c r="AR819" s="266"/>
      <c r="AS819" s="265"/>
    </row>
    <row r="820" spans="1:45" ht="14.25" customHeight="1" x14ac:dyDescent="0.25">
      <c r="A820" s="265"/>
      <c r="B820" s="325"/>
      <c r="C820" s="325"/>
      <c r="D820" s="265"/>
      <c r="E820" s="265"/>
      <c r="F820" s="265"/>
      <c r="G820" s="265"/>
      <c r="H820" s="265"/>
      <c r="I820" s="265"/>
      <c r="J820" s="265"/>
      <c r="K820" s="265"/>
      <c r="L820" s="265"/>
      <c r="M820" s="265"/>
      <c r="N820" s="265"/>
      <c r="O820" s="265"/>
      <c r="P820" s="265"/>
      <c r="Q820" s="265"/>
      <c r="R820" s="265"/>
      <c r="S820" s="265"/>
      <c r="T820" s="265"/>
      <c r="U820" s="265"/>
      <c r="V820" s="265"/>
      <c r="W820" s="326"/>
      <c r="X820" s="265"/>
      <c r="Y820" s="265"/>
      <c r="Z820" s="265"/>
      <c r="AA820" s="265"/>
      <c r="AB820" s="265"/>
      <c r="AC820" s="265"/>
      <c r="AD820" s="265"/>
      <c r="AE820" s="265"/>
      <c r="AF820" s="265"/>
      <c r="AG820" s="265"/>
      <c r="AH820" s="265"/>
      <c r="AI820" s="265"/>
      <c r="AJ820" s="265"/>
      <c r="AK820" s="265"/>
      <c r="AL820" s="265"/>
      <c r="AM820" s="265"/>
      <c r="AN820" s="266"/>
      <c r="AO820" s="266"/>
      <c r="AP820" s="266"/>
      <c r="AQ820" s="266"/>
      <c r="AR820" s="266"/>
      <c r="AS820" s="265"/>
    </row>
    <row r="821" spans="1:45" ht="14.25" customHeight="1" x14ac:dyDescent="0.25">
      <c r="A821" s="265"/>
      <c r="B821" s="325"/>
      <c r="C821" s="325"/>
      <c r="D821" s="265"/>
      <c r="E821" s="265"/>
      <c r="F821" s="265"/>
      <c r="G821" s="265"/>
      <c r="H821" s="265"/>
      <c r="I821" s="265"/>
      <c r="J821" s="265"/>
      <c r="K821" s="265"/>
      <c r="L821" s="265"/>
      <c r="M821" s="265"/>
      <c r="N821" s="265"/>
      <c r="O821" s="265"/>
      <c r="P821" s="265"/>
      <c r="Q821" s="265"/>
      <c r="R821" s="265"/>
      <c r="S821" s="265"/>
      <c r="T821" s="265"/>
      <c r="U821" s="265"/>
      <c r="V821" s="265"/>
      <c r="W821" s="326"/>
      <c r="X821" s="265"/>
      <c r="Y821" s="265"/>
      <c r="Z821" s="265"/>
      <c r="AA821" s="265"/>
      <c r="AB821" s="265"/>
      <c r="AC821" s="265"/>
      <c r="AD821" s="265"/>
      <c r="AE821" s="265"/>
      <c r="AF821" s="265"/>
      <c r="AG821" s="265"/>
      <c r="AH821" s="265"/>
      <c r="AI821" s="265"/>
      <c r="AJ821" s="265"/>
      <c r="AK821" s="265"/>
      <c r="AL821" s="265"/>
      <c r="AM821" s="265"/>
      <c r="AN821" s="266"/>
      <c r="AO821" s="266"/>
      <c r="AP821" s="266"/>
      <c r="AQ821" s="266"/>
      <c r="AR821" s="266"/>
      <c r="AS821" s="265"/>
    </row>
    <row r="822" spans="1:45" ht="14.25" customHeight="1" x14ac:dyDescent="0.25">
      <c r="A822" s="265"/>
      <c r="B822" s="325"/>
      <c r="C822" s="325"/>
      <c r="D822" s="265"/>
      <c r="E822" s="265"/>
      <c r="F822" s="265"/>
      <c r="G822" s="265"/>
      <c r="H822" s="265"/>
      <c r="I822" s="265"/>
      <c r="J822" s="265"/>
      <c r="K822" s="265"/>
      <c r="L822" s="265"/>
      <c r="M822" s="265"/>
      <c r="N822" s="265"/>
      <c r="O822" s="265"/>
      <c r="P822" s="265"/>
      <c r="Q822" s="265"/>
      <c r="R822" s="265"/>
      <c r="S822" s="265"/>
      <c r="T822" s="265"/>
      <c r="U822" s="265"/>
      <c r="V822" s="265"/>
      <c r="W822" s="326"/>
      <c r="X822" s="265"/>
      <c r="Y822" s="265"/>
      <c r="Z822" s="265"/>
      <c r="AA822" s="265"/>
      <c r="AB822" s="265"/>
      <c r="AC822" s="265"/>
      <c r="AD822" s="265"/>
      <c r="AE822" s="265"/>
      <c r="AF822" s="265"/>
      <c r="AG822" s="265"/>
      <c r="AH822" s="265"/>
      <c r="AI822" s="265"/>
      <c r="AJ822" s="265"/>
      <c r="AK822" s="265"/>
      <c r="AL822" s="265"/>
      <c r="AM822" s="265"/>
      <c r="AN822" s="266"/>
      <c r="AO822" s="266"/>
      <c r="AP822" s="266"/>
      <c r="AQ822" s="266"/>
      <c r="AR822" s="266"/>
      <c r="AS822" s="265"/>
    </row>
    <row r="823" spans="1:45" ht="14.25" customHeight="1" x14ac:dyDescent="0.25">
      <c r="A823" s="265"/>
      <c r="B823" s="325"/>
      <c r="C823" s="325"/>
      <c r="D823" s="265"/>
      <c r="E823" s="265"/>
      <c r="F823" s="265"/>
      <c r="G823" s="265"/>
      <c r="H823" s="265"/>
      <c r="I823" s="265"/>
      <c r="J823" s="265"/>
      <c r="K823" s="265"/>
      <c r="L823" s="265"/>
      <c r="M823" s="265"/>
      <c r="N823" s="265"/>
      <c r="O823" s="265"/>
      <c r="P823" s="265"/>
      <c r="Q823" s="265"/>
      <c r="R823" s="265"/>
      <c r="S823" s="265"/>
      <c r="T823" s="265"/>
      <c r="U823" s="265"/>
      <c r="V823" s="265"/>
      <c r="W823" s="326"/>
      <c r="X823" s="265"/>
      <c r="Y823" s="265"/>
      <c r="Z823" s="265"/>
      <c r="AA823" s="265"/>
      <c r="AB823" s="265"/>
      <c r="AC823" s="265"/>
      <c r="AD823" s="265"/>
      <c r="AE823" s="265"/>
      <c r="AF823" s="265"/>
      <c r="AG823" s="265"/>
      <c r="AH823" s="265"/>
      <c r="AI823" s="265"/>
      <c r="AJ823" s="265"/>
      <c r="AK823" s="265"/>
      <c r="AL823" s="265"/>
      <c r="AM823" s="265"/>
      <c r="AN823" s="266"/>
      <c r="AO823" s="266"/>
      <c r="AP823" s="266"/>
      <c r="AQ823" s="266"/>
      <c r="AR823" s="266"/>
      <c r="AS823" s="265"/>
    </row>
    <row r="824" spans="1:45" ht="14.25" customHeight="1" x14ac:dyDescent="0.25">
      <c r="A824" s="265"/>
      <c r="B824" s="325"/>
      <c r="C824" s="325"/>
      <c r="D824" s="265"/>
      <c r="E824" s="265"/>
      <c r="F824" s="265"/>
      <c r="G824" s="265"/>
      <c r="H824" s="265"/>
      <c r="I824" s="265"/>
      <c r="J824" s="265"/>
      <c r="K824" s="265"/>
      <c r="L824" s="265"/>
      <c r="M824" s="265"/>
      <c r="N824" s="265"/>
      <c r="O824" s="265"/>
      <c r="P824" s="265"/>
      <c r="Q824" s="265"/>
      <c r="R824" s="265"/>
      <c r="S824" s="265"/>
      <c r="T824" s="265"/>
      <c r="U824" s="265"/>
      <c r="V824" s="265"/>
      <c r="W824" s="326"/>
      <c r="X824" s="265"/>
      <c r="Y824" s="265"/>
      <c r="Z824" s="265"/>
      <c r="AA824" s="265"/>
      <c r="AB824" s="265"/>
      <c r="AC824" s="265"/>
      <c r="AD824" s="265"/>
      <c r="AE824" s="265"/>
      <c r="AF824" s="265"/>
      <c r="AG824" s="265"/>
      <c r="AH824" s="265"/>
      <c r="AI824" s="265"/>
      <c r="AJ824" s="265"/>
      <c r="AK824" s="265"/>
      <c r="AL824" s="265"/>
      <c r="AM824" s="265"/>
      <c r="AN824" s="266"/>
      <c r="AO824" s="266"/>
      <c r="AP824" s="266"/>
      <c r="AQ824" s="266"/>
      <c r="AR824" s="266"/>
      <c r="AS824" s="265"/>
    </row>
    <row r="825" spans="1:45" ht="14.25" customHeight="1" x14ac:dyDescent="0.25">
      <c r="A825" s="265"/>
      <c r="B825" s="325"/>
      <c r="C825" s="325"/>
      <c r="D825" s="265"/>
      <c r="E825" s="265"/>
      <c r="F825" s="265"/>
      <c r="G825" s="265"/>
      <c r="H825" s="265"/>
      <c r="I825" s="265"/>
      <c r="J825" s="265"/>
      <c r="K825" s="265"/>
      <c r="L825" s="265"/>
      <c r="M825" s="265"/>
      <c r="N825" s="265"/>
      <c r="O825" s="265"/>
      <c r="P825" s="265"/>
      <c r="Q825" s="265"/>
      <c r="R825" s="265"/>
      <c r="S825" s="265"/>
      <c r="T825" s="265"/>
      <c r="U825" s="265"/>
      <c r="V825" s="265"/>
      <c r="W825" s="326"/>
      <c r="X825" s="265"/>
      <c r="Y825" s="265"/>
      <c r="Z825" s="265"/>
      <c r="AA825" s="265"/>
      <c r="AB825" s="265"/>
      <c r="AC825" s="265"/>
      <c r="AD825" s="265"/>
      <c r="AE825" s="265"/>
      <c r="AF825" s="265"/>
      <c r="AG825" s="265"/>
      <c r="AH825" s="265"/>
      <c r="AI825" s="265"/>
      <c r="AJ825" s="265"/>
      <c r="AK825" s="265"/>
      <c r="AL825" s="265"/>
      <c r="AM825" s="265"/>
      <c r="AN825" s="266"/>
      <c r="AO825" s="266"/>
      <c r="AP825" s="266"/>
      <c r="AQ825" s="266"/>
      <c r="AR825" s="266"/>
      <c r="AS825" s="265"/>
    </row>
    <row r="826" spans="1:45" ht="14.25" customHeight="1" x14ac:dyDescent="0.25">
      <c r="A826" s="265"/>
      <c r="B826" s="325"/>
      <c r="C826" s="325"/>
      <c r="D826" s="265"/>
      <c r="E826" s="265"/>
      <c r="F826" s="265"/>
      <c r="G826" s="265"/>
      <c r="H826" s="265"/>
      <c r="I826" s="265"/>
      <c r="J826" s="265"/>
      <c r="K826" s="265"/>
      <c r="L826" s="265"/>
      <c r="M826" s="265"/>
      <c r="N826" s="265"/>
      <c r="O826" s="265"/>
      <c r="P826" s="265"/>
      <c r="Q826" s="265"/>
      <c r="R826" s="265"/>
      <c r="S826" s="265"/>
      <c r="T826" s="265"/>
      <c r="U826" s="265"/>
      <c r="V826" s="265"/>
      <c r="W826" s="326"/>
      <c r="X826" s="265"/>
      <c r="Y826" s="265"/>
      <c r="Z826" s="265"/>
      <c r="AA826" s="265"/>
      <c r="AB826" s="265"/>
      <c r="AC826" s="265"/>
      <c r="AD826" s="265"/>
      <c r="AE826" s="265"/>
      <c r="AF826" s="265"/>
      <c r="AG826" s="265"/>
      <c r="AH826" s="265"/>
      <c r="AI826" s="265"/>
      <c r="AJ826" s="265"/>
      <c r="AK826" s="265"/>
      <c r="AL826" s="265"/>
      <c r="AM826" s="265"/>
      <c r="AN826" s="266"/>
      <c r="AO826" s="266"/>
      <c r="AP826" s="266"/>
      <c r="AQ826" s="266"/>
      <c r="AR826" s="266"/>
      <c r="AS826" s="265"/>
    </row>
    <row r="827" spans="1:45" ht="14.25" customHeight="1" x14ac:dyDescent="0.25">
      <c r="A827" s="265"/>
      <c r="B827" s="325"/>
      <c r="C827" s="325"/>
      <c r="D827" s="265"/>
      <c r="E827" s="265"/>
      <c r="F827" s="265"/>
      <c r="G827" s="265"/>
      <c r="H827" s="265"/>
      <c r="I827" s="265"/>
      <c r="J827" s="265"/>
      <c r="K827" s="265"/>
      <c r="L827" s="265"/>
      <c r="M827" s="265"/>
      <c r="N827" s="265"/>
      <c r="O827" s="265"/>
      <c r="P827" s="265"/>
      <c r="Q827" s="265"/>
      <c r="R827" s="265"/>
      <c r="S827" s="265"/>
      <c r="T827" s="265"/>
      <c r="U827" s="265"/>
      <c r="V827" s="265"/>
      <c r="W827" s="326"/>
      <c r="X827" s="265"/>
      <c r="Y827" s="265"/>
      <c r="Z827" s="265"/>
      <c r="AA827" s="265"/>
      <c r="AB827" s="265"/>
      <c r="AC827" s="265"/>
      <c r="AD827" s="265"/>
      <c r="AE827" s="265"/>
      <c r="AF827" s="265"/>
      <c r="AG827" s="265"/>
      <c r="AH827" s="265"/>
      <c r="AI827" s="265"/>
      <c r="AJ827" s="265"/>
      <c r="AK827" s="265"/>
      <c r="AL827" s="265"/>
      <c r="AM827" s="265"/>
      <c r="AN827" s="266"/>
      <c r="AO827" s="266"/>
      <c r="AP827" s="266"/>
      <c r="AQ827" s="266"/>
      <c r="AR827" s="266"/>
      <c r="AS827" s="265"/>
    </row>
    <row r="828" spans="1:45" ht="14.25" customHeight="1" x14ac:dyDescent="0.25">
      <c r="A828" s="265"/>
      <c r="B828" s="325"/>
      <c r="C828" s="325"/>
      <c r="D828" s="265"/>
      <c r="E828" s="265"/>
      <c r="F828" s="265"/>
      <c r="G828" s="265"/>
      <c r="H828" s="265"/>
      <c r="I828" s="265"/>
      <c r="J828" s="265"/>
      <c r="K828" s="265"/>
      <c r="L828" s="265"/>
      <c r="M828" s="265"/>
      <c r="N828" s="265"/>
      <c r="O828" s="265"/>
      <c r="P828" s="265"/>
      <c r="Q828" s="265"/>
      <c r="R828" s="265"/>
      <c r="S828" s="265"/>
      <c r="T828" s="265"/>
      <c r="U828" s="265"/>
      <c r="V828" s="265"/>
      <c r="W828" s="326"/>
      <c r="X828" s="265"/>
      <c r="Y828" s="265"/>
      <c r="Z828" s="265"/>
      <c r="AA828" s="265"/>
      <c r="AB828" s="265"/>
      <c r="AC828" s="265"/>
      <c r="AD828" s="265"/>
      <c r="AE828" s="265"/>
      <c r="AF828" s="265"/>
      <c r="AG828" s="265"/>
      <c r="AH828" s="265"/>
      <c r="AI828" s="265"/>
      <c r="AJ828" s="265"/>
      <c r="AK828" s="265"/>
      <c r="AL828" s="265"/>
      <c r="AM828" s="265"/>
      <c r="AN828" s="266"/>
      <c r="AO828" s="266"/>
      <c r="AP828" s="266"/>
      <c r="AQ828" s="266"/>
      <c r="AR828" s="266"/>
      <c r="AS828" s="265"/>
    </row>
    <row r="829" spans="1:45" ht="14.25" customHeight="1" x14ac:dyDescent="0.25">
      <c r="A829" s="265"/>
      <c r="B829" s="325"/>
      <c r="C829" s="325"/>
      <c r="D829" s="265"/>
      <c r="E829" s="265"/>
      <c r="F829" s="265"/>
      <c r="G829" s="265"/>
      <c r="H829" s="265"/>
      <c r="I829" s="265"/>
      <c r="J829" s="265"/>
      <c r="K829" s="265"/>
      <c r="L829" s="265"/>
      <c r="M829" s="265"/>
      <c r="N829" s="265"/>
      <c r="O829" s="265"/>
      <c r="P829" s="265"/>
      <c r="Q829" s="265"/>
      <c r="R829" s="265"/>
      <c r="S829" s="265"/>
      <c r="T829" s="265"/>
      <c r="U829" s="265"/>
      <c r="V829" s="265"/>
      <c r="W829" s="326"/>
      <c r="X829" s="265"/>
      <c r="Y829" s="265"/>
      <c r="Z829" s="265"/>
      <c r="AA829" s="265"/>
      <c r="AB829" s="265"/>
      <c r="AC829" s="265"/>
      <c r="AD829" s="265"/>
      <c r="AE829" s="265"/>
      <c r="AF829" s="265"/>
      <c r="AG829" s="265"/>
      <c r="AH829" s="265"/>
      <c r="AI829" s="265"/>
      <c r="AJ829" s="265"/>
      <c r="AK829" s="265"/>
      <c r="AL829" s="265"/>
      <c r="AM829" s="265"/>
      <c r="AN829" s="266"/>
      <c r="AO829" s="266"/>
      <c r="AP829" s="266"/>
      <c r="AQ829" s="266"/>
      <c r="AR829" s="266"/>
      <c r="AS829" s="265"/>
    </row>
    <row r="830" spans="1:45" ht="14.25" customHeight="1" x14ac:dyDescent="0.25">
      <c r="A830" s="265"/>
      <c r="B830" s="325"/>
      <c r="C830" s="325"/>
      <c r="D830" s="265"/>
      <c r="E830" s="265"/>
      <c r="F830" s="265"/>
      <c r="G830" s="265"/>
      <c r="H830" s="265"/>
      <c r="I830" s="265"/>
      <c r="J830" s="265"/>
      <c r="K830" s="265"/>
      <c r="L830" s="265"/>
      <c r="M830" s="265"/>
      <c r="N830" s="265"/>
      <c r="O830" s="265"/>
      <c r="P830" s="265"/>
      <c r="Q830" s="265"/>
      <c r="R830" s="265"/>
      <c r="S830" s="265"/>
      <c r="T830" s="265"/>
      <c r="U830" s="265"/>
      <c r="V830" s="265"/>
      <c r="W830" s="326"/>
      <c r="X830" s="265"/>
      <c r="Y830" s="265"/>
      <c r="Z830" s="265"/>
      <c r="AA830" s="265"/>
      <c r="AB830" s="265"/>
      <c r="AC830" s="265"/>
      <c r="AD830" s="265"/>
      <c r="AE830" s="265"/>
      <c r="AF830" s="265"/>
      <c r="AG830" s="265"/>
      <c r="AH830" s="265"/>
      <c r="AI830" s="265"/>
      <c r="AJ830" s="265"/>
      <c r="AK830" s="265"/>
      <c r="AL830" s="265"/>
      <c r="AM830" s="265"/>
      <c r="AN830" s="266"/>
      <c r="AO830" s="266"/>
      <c r="AP830" s="266"/>
      <c r="AQ830" s="266"/>
      <c r="AR830" s="266"/>
      <c r="AS830" s="265"/>
    </row>
    <row r="831" spans="1:45" ht="14.25" customHeight="1" x14ac:dyDescent="0.25">
      <c r="A831" s="265"/>
      <c r="B831" s="325"/>
      <c r="C831" s="325"/>
      <c r="D831" s="265"/>
      <c r="E831" s="265"/>
      <c r="F831" s="265"/>
      <c r="G831" s="265"/>
      <c r="H831" s="265"/>
      <c r="I831" s="265"/>
      <c r="J831" s="265"/>
      <c r="K831" s="265"/>
      <c r="L831" s="265"/>
      <c r="M831" s="265"/>
      <c r="N831" s="265"/>
      <c r="O831" s="265"/>
      <c r="P831" s="265"/>
      <c r="Q831" s="265"/>
      <c r="R831" s="265"/>
      <c r="S831" s="265"/>
      <c r="T831" s="265"/>
      <c r="U831" s="265"/>
      <c r="V831" s="265"/>
      <c r="W831" s="326"/>
      <c r="X831" s="265"/>
      <c r="Y831" s="265"/>
      <c r="Z831" s="265"/>
      <c r="AA831" s="265"/>
      <c r="AB831" s="265"/>
      <c r="AC831" s="265"/>
      <c r="AD831" s="265"/>
      <c r="AE831" s="265"/>
      <c r="AF831" s="265"/>
      <c r="AG831" s="265"/>
      <c r="AH831" s="265"/>
      <c r="AI831" s="265"/>
      <c r="AJ831" s="265"/>
      <c r="AK831" s="265"/>
      <c r="AL831" s="265"/>
      <c r="AM831" s="265"/>
      <c r="AN831" s="266"/>
      <c r="AO831" s="266"/>
      <c r="AP831" s="266"/>
      <c r="AQ831" s="266"/>
      <c r="AR831" s="266"/>
      <c r="AS831" s="265"/>
    </row>
    <row r="832" spans="1:45" ht="14.25" customHeight="1" x14ac:dyDescent="0.25">
      <c r="A832" s="265"/>
      <c r="B832" s="325"/>
      <c r="C832" s="325"/>
      <c r="D832" s="265"/>
      <c r="E832" s="265"/>
      <c r="F832" s="265"/>
      <c r="G832" s="265"/>
      <c r="H832" s="265"/>
      <c r="I832" s="265"/>
      <c r="J832" s="265"/>
      <c r="K832" s="265"/>
      <c r="L832" s="265"/>
      <c r="M832" s="265"/>
      <c r="N832" s="265"/>
      <c r="O832" s="265"/>
      <c r="P832" s="265"/>
      <c r="Q832" s="265"/>
      <c r="R832" s="265"/>
      <c r="S832" s="265"/>
      <c r="T832" s="265"/>
      <c r="U832" s="265"/>
      <c r="V832" s="265"/>
      <c r="W832" s="326"/>
      <c r="X832" s="265"/>
      <c r="Y832" s="265"/>
      <c r="Z832" s="265"/>
      <c r="AA832" s="265"/>
      <c r="AB832" s="265"/>
      <c r="AC832" s="265"/>
      <c r="AD832" s="265"/>
      <c r="AE832" s="265"/>
      <c r="AF832" s="265"/>
      <c r="AG832" s="265"/>
      <c r="AH832" s="265"/>
      <c r="AI832" s="265"/>
      <c r="AJ832" s="265"/>
      <c r="AK832" s="265"/>
      <c r="AL832" s="265"/>
      <c r="AM832" s="265"/>
      <c r="AN832" s="266"/>
      <c r="AO832" s="266"/>
      <c r="AP832" s="266"/>
      <c r="AQ832" s="266"/>
      <c r="AR832" s="266"/>
      <c r="AS832" s="265"/>
    </row>
    <row r="833" spans="1:45" ht="14.25" customHeight="1" x14ac:dyDescent="0.25">
      <c r="A833" s="265"/>
      <c r="B833" s="325"/>
      <c r="C833" s="325"/>
      <c r="D833" s="265"/>
      <c r="E833" s="265"/>
      <c r="F833" s="265"/>
      <c r="G833" s="265"/>
      <c r="H833" s="265"/>
      <c r="I833" s="265"/>
      <c r="J833" s="265"/>
      <c r="K833" s="265"/>
      <c r="L833" s="265"/>
      <c r="M833" s="265"/>
      <c r="N833" s="265"/>
      <c r="O833" s="265"/>
      <c r="P833" s="265"/>
      <c r="Q833" s="265"/>
      <c r="R833" s="265"/>
      <c r="S833" s="265"/>
      <c r="T833" s="265"/>
      <c r="U833" s="265"/>
      <c r="V833" s="265"/>
      <c r="W833" s="326"/>
      <c r="X833" s="265"/>
      <c r="Y833" s="265"/>
      <c r="Z833" s="265"/>
      <c r="AA833" s="265"/>
      <c r="AB833" s="265"/>
      <c r="AC833" s="265"/>
      <c r="AD833" s="265"/>
      <c r="AE833" s="265"/>
      <c r="AF833" s="265"/>
      <c r="AG833" s="265"/>
      <c r="AH833" s="265"/>
      <c r="AI833" s="265"/>
      <c r="AJ833" s="265"/>
      <c r="AK833" s="265"/>
      <c r="AL833" s="265"/>
      <c r="AM833" s="265"/>
      <c r="AN833" s="266"/>
      <c r="AO833" s="266"/>
      <c r="AP833" s="266"/>
      <c r="AQ833" s="266"/>
      <c r="AR833" s="266"/>
      <c r="AS833" s="265"/>
    </row>
    <row r="834" spans="1:45" ht="14.25" customHeight="1" x14ac:dyDescent="0.25">
      <c r="A834" s="265"/>
      <c r="B834" s="325"/>
      <c r="C834" s="325"/>
      <c r="D834" s="265"/>
      <c r="E834" s="265"/>
      <c r="F834" s="265"/>
      <c r="G834" s="265"/>
      <c r="H834" s="265"/>
      <c r="I834" s="265"/>
      <c r="J834" s="265"/>
      <c r="K834" s="265"/>
      <c r="L834" s="265"/>
      <c r="M834" s="265"/>
      <c r="N834" s="265"/>
      <c r="O834" s="265"/>
      <c r="P834" s="265"/>
      <c r="Q834" s="265"/>
      <c r="R834" s="265"/>
      <c r="S834" s="265"/>
      <c r="T834" s="265"/>
      <c r="U834" s="265"/>
      <c r="V834" s="265"/>
      <c r="W834" s="326"/>
      <c r="X834" s="265"/>
      <c r="Y834" s="265"/>
      <c r="Z834" s="265"/>
      <c r="AA834" s="265"/>
      <c r="AB834" s="265"/>
      <c r="AC834" s="265"/>
      <c r="AD834" s="265"/>
      <c r="AE834" s="265"/>
      <c r="AF834" s="265"/>
      <c r="AG834" s="265"/>
      <c r="AH834" s="265"/>
      <c r="AI834" s="265"/>
      <c r="AJ834" s="265"/>
      <c r="AK834" s="265"/>
      <c r="AL834" s="265"/>
      <c r="AM834" s="265"/>
      <c r="AN834" s="266"/>
      <c r="AO834" s="266"/>
      <c r="AP834" s="266"/>
      <c r="AQ834" s="266"/>
      <c r="AR834" s="266"/>
      <c r="AS834" s="265"/>
    </row>
    <row r="835" spans="1:45" ht="14.25" customHeight="1" x14ac:dyDescent="0.25">
      <c r="A835" s="265"/>
      <c r="B835" s="325"/>
      <c r="C835" s="325"/>
      <c r="D835" s="265"/>
      <c r="E835" s="265"/>
      <c r="F835" s="265"/>
      <c r="G835" s="265"/>
      <c r="H835" s="265"/>
      <c r="I835" s="265"/>
      <c r="J835" s="265"/>
      <c r="K835" s="265"/>
      <c r="L835" s="265"/>
      <c r="M835" s="265"/>
      <c r="N835" s="265"/>
      <c r="O835" s="265"/>
      <c r="P835" s="265"/>
      <c r="Q835" s="265"/>
      <c r="R835" s="265"/>
      <c r="S835" s="265"/>
      <c r="T835" s="265"/>
      <c r="U835" s="265"/>
      <c r="V835" s="265"/>
      <c r="W835" s="326"/>
      <c r="X835" s="265"/>
      <c r="Y835" s="265"/>
      <c r="Z835" s="265"/>
      <c r="AA835" s="265"/>
      <c r="AB835" s="265"/>
      <c r="AC835" s="265"/>
      <c r="AD835" s="265"/>
      <c r="AE835" s="265"/>
      <c r="AF835" s="265"/>
      <c r="AG835" s="265"/>
      <c r="AH835" s="265"/>
      <c r="AI835" s="265"/>
      <c r="AJ835" s="265"/>
      <c r="AK835" s="265"/>
      <c r="AL835" s="265"/>
      <c r="AM835" s="265"/>
      <c r="AN835" s="266"/>
      <c r="AO835" s="266"/>
      <c r="AP835" s="266"/>
      <c r="AQ835" s="266"/>
      <c r="AR835" s="266"/>
      <c r="AS835" s="265"/>
    </row>
    <row r="836" spans="1:45" ht="14.25" customHeight="1" x14ac:dyDescent="0.25">
      <c r="A836" s="265"/>
      <c r="B836" s="325"/>
      <c r="C836" s="325"/>
      <c r="D836" s="265"/>
      <c r="E836" s="265"/>
      <c r="F836" s="265"/>
      <c r="G836" s="265"/>
      <c r="H836" s="265"/>
      <c r="I836" s="265"/>
      <c r="J836" s="265"/>
      <c r="K836" s="265"/>
      <c r="L836" s="265"/>
      <c r="M836" s="265"/>
      <c r="N836" s="265"/>
      <c r="O836" s="265"/>
      <c r="P836" s="265"/>
      <c r="Q836" s="265"/>
      <c r="R836" s="265"/>
      <c r="S836" s="265"/>
      <c r="T836" s="265"/>
      <c r="U836" s="265"/>
      <c r="V836" s="265"/>
      <c r="W836" s="326"/>
      <c r="X836" s="265"/>
      <c r="Y836" s="265"/>
      <c r="Z836" s="265"/>
      <c r="AA836" s="265"/>
      <c r="AB836" s="265"/>
      <c r="AC836" s="265"/>
      <c r="AD836" s="265"/>
      <c r="AE836" s="265"/>
      <c r="AF836" s="265"/>
      <c r="AG836" s="265"/>
      <c r="AH836" s="265"/>
      <c r="AI836" s="265"/>
      <c r="AJ836" s="265"/>
      <c r="AK836" s="265"/>
      <c r="AL836" s="265"/>
      <c r="AM836" s="265"/>
      <c r="AN836" s="266"/>
      <c r="AO836" s="266"/>
      <c r="AP836" s="266"/>
      <c r="AQ836" s="266"/>
      <c r="AR836" s="266"/>
      <c r="AS836" s="265"/>
    </row>
    <row r="837" spans="1:45" ht="14.25" customHeight="1" x14ac:dyDescent="0.25">
      <c r="A837" s="265"/>
      <c r="B837" s="325"/>
      <c r="C837" s="325"/>
      <c r="D837" s="265"/>
      <c r="E837" s="265"/>
      <c r="F837" s="265"/>
      <c r="G837" s="265"/>
      <c r="H837" s="265"/>
      <c r="I837" s="265"/>
      <c r="J837" s="265"/>
      <c r="K837" s="265"/>
      <c r="L837" s="265"/>
      <c r="M837" s="265"/>
      <c r="N837" s="265"/>
      <c r="O837" s="265"/>
      <c r="P837" s="265"/>
      <c r="Q837" s="265"/>
      <c r="R837" s="265"/>
      <c r="S837" s="265"/>
      <c r="T837" s="265"/>
      <c r="U837" s="265"/>
      <c r="V837" s="265"/>
      <c r="W837" s="326"/>
      <c r="X837" s="265"/>
      <c r="Y837" s="265"/>
      <c r="Z837" s="265"/>
      <c r="AA837" s="265"/>
      <c r="AB837" s="265"/>
      <c r="AC837" s="265"/>
      <c r="AD837" s="265"/>
      <c r="AE837" s="265"/>
      <c r="AF837" s="265"/>
      <c r="AG837" s="265"/>
      <c r="AH837" s="265"/>
      <c r="AI837" s="265"/>
      <c r="AJ837" s="265"/>
      <c r="AK837" s="265"/>
      <c r="AL837" s="265"/>
      <c r="AM837" s="265"/>
      <c r="AN837" s="266"/>
      <c r="AO837" s="266"/>
      <c r="AP837" s="266"/>
      <c r="AQ837" s="266"/>
      <c r="AR837" s="266"/>
      <c r="AS837" s="265"/>
    </row>
    <row r="838" spans="1:45" ht="14.25" customHeight="1" x14ac:dyDescent="0.25">
      <c r="A838" s="265"/>
      <c r="B838" s="325"/>
      <c r="C838" s="325"/>
      <c r="D838" s="265"/>
      <c r="E838" s="265"/>
      <c r="F838" s="265"/>
      <c r="G838" s="265"/>
      <c r="H838" s="265"/>
      <c r="I838" s="265"/>
      <c r="J838" s="265"/>
      <c r="K838" s="265"/>
      <c r="L838" s="265"/>
      <c r="M838" s="265"/>
      <c r="N838" s="265"/>
      <c r="O838" s="265"/>
      <c r="P838" s="265"/>
      <c r="Q838" s="265"/>
      <c r="R838" s="265"/>
      <c r="S838" s="265"/>
      <c r="T838" s="265"/>
      <c r="U838" s="265"/>
      <c r="V838" s="265"/>
      <c r="W838" s="326"/>
      <c r="X838" s="265"/>
      <c r="Y838" s="265"/>
      <c r="Z838" s="265"/>
      <c r="AA838" s="265"/>
      <c r="AB838" s="265"/>
      <c r="AC838" s="265"/>
      <c r="AD838" s="265"/>
      <c r="AE838" s="265"/>
      <c r="AF838" s="265"/>
      <c r="AG838" s="265"/>
      <c r="AH838" s="265"/>
      <c r="AI838" s="265"/>
      <c r="AJ838" s="265"/>
      <c r="AK838" s="265"/>
      <c r="AL838" s="265"/>
      <c r="AM838" s="265"/>
      <c r="AN838" s="266"/>
      <c r="AO838" s="266"/>
      <c r="AP838" s="266"/>
      <c r="AQ838" s="266"/>
      <c r="AR838" s="266"/>
      <c r="AS838" s="265"/>
    </row>
    <row r="839" spans="1:45" ht="14.25" customHeight="1" x14ac:dyDescent="0.25">
      <c r="A839" s="265"/>
      <c r="B839" s="325"/>
      <c r="C839" s="325"/>
      <c r="D839" s="265"/>
      <c r="E839" s="265"/>
      <c r="F839" s="265"/>
      <c r="G839" s="265"/>
      <c r="H839" s="265"/>
      <c r="I839" s="265"/>
      <c r="J839" s="265"/>
      <c r="K839" s="265"/>
      <c r="L839" s="265"/>
      <c r="M839" s="265"/>
      <c r="N839" s="265"/>
      <c r="O839" s="265"/>
      <c r="P839" s="265"/>
      <c r="Q839" s="265"/>
      <c r="R839" s="265"/>
      <c r="S839" s="265"/>
      <c r="T839" s="265"/>
      <c r="U839" s="265"/>
      <c r="V839" s="265"/>
      <c r="W839" s="326"/>
      <c r="X839" s="265"/>
      <c r="Y839" s="265"/>
      <c r="Z839" s="265"/>
      <c r="AA839" s="265"/>
      <c r="AB839" s="265"/>
      <c r="AC839" s="265"/>
      <c r="AD839" s="265"/>
      <c r="AE839" s="265"/>
      <c r="AF839" s="265"/>
      <c r="AG839" s="265"/>
      <c r="AH839" s="265"/>
      <c r="AI839" s="265"/>
      <c r="AJ839" s="265"/>
      <c r="AK839" s="265"/>
      <c r="AL839" s="265"/>
      <c r="AM839" s="265"/>
      <c r="AN839" s="266"/>
      <c r="AO839" s="266"/>
      <c r="AP839" s="266"/>
      <c r="AQ839" s="266"/>
      <c r="AR839" s="266"/>
      <c r="AS839" s="265"/>
    </row>
    <row r="840" spans="1:45" ht="14.25" customHeight="1" x14ac:dyDescent="0.25">
      <c r="A840" s="265"/>
      <c r="B840" s="325"/>
      <c r="C840" s="325"/>
      <c r="D840" s="265"/>
      <c r="E840" s="265"/>
      <c r="F840" s="265"/>
      <c r="G840" s="265"/>
      <c r="H840" s="265"/>
      <c r="I840" s="265"/>
      <c r="J840" s="265"/>
      <c r="K840" s="265"/>
      <c r="L840" s="265"/>
      <c r="M840" s="265"/>
      <c r="N840" s="265"/>
      <c r="O840" s="265"/>
      <c r="P840" s="265"/>
      <c r="Q840" s="265"/>
      <c r="R840" s="265"/>
      <c r="S840" s="265"/>
      <c r="T840" s="265"/>
      <c r="U840" s="265"/>
      <c r="V840" s="265"/>
      <c r="W840" s="326"/>
      <c r="X840" s="265"/>
      <c r="Y840" s="265"/>
      <c r="Z840" s="265"/>
      <c r="AA840" s="265"/>
      <c r="AB840" s="265"/>
      <c r="AC840" s="265"/>
      <c r="AD840" s="265"/>
      <c r="AE840" s="265"/>
      <c r="AF840" s="265"/>
      <c r="AG840" s="265"/>
      <c r="AH840" s="265"/>
      <c r="AI840" s="265"/>
      <c r="AJ840" s="265"/>
      <c r="AK840" s="265"/>
      <c r="AL840" s="265"/>
      <c r="AM840" s="265"/>
      <c r="AN840" s="266"/>
      <c r="AO840" s="266"/>
      <c r="AP840" s="266"/>
      <c r="AQ840" s="266"/>
      <c r="AR840" s="266"/>
      <c r="AS840" s="265"/>
    </row>
    <row r="841" spans="1:45" ht="14.25" customHeight="1" x14ac:dyDescent="0.25">
      <c r="A841" s="265"/>
      <c r="B841" s="325"/>
      <c r="C841" s="325"/>
      <c r="D841" s="265"/>
      <c r="E841" s="265"/>
      <c r="F841" s="265"/>
      <c r="G841" s="265"/>
      <c r="H841" s="265"/>
      <c r="I841" s="265"/>
      <c r="J841" s="265"/>
      <c r="K841" s="265"/>
      <c r="L841" s="265"/>
      <c r="M841" s="265"/>
      <c r="N841" s="265"/>
      <c r="O841" s="265"/>
      <c r="P841" s="265"/>
      <c r="Q841" s="265"/>
      <c r="R841" s="265"/>
      <c r="S841" s="265"/>
      <c r="T841" s="265"/>
      <c r="U841" s="265"/>
      <c r="V841" s="265"/>
      <c r="W841" s="326"/>
      <c r="X841" s="265"/>
      <c r="Y841" s="265"/>
      <c r="Z841" s="265"/>
      <c r="AA841" s="265"/>
      <c r="AB841" s="265"/>
      <c r="AC841" s="265"/>
      <c r="AD841" s="265"/>
      <c r="AE841" s="265"/>
      <c r="AF841" s="265"/>
      <c r="AG841" s="265"/>
      <c r="AH841" s="265"/>
      <c r="AI841" s="265"/>
      <c r="AJ841" s="265"/>
      <c r="AK841" s="265"/>
      <c r="AL841" s="265"/>
      <c r="AM841" s="265"/>
      <c r="AN841" s="266"/>
      <c r="AO841" s="266"/>
      <c r="AP841" s="266"/>
      <c r="AQ841" s="266"/>
      <c r="AR841" s="266"/>
      <c r="AS841" s="265"/>
    </row>
    <row r="842" spans="1:45" ht="14.25" customHeight="1" x14ac:dyDescent="0.25">
      <c r="A842" s="265"/>
      <c r="B842" s="325"/>
      <c r="C842" s="325"/>
      <c r="D842" s="265"/>
      <c r="E842" s="265"/>
      <c r="F842" s="265"/>
      <c r="G842" s="265"/>
      <c r="H842" s="265"/>
      <c r="I842" s="265"/>
      <c r="J842" s="265"/>
      <c r="K842" s="265"/>
      <c r="L842" s="265"/>
      <c r="M842" s="265"/>
      <c r="N842" s="265"/>
      <c r="O842" s="265"/>
      <c r="P842" s="265"/>
      <c r="Q842" s="265"/>
      <c r="R842" s="265"/>
      <c r="S842" s="265"/>
      <c r="T842" s="265"/>
      <c r="U842" s="265"/>
      <c r="V842" s="265"/>
      <c r="W842" s="326"/>
      <c r="X842" s="265"/>
      <c r="Y842" s="265"/>
      <c r="Z842" s="265"/>
      <c r="AA842" s="265"/>
      <c r="AB842" s="265"/>
      <c r="AC842" s="265"/>
      <c r="AD842" s="265"/>
      <c r="AE842" s="265"/>
      <c r="AF842" s="265"/>
      <c r="AG842" s="265"/>
      <c r="AH842" s="265"/>
      <c r="AI842" s="265"/>
      <c r="AJ842" s="265"/>
      <c r="AK842" s="265"/>
      <c r="AL842" s="265"/>
      <c r="AM842" s="265"/>
      <c r="AN842" s="266"/>
      <c r="AO842" s="266"/>
      <c r="AP842" s="266"/>
      <c r="AQ842" s="266"/>
      <c r="AR842" s="266"/>
      <c r="AS842" s="265"/>
    </row>
    <row r="843" spans="1:45" ht="14.25" customHeight="1" x14ac:dyDescent="0.25">
      <c r="A843" s="265"/>
      <c r="B843" s="325"/>
      <c r="C843" s="325"/>
      <c r="D843" s="265"/>
      <c r="E843" s="265"/>
      <c r="F843" s="265"/>
      <c r="G843" s="265"/>
      <c r="H843" s="265"/>
      <c r="I843" s="265"/>
      <c r="J843" s="265"/>
      <c r="K843" s="265"/>
      <c r="L843" s="265"/>
      <c r="M843" s="265"/>
      <c r="N843" s="265"/>
      <c r="O843" s="265"/>
      <c r="P843" s="265"/>
      <c r="Q843" s="265"/>
      <c r="R843" s="265"/>
      <c r="S843" s="265"/>
      <c r="T843" s="265"/>
      <c r="U843" s="265"/>
      <c r="V843" s="265"/>
      <c r="W843" s="326"/>
      <c r="X843" s="265"/>
      <c r="Y843" s="265"/>
      <c r="Z843" s="265"/>
      <c r="AA843" s="265"/>
      <c r="AB843" s="265"/>
      <c r="AC843" s="265"/>
      <c r="AD843" s="265"/>
      <c r="AE843" s="265"/>
      <c r="AF843" s="265"/>
      <c r="AG843" s="265"/>
      <c r="AH843" s="265"/>
      <c r="AI843" s="265"/>
      <c r="AJ843" s="265"/>
      <c r="AK843" s="265"/>
      <c r="AL843" s="265"/>
      <c r="AM843" s="265"/>
      <c r="AN843" s="266"/>
      <c r="AO843" s="266"/>
      <c r="AP843" s="266"/>
      <c r="AQ843" s="266"/>
      <c r="AR843" s="266"/>
      <c r="AS843" s="265"/>
    </row>
    <row r="844" spans="1:45" ht="14.25" customHeight="1" x14ac:dyDescent="0.25">
      <c r="A844" s="265"/>
      <c r="B844" s="325"/>
      <c r="C844" s="325"/>
      <c r="D844" s="265"/>
      <c r="E844" s="265"/>
      <c r="F844" s="265"/>
      <c r="G844" s="265"/>
      <c r="H844" s="265"/>
      <c r="I844" s="265"/>
      <c r="J844" s="265"/>
      <c r="K844" s="265"/>
      <c r="L844" s="265"/>
      <c r="M844" s="265"/>
      <c r="N844" s="265"/>
      <c r="O844" s="265"/>
      <c r="P844" s="265"/>
      <c r="Q844" s="265"/>
      <c r="R844" s="265"/>
      <c r="S844" s="265"/>
      <c r="T844" s="265"/>
      <c r="U844" s="265"/>
      <c r="V844" s="265"/>
      <c r="W844" s="326"/>
      <c r="X844" s="265"/>
      <c r="Y844" s="265"/>
      <c r="Z844" s="265"/>
      <c r="AA844" s="265"/>
      <c r="AB844" s="265"/>
      <c r="AC844" s="265"/>
      <c r="AD844" s="265"/>
      <c r="AE844" s="265"/>
      <c r="AF844" s="265"/>
      <c r="AG844" s="265"/>
      <c r="AH844" s="265"/>
      <c r="AI844" s="265"/>
      <c r="AJ844" s="265"/>
      <c r="AK844" s="265"/>
      <c r="AL844" s="265"/>
      <c r="AM844" s="265"/>
      <c r="AN844" s="266"/>
      <c r="AO844" s="266"/>
      <c r="AP844" s="266"/>
      <c r="AQ844" s="266"/>
      <c r="AR844" s="266"/>
      <c r="AS844" s="265"/>
    </row>
    <row r="845" spans="1:45" ht="14.25" customHeight="1" x14ac:dyDescent="0.25">
      <c r="A845" s="265"/>
      <c r="B845" s="325"/>
      <c r="C845" s="325"/>
      <c r="D845" s="265"/>
      <c r="E845" s="265"/>
      <c r="F845" s="265"/>
      <c r="G845" s="265"/>
      <c r="H845" s="265"/>
      <c r="I845" s="265"/>
      <c r="J845" s="265"/>
      <c r="K845" s="265"/>
      <c r="L845" s="265"/>
      <c r="M845" s="265"/>
      <c r="N845" s="265"/>
      <c r="O845" s="265"/>
      <c r="P845" s="265"/>
      <c r="Q845" s="265"/>
      <c r="R845" s="265"/>
      <c r="S845" s="265"/>
      <c r="T845" s="265"/>
      <c r="U845" s="265"/>
      <c r="V845" s="265"/>
      <c r="W845" s="326"/>
      <c r="X845" s="265"/>
      <c r="Y845" s="265"/>
      <c r="Z845" s="265"/>
      <c r="AA845" s="265"/>
      <c r="AB845" s="265"/>
      <c r="AC845" s="265"/>
      <c r="AD845" s="265"/>
      <c r="AE845" s="265"/>
      <c r="AF845" s="265"/>
      <c r="AG845" s="265"/>
      <c r="AH845" s="265"/>
      <c r="AI845" s="265"/>
      <c r="AJ845" s="265"/>
      <c r="AK845" s="265"/>
      <c r="AL845" s="265"/>
      <c r="AM845" s="265"/>
      <c r="AN845" s="266"/>
      <c r="AO845" s="266"/>
      <c r="AP845" s="266"/>
      <c r="AQ845" s="266"/>
      <c r="AR845" s="266"/>
      <c r="AS845" s="265"/>
    </row>
    <row r="846" spans="1:45" ht="14.25" customHeight="1" x14ac:dyDescent="0.25">
      <c r="A846" s="265"/>
      <c r="B846" s="325"/>
      <c r="C846" s="325"/>
      <c r="D846" s="265"/>
      <c r="E846" s="265"/>
      <c r="F846" s="265"/>
      <c r="G846" s="265"/>
      <c r="H846" s="265"/>
      <c r="I846" s="265"/>
      <c r="J846" s="265"/>
      <c r="K846" s="265"/>
      <c r="L846" s="265"/>
      <c r="M846" s="265"/>
      <c r="N846" s="265"/>
      <c r="O846" s="265"/>
      <c r="P846" s="265"/>
      <c r="Q846" s="265"/>
      <c r="R846" s="265"/>
      <c r="S846" s="265"/>
      <c r="T846" s="265"/>
      <c r="U846" s="265"/>
      <c r="V846" s="265"/>
      <c r="W846" s="326"/>
      <c r="X846" s="265"/>
      <c r="Y846" s="265"/>
      <c r="Z846" s="265"/>
      <c r="AA846" s="265"/>
      <c r="AB846" s="265"/>
      <c r="AC846" s="265"/>
      <c r="AD846" s="265"/>
      <c r="AE846" s="265"/>
      <c r="AF846" s="265"/>
      <c r="AG846" s="265"/>
      <c r="AH846" s="265"/>
      <c r="AI846" s="265"/>
      <c r="AJ846" s="265"/>
      <c r="AK846" s="265"/>
      <c r="AL846" s="265"/>
      <c r="AM846" s="265"/>
      <c r="AN846" s="266"/>
      <c r="AO846" s="266"/>
      <c r="AP846" s="266"/>
      <c r="AQ846" s="266"/>
      <c r="AR846" s="266"/>
      <c r="AS846" s="265"/>
    </row>
    <row r="847" spans="1:45" ht="14.25" customHeight="1" x14ac:dyDescent="0.25">
      <c r="A847" s="265"/>
      <c r="B847" s="325"/>
      <c r="C847" s="325"/>
      <c r="D847" s="265"/>
      <c r="E847" s="265"/>
      <c r="F847" s="265"/>
      <c r="G847" s="265"/>
      <c r="H847" s="265"/>
      <c r="I847" s="265"/>
      <c r="J847" s="265"/>
      <c r="K847" s="265"/>
      <c r="L847" s="265"/>
      <c r="M847" s="265"/>
      <c r="N847" s="265"/>
      <c r="O847" s="265"/>
      <c r="P847" s="265"/>
      <c r="Q847" s="265"/>
      <c r="R847" s="265"/>
      <c r="S847" s="265"/>
      <c r="T847" s="265"/>
      <c r="U847" s="265"/>
      <c r="V847" s="265"/>
      <c r="W847" s="326"/>
      <c r="X847" s="265"/>
      <c r="Y847" s="265"/>
      <c r="Z847" s="265"/>
      <c r="AA847" s="265"/>
      <c r="AB847" s="265"/>
      <c r="AC847" s="265"/>
      <c r="AD847" s="265"/>
      <c r="AE847" s="265"/>
      <c r="AF847" s="265"/>
      <c r="AG847" s="265"/>
      <c r="AH847" s="265"/>
      <c r="AI847" s="265"/>
      <c r="AJ847" s="265"/>
      <c r="AK847" s="265"/>
      <c r="AL847" s="265"/>
      <c r="AM847" s="265"/>
      <c r="AN847" s="266"/>
      <c r="AO847" s="266"/>
      <c r="AP847" s="266"/>
      <c r="AQ847" s="266"/>
      <c r="AR847" s="266"/>
      <c r="AS847" s="265"/>
    </row>
    <row r="848" spans="1:45" ht="14.25" customHeight="1" x14ac:dyDescent="0.25">
      <c r="A848" s="265"/>
      <c r="B848" s="325"/>
      <c r="C848" s="325"/>
      <c r="D848" s="265"/>
      <c r="E848" s="265"/>
      <c r="F848" s="265"/>
      <c r="G848" s="265"/>
      <c r="H848" s="265"/>
      <c r="I848" s="265"/>
      <c r="J848" s="265"/>
      <c r="K848" s="265"/>
      <c r="L848" s="265"/>
      <c r="M848" s="265"/>
      <c r="N848" s="265"/>
      <c r="O848" s="265"/>
      <c r="P848" s="265"/>
      <c r="Q848" s="265"/>
      <c r="R848" s="265"/>
      <c r="S848" s="265"/>
      <c r="T848" s="265"/>
      <c r="U848" s="265"/>
      <c r="V848" s="265"/>
      <c r="W848" s="326"/>
      <c r="X848" s="265"/>
      <c r="Y848" s="265"/>
      <c r="Z848" s="265"/>
      <c r="AA848" s="265"/>
      <c r="AB848" s="265"/>
      <c r="AC848" s="265"/>
      <c r="AD848" s="265"/>
      <c r="AE848" s="265"/>
      <c r="AF848" s="265"/>
      <c r="AG848" s="265"/>
      <c r="AH848" s="265"/>
      <c r="AI848" s="265"/>
      <c r="AJ848" s="265"/>
      <c r="AK848" s="265"/>
      <c r="AL848" s="265"/>
      <c r="AM848" s="265"/>
      <c r="AN848" s="266"/>
      <c r="AO848" s="266"/>
      <c r="AP848" s="266"/>
      <c r="AQ848" s="266"/>
      <c r="AR848" s="266"/>
      <c r="AS848" s="265"/>
    </row>
    <row r="849" spans="1:45" ht="14.25" customHeight="1" x14ac:dyDescent="0.25">
      <c r="A849" s="265"/>
      <c r="B849" s="325"/>
      <c r="C849" s="325"/>
      <c r="D849" s="265"/>
      <c r="E849" s="265"/>
      <c r="F849" s="265"/>
      <c r="G849" s="265"/>
      <c r="H849" s="265"/>
      <c r="I849" s="265"/>
      <c r="J849" s="265"/>
      <c r="K849" s="265"/>
      <c r="L849" s="265"/>
      <c r="M849" s="265"/>
      <c r="N849" s="265"/>
      <c r="O849" s="265"/>
      <c r="P849" s="265"/>
      <c r="Q849" s="265"/>
      <c r="R849" s="265"/>
      <c r="S849" s="265"/>
      <c r="T849" s="265"/>
      <c r="U849" s="265"/>
      <c r="V849" s="265"/>
      <c r="W849" s="326"/>
      <c r="X849" s="265"/>
      <c r="Y849" s="265"/>
      <c r="Z849" s="265"/>
      <c r="AA849" s="265"/>
      <c r="AB849" s="265"/>
      <c r="AC849" s="265"/>
      <c r="AD849" s="265"/>
      <c r="AE849" s="265"/>
      <c r="AF849" s="265"/>
      <c r="AG849" s="265"/>
      <c r="AH849" s="265"/>
      <c r="AI849" s="265"/>
      <c r="AJ849" s="265"/>
      <c r="AK849" s="265"/>
      <c r="AL849" s="265"/>
      <c r="AM849" s="265"/>
      <c r="AN849" s="266"/>
      <c r="AO849" s="266"/>
      <c r="AP849" s="266"/>
      <c r="AQ849" s="266"/>
      <c r="AR849" s="266"/>
      <c r="AS849" s="265"/>
    </row>
    <row r="850" spans="1:45" ht="14.25" customHeight="1" x14ac:dyDescent="0.25">
      <c r="A850" s="265"/>
      <c r="B850" s="325"/>
      <c r="C850" s="325"/>
      <c r="D850" s="265"/>
      <c r="E850" s="265"/>
      <c r="F850" s="265"/>
      <c r="G850" s="265"/>
      <c r="H850" s="265"/>
      <c r="I850" s="265"/>
      <c r="J850" s="265"/>
      <c r="K850" s="265"/>
      <c r="L850" s="265"/>
      <c r="M850" s="265"/>
      <c r="N850" s="265"/>
      <c r="O850" s="265"/>
      <c r="P850" s="265"/>
      <c r="Q850" s="265"/>
      <c r="R850" s="265"/>
      <c r="S850" s="265"/>
      <c r="T850" s="265"/>
      <c r="U850" s="265"/>
      <c r="V850" s="265"/>
      <c r="W850" s="326"/>
      <c r="X850" s="265"/>
      <c r="Y850" s="265"/>
      <c r="Z850" s="265"/>
      <c r="AA850" s="265"/>
      <c r="AB850" s="265"/>
      <c r="AC850" s="265"/>
      <c r="AD850" s="265"/>
      <c r="AE850" s="265"/>
      <c r="AF850" s="265"/>
      <c r="AG850" s="265"/>
      <c r="AH850" s="265"/>
      <c r="AI850" s="265"/>
      <c r="AJ850" s="265"/>
      <c r="AK850" s="265"/>
      <c r="AL850" s="265"/>
      <c r="AM850" s="265"/>
      <c r="AN850" s="266"/>
      <c r="AO850" s="266"/>
      <c r="AP850" s="266"/>
      <c r="AQ850" s="266"/>
      <c r="AR850" s="266"/>
      <c r="AS850" s="265"/>
    </row>
    <row r="851" spans="1:45" ht="14.25" customHeight="1" x14ac:dyDescent="0.25">
      <c r="A851" s="265"/>
      <c r="B851" s="325"/>
      <c r="C851" s="325"/>
      <c r="D851" s="265"/>
      <c r="E851" s="265"/>
      <c r="F851" s="265"/>
      <c r="G851" s="265"/>
      <c r="H851" s="265"/>
      <c r="I851" s="265"/>
      <c r="J851" s="265"/>
      <c r="K851" s="265"/>
      <c r="L851" s="265"/>
      <c r="M851" s="265"/>
      <c r="N851" s="265"/>
      <c r="O851" s="265"/>
      <c r="P851" s="265"/>
      <c r="Q851" s="265"/>
      <c r="R851" s="265"/>
      <c r="S851" s="265"/>
      <c r="T851" s="265"/>
      <c r="U851" s="265"/>
      <c r="V851" s="265"/>
      <c r="W851" s="326"/>
      <c r="X851" s="265"/>
      <c r="Y851" s="265"/>
      <c r="Z851" s="265"/>
      <c r="AA851" s="265"/>
      <c r="AB851" s="265"/>
      <c r="AC851" s="265"/>
      <c r="AD851" s="265"/>
      <c r="AE851" s="265"/>
      <c r="AF851" s="265"/>
      <c r="AG851" s="265"/>
      <c r="AH851" s="265"/>
      <c r="AI851" s="265"/>
      <c r="AJ851" s="265"/>
      <c r="AK851" s="265"/>
      <c r="AL851" s="265"/>
      <c r="AM851" s="265"/>
      <c r="AN851" s="266"/>
      <c r="AO851" s="266"/>
      <c r="AP851" s="266"/>
      <c r="AQ851" s="266"/>
      <c r="AR851" s="266"/>
      <c r="AS851" s="265"/>
    </row>
    <row r="852" spans="1:45" ht="14.25" customHeight="1" x14ac:dyDescent="0.25">
      <c r="A852" s="265"/>
      <c r="B852" s="325"/>
      <c r="C852" s="325"/>
      <c r="D852" s="265"/>
      <c r="E852" s="265"/>
      <c r="F852" s="265"/>
      <c r="G852" s="265"/>
      <c r="H852" s="265"/>
      <c r="I852" s="265"/>
      <c r="J852" s="265"/>
      <c r="K852" s="265"/>
      <c r="L852" s="265"/>
      <c r="M852" s="265"/>
      <c r="N852" s="265"/>
      <c r="O852" s="265"/>
      <c r="P852" s="265"/>
      <c r="Q852" s="265"/>
      <c r="R852" s="265"/>
      <c r="S852" s="265"/>
      <c r="T852" s="265"/>
      <c r="U852" s="265"/>
      <c r="V852" s="265"/>
      <c r="W852" s="326"/>
      <c r="X852" s="265"/>
      <c r="Y852" s="265"/>
      <c r="Z852" s="265"/>
      <c r="AA852" s="265"/>
      <c r="AB852" s="265"/>
      <c r="AC852" s="265"/>
      <c r="AD852" s="265"/>
      <c r="AE852" s="265"/>
      <c r="AF852" s="265"/>
      <c r="AG852" s="265"/>
      <c r="AH852" s="265"/>
      <c r="AI852" s="265"/>
      <c r="AJ852" s="265"/>
      <c r="AK852" s="265"/>
      <c r="AL852" s="265"/>
      <c r="AM852" s="265"/>
      <c r="AN852" s="266"/>
      <c r="AO852" s="266"/>
      <c r="AP852" s="266"/>
      <c r="AQ852" s="266"/>
      <c r="AR852" s="266"/>
      <c r="AS852" s="265"/>
    </row>
    <row r="853" spans="1:45" ht="14.25" customHeight="1" x14ac:dyDescent="0.25">
      <c r="A853" s="265"/>
      <c r="B853" s="325"/>
      <c r="C853" s="325"/>
      <c r="D853" s="265"/>
      <c r="E853" s="265"/>
      <c r="F853" s="265"/>
      <c r="G853" s="265"/>
      <c r="H853" s="265"/>
      <c r="I853" s="265"/>
      <c r="J853" s="265"/>
      <c r="K853" s="265"/>
      <c r="L853" s="265"/>
      <c r="M853" s="265"/>
      <c r="N853" s="265"/>
      <c r="O853" s="265"/>
      <c r="P853" s="265"/>
      <c r="Q853" s="265"/>
      <c r="R853" s="265"/>
      <c r="S853" s="265"/>
      <c r="T853" s="265"/>
      <c r="U853" s="265"/>
      <c r="V853" s="265"/>
      <c r="W853" s="326"/>
      <c r="X853" s="265"/>
      <c r="Y853" s="265"/>
      <c r="Z853" s="265"/>
      <c r="AA853" s="265"/>
      <c r="AB853" s="265"/>
      <c r="AC853" s="265"/>
      <c r="AD853" s="265"/>
      <c r="AE853" s="265"/>
      <c r="AF853" s="265"/>
      <c r="AG853" s="265"/>
      <c r="AH853" s="265"/>
      <c r="AI853" s="265"/>
      <c r="AJ853" s="265"/>
      <c r="AK853" s="265"/>
      <c r="AL853" s="265"/>
      <c r="AM853" s="265"/>
      <c r="AN853" s="266"/>
      <c r="AO853" s="266"/>
      <c r="AP853" s="266"/>
      <c r="AQ853" s="266"/>
      <c r="AR853" s="266"/>
      <c r="AS853" s="265"/>
    </row>
    <row r="854" spans="1:45" ht="14.25" customHeight="1" x14ac:dyDescent="0.25">
      <c r="A854" s="265"/>
      <c r="B854" s="325"/>
      <c r="C854" s="325"/>
      <c r="D854" s="265"/>
      <c r="E854" s="265"/>
      <c r="F854" s="265"/>
      <c r="G854" s="265"/>
      <c r="H854" s="265"/>
      <c r="I854" s="265"/>
      <c r="J854" s="265"/>
      <c r="K854" s="265"/>
      <c r="L854" s="265"/>
      <c r="M854" s="265"/>
      <c r="N854" s="265"/>
      <c r="O854" s="265"/>
      <c r="P854" s="265"/>
      <c r="Q854" s="265"/>
      <c r="R854" s="265"/>
      <c r="S854" s="265"/>
      <c r="T854" s="265"/>
      <c r="U854" s="265"/>
      <c r="V854" s="265"/>
      <c r="W854" s="326"/>
      <c r="X854" s="265"/>
      <c r="Y854" s="265"/>
      <c r="Z854" s="265"/>
      <c r="AA854" s="265"/>
      <c r="AB854" s="265"/>
      <c r="AC854" s="265"/>
      <c r="AD854" s="265"/>
      <c r="AE854" s="265"/>
      <c r="AF854" s="265"/>
      <c r="AG854" s="265"/>
      <c r="AH854" s="265"/>
      <c r="AI854" s="265"/>
      <c r="AJ854" s="265"/>
      <c r="AK854" s="265"/>
      <c r="AL854" s="265"/>
      <c r="AM854" s="265"/>
      <c r="AN854" s="266"/>
      <c r="AO854" s="266"/>
      <c r="AP854" s="266"/>
      <c r="AQ854" s="266"/>
      <c r="AR854" s="266"/>
      <c r="AS854" s="265"/>
    </row>
    <row r="855" spans="1:45" ht="14.25" customHeight="1" x14ac:dyDescent="0.25">
      <c r="A855" s="265"/>
      <c r="B855" s="325"/>
      <c r="C855" s="325"/>
      <c r="D855" s="265"/>
      <c r="E855" s="265"/>
      <c r="F855" s="265"/>
      <c r="G855" s="265"/>
      <c r="H855" s="265"/>
      <c r="I855" s="265"/>
      <c r="J855" s="265"/>
      <c r="K855" s="265"/>
      <c r="L855" s="265"/>
      <c r="M855" s="265"/>
      <c r="N855" s="265"/>
      <c r="O855" s="265"/>
      <c r="P855" s="265"/>
      <c r="Q855" s="265"/>
      <c r="R855" s="265"/>
      <c r="S855" s="265"/>
      <c r="T855" s="265"/>
      <c r="U855" s="265"/>
      <c r="V855" s="265"/>
      <c r="W855" s="326"/>
      <c r="X855" s="265"/>
      <c r="Y855" s="265"/>
      <c r="Z855" s="265"/>
      <c r="AA855" s="265"/>
      <c r="AB855" s="265"/>
      <c r="AC855" s="265"/>
      <c r="AD855" s="265"/>
      <c r="AE855" s="265"/>
      <c r="AF855" s="265"/>
      <c r="AG855" s="265"/>
      <c r="AH855" s="265"/>
      <c r="AI855" s="265"/>
      <c r="AJ855" s="265"/>
      <c r="AK855" s="265"/>
      <c r="AL855" s="265"/>
      <c r="AM855" s="265"/>
      <c r="AN855" s="266"/>
      <c r="AO855" s="266"/>
      <c r="AP855" s="266"/>
      <c r="AQ855" s="266"/>
      <c r="AR855" s="266"/>
      <c r="AS855" s="265"/>
    </row>
    <row r="856" spans="1:45" ht="14.25" customHeight="1" x14ac:dyDescent="0.25">
      <c r="A856" s="265"/>
      <c r="B856" s="325"/>
      <c r="C856" s="325"/>
      <c r="D856" s="265"/>
      <c r="E856" s="265"/>
      <c r="F856" s="265"/>
      <c r="G856" s="265"/>
      <c r="H856" s="265"/>
      <c r="I856" s="265"/>
      <c r="J856" s="265"/>
      <c r="K856" s="265"/>
      <c r="L856" s="265"/>
      <c r="M856" s="265"/>
      <c r="N856" s="265"/>
      <c r="O856" s="265"/>
      <c r="P856" s="265"/>
      <c r="Q856" s="265"/>
      <c r="R856" s="265"/>
      <c r="S856" s="265"/>
      <c r="T856" s="265"/>
      <c r="U856" s="265"/>
      <c r="V856" s="265"/>
      <c r="W856" s="326"/>
      <c r="X856" s="265"/>
      <c r="Y856" s="265"/>
      <c r="Z856" s="265"/>
      <c r="AA856" s="265"/>
      <c r="AB856" s="265"/>
      <c r="AC856" s="265"/>
      <c r="AD856" s="265"/>
      <c r="AE856" s="265"/>
      <c r="AF856" s="265"/>
      <c r="AG856" s="265"/>
      <c r="AH856" s="265"/>
      <c r="AI856" s="265"/>
      <c r="AJ856" s="265"/>
      <c r="AK856" s="265"/>
      <c r="AL856" s="265"/>
      <c r="AM856" s="265"/>
      <c r="AN856" s="266"/>
      <c r="AO856" s="266"/>
      <c r="AP856" s="266"/>
      <c r="AQ856" s="266"/>
      <c r="AR856" s="266"/>
      <c r="AS856" s="265"/>
    </row>
    <row r="857" spans="1:45" ht="14.25" customHeight="1" x14ac:dyDescent="0.25">
      <c r="A857" s="265"/>
      <c r="B857" s="325"/>
      <c r="C857" s="325"/>
      <c r="D857" s="265"/>
      <c r="E857" s="265"/>
      <c r="F857" s="265"/>
      <c r="G857" s="265"/>
      <c r="H857" s="265"/>
      <c r="I857" s="265"/>
      <c r="J857" s="265"/>
      <c r="K857" s="265"/>
      <c r="L857" s="265"/>
      <c r="M857" s="265"/>
      <c r="N857" s="265"/>
      <c r="O857" s="265"/>
      <c r="P857" s="265"/>
      <c r="Q857" s="265"/>
      <c r="R857" s="265"/>
      <c r="S857" s="265"/>
      <c r="T857" s="265"/>
      <c r="U857" s="265"/>
      <c r="V857" s="265"/>
      <c r="W857" s="326"/>
      <c r="X857" s="265"/>
      <c r="Y857" s="265"/>
      <c r="Z857" s="265"/>
      <c r="AA857" s="265"/>
      <c r="AB857" s="265"/>
      <c r="AC857" s="265"/>
      <c r="AD857" s="265"/>
      <c r="AE857" s="265"/>
      <c r="AF857" s="265"/>
      <c r="AG857" s="265"/>
      <c r="AH857" s="265"/>
      <c r="AI857" s="265"/>
      <c r="AJ857" s="265"/>
      <c r="AK857" s="265"/>
      <c r="AL857" s="265"/>
      <c r="AM857" s="265"/>
      <c r="AN857" s="266"/>
      <c r="AO857" s="266"/>
      <c r="AP857" s="266"/>
      <c r="AQ857" s="266"/>
      <c r="AR857" s="266"/>
      <c r="AS857" s="265"/>
    </row>
    <row r="858" spans="1:45" ht="14.25" customHeight="1" x14ac:dyDescent="0.25">
      <c r="A858" s="265"/>
      <c r="B858" s="325"/>
      <c r="C858" s="325"/>
      <c r="D858" s="265"/>
      <c r="E858" s="265"/>
      <c r="F858" s="265"/>
      <c r="G858" s="265"/>
      <c r="H858" s="265"/>
      <c r="I858" s="265"/>
      <c r="J858" s="265"/>
      <c r="K858" s="265"/>
      <c r="L858" s="265"/>
      <c r="M858" s="265"/>
      <c r="N858" s="265"/>
      <c r="O858" s="265"/>
      <c r="P858" s="265"/>
      <c r="Q858" s="265"/>
      <c r="R858" s="265"/>
      <c r="S858" s="265"/>
      <c r="T858" s="265"/>
      <c r="U858" s="265"/>
      <c r="V858" s="265"/>
      <c r="W858" s="326"/>
      <c r="X858" s="265"/>
      <c r="Y858" s="265"/>
      <c r="Z858" s="265"/>
      <c r="AA858" s="265"/>
      <c r="AB858" s="265"/>
      <c r="AC858" s="265"/>
      <c r="AD858" s="265"/>
      <c r="AE858" s="265"/>
      <c r="AF858" s="265"/>
      <c r="AG858" s="265"/>
      <c r="AH858" s="265"/>
      <c r="AI858" s="265"/>
      <c r="AJ858" s="265"/>
      <c r="AK858" s="265"/>
      <c r="AL858" s="265"/>
      <c r="AM858" s="265"/>
      <c r="AN858" s="266"/>
      <c r="AO858" s="266"/>
      <c r="AP858" s="266"/>
      <c r="AQ858" s="266"/>
      <c r="AR858" s="266"/>
      <c r="AS858" s="265"/>
    </row>
    <row r="859" spans="1:45" ht="14.25" customHeight="1" x14ac:dyDescent="0.25">
      <c r="A859" s="265"/>
      <c r="B859" s="325"/>
      <c r="C859" s="325"/>
      <c r="D859" s="265"/>
      <c r="E859" s="265"/>
      <c r="F859" s="265"/>
      <c r="G859" s="265"/>
      <c r="H859" s="265"/>
      <c r="I859" s="265"/>
      <c r="J859" s="265"/>
      <c r="K859" s="265"/>
      <c r="L859" s="265"/>
      <c r="M859" s="265"/>
      <c r="N859" s="265"/>
      <c r="O859" s="265"/>
      <c r="P859" s="265"/>
      <c r="Q859" s="265"/>
      <c r="R859" s="265"/>
      <c r="S859" s="265"/>
      <c r="T859" s="265"/>
      <c r="U859" s="265"/>
      <c r="V859" s="265"/>
      <c r="W859" s="326"/>
      <c r="X859" s="265"/>
      <c r="Y859" s="265"/>
      <c r="Z859" s="265"/>
      <c r="AA859" s="265"/>
      <c r="AB859" s="265"/>
      <c r="AC859" s="265"/>
      <c r="AD859" s="265"/>
      <c r="AE859" s="265"/>
      <c r="AF859" s="265"/>
      <c r="AG859" s="265"/>
      <c r="AH859" s="265"/>
      <c r="AI859" s="265"/>
      <c r="AJ859" s="265"/>
      <c r="AK859" s="265"/>
      <c r="AL859" s="265"/>
      <c r="AM859" s="265"/>
      <c r="AN859" s="266"/>
      <c r="AO859" s="266"/>
      <c r="AP859" s="266"/>
      <c r="AQ859" s="266"/>
      <c r="AR859" s="266"/>
      <c r="AS859" s="265"/>
    </row>
    <row r="860" spans="1:45" ht="14.25" customHeight="1" x14ac:dyDescent="0.25">
      <c r="A860" s="265"/>
      <c r="B860" s="325"/>
      <c r="C860" s="325"/>
      <c r="D860" s="265"/>
      <c r="E860" s="265"/>
      <c r="F860" s="265"/>
      <c r="G860" s="265"/>
      <c r="H860" s="265"/>
      <c r="I860" s="265"/>
      <c r="J860" s="265"/>
      <c r="K860" s="265"/>
      <c r="L860" s="265"/>
      <c r="M860" s="265"/>
      <c r="N860" s="265"/>
      <c r="O860" s="265"/>
      <c r="P860" s="265"/>
      <c r="Q860" s="265"/>
      <c r="R860" s="265"/>
      <c r="S860" s="265"/>
      <c r="T860" s="265"/>
      <c r="U860" s="265"/>
      <c r="V860" s="265"/>
      <c r="W860" s="326"/>
      <c r="X860" s="265"/>
      <c r="Y860" s="265"/>
      <c r="Z860" s="265"/>
      <c r="AA860" s="265"/>
      <c r="AB860" s="265"/>
      <c r="AC860" s="265"/>
      <c r="AD860" s="265"/>
      <c r="AE860" s="265"/>
      <c r="AF860" s="265"/>
      <c r="AG860" s="265"/>
      <c r="AH860" s="265"/>
      <c r="AI860" s="265"/>
      <c r="AJ860" s="265"/>
      <c r="AK860" s="265"/>
      <c r="AL860" s="265"/>
      <c r="AM860" s="265"/>
      <c r="AN860" s="266"/>
      <c r="AO860" s="266"/>
      <c r="AP860" s="266"/>
      <c r="AQ860" s="266"/>
      <c r="AR860" s="266"/>
      <c r="AS860" s="265"/>
    </row>
    <row r="861" spans="1:45" ht="14.25" customHeight="1" x14ac:dyDescent="0.25">
      <c r="A861" s="265"/>
      <c r="B861" s="325"/>
      <c r="C861" s="325"/>
      <c r="D861" s="265"/>
      <c r="E861" s="265"/>
      <c r="F861" s="265"/>
      <c r="G861" s="265"/>
      <c r="H861" s="265"/>
      <c r="I861" s="265"/>
      <c r="J861" s="265"/>
      <c r="K861" s="265"/>
      <c r="L861" s="265"/>
      <c r="M861" s="265"/>
      <c r="N861" s="265"/>
      <c r="O861" s="265"/>
      <c r="P861" s="265"/>
      <c r="Q861" s="265"/>
      <c r="R861" s="265"/>
      <c r="S861" s="265"/>
      <c r="T861" s="265"/>
      <c r="U861" s="265"/>
      <c r="V861" s="265"/>
      <c r="W861" s="326"/>
      <c r="X861" s="265"/>
      <c r="Y861" s="265"/>
      <c r="Z861" s="265"/>
      <c r="AA861" s="265"/>
      <c r="AB861" s="265"/>
      <c r="AC861" s="265"/>
      <c r="AD861" s="265"/>
      <c r="AE861" s="265"/>
      <c r="AF861" s="265"/>
      <c r="AG861" s="265"/>
      <c r="AH861" s="265"/>
      <c r="AI861" s="265"/>
      <c r="AJ861" s="265"/>
      <c r="AK861" s="265"/>
      <c r="AL861" s="265"/>
      <c r="AM861" s="265"/>
      <c r="AN861" s="266"/>
      <c r="AO861" s="266"/>
      <c r="AP861" s="266"/>
      <c r="AQ861" s="266"/>
      <c r="AR861" s="266"/>
      <c r="AS861" s="265"/>
    </row>
    <row r="862" spans="1:45" ht="14.25" customHeight="1" x14ac:dyDescent="0.25">
      <c r="A862" s="265"/>
      <c r="B862" s="325"/>
      <c r="C862" s="325"/>
      <c r="D862" s="265"/>
      <c r="E862" s="265"/>
      <c r="F862" s="265"/>
      <c r="G862" s="265"/>
      <c r="H862" s="265"/>
      <c r="I862" s="265"/>
      <c r="J862" s="265"/>
      <c r="K862" s="265"/>
      <c r="L862" s="265"/>
      <c r="M862" s="265"/>
      <c r="N862" s="265"/>
      <c r="O862" s="265"/>
      <c r="P862" s="265"/>
      <c r="Q862" s="265"/>
      <c r="R862" s="265"/>
      <c r="S862" s="265"/>
      <c r="T862" s="265"/>
      <c r="U862" s="265"/>
      <c r="V862" s="265"/>
      <c r="W862" s="326"/>
      <c r="X862" s="265"/>
      <c r="Y862" s="265"/>
      <c r="Z862" s="265"/>
      <c r="AA862" s="265"/>
      <c r="AB862" s="265"/>
      <c r="AC862" s="265"/>
      <c r="AD862" s="265"/>
      <c r="AE862" s="265"/>
      <c r="AF862" s="265"/>
      <c r="AG862" s="265"/>
      <c r="AH862" s="265"/>
      <c r="AI862" s="265"/>
      <c r="AJ862" s="265"/>
      <c r="AK862" s="265"/>
      <c r="AL862" s="265"/>
      <c r="AM862" s="265"/>
      <c r="AN862" s="266"/>
      <c r="AO862" s="266"/>
      <c r="AP862" s="266"/>
      <c r="AQ862" s="266"/>
      <c r="AR862" s="266"/>
      <c r="AS862" s="265"/>
    </row>
    <row r="863" spans="1:45" ht="14.25" customHeight="1" x14ac:dyDescent="0.25">
      <c r="A863" s="265"/>
      <c r="B863" s="325"/>
      <c r="C863" s="325"/>
      <c r="D863" s="265"/>
      <c r="E863" s="265"/>
      <c r="F863" s="265"/>
      <c r="G863" s="265"/>
      <c r="H863" s="265"/>
      <c r="I863" s="265"/>
      <c r="J863" s="265"/>
      <c r="K863" s="265"/>
      <c r="L863" s="265"/>
      <c r="M863" s="265"/>
      <c r="N863" s="265"/>
      <c r="O863" s="265"/>
      <c r="P863" s="265"/>
      <c r="Q863" s="265"/>
      <c r="R863" s="265"/>
      <c r="S863" s="265"/>
      <c r="T863" s="265"/>
      <c r="U863" s="265"/>
      <c r="V863" s="265"/>
      <c r="W863" s="326"/>
      <c r="X863" s="265"/>
      <c r="Y863" s="265"/>
      <c r="Z863" s="265"/>
      <c r="AA863" s="265"/>
      <c r="AB863" s="265"/>
      <c r="AC863" s="265"/>
      <c r="AD863" s="265"/>
      <c r="AE863" s="265"/>
      <c r="AF863" s="265"/>
      <c r="AG863" s="265"/>
      <c r="AH863" s="265"/>
      <c r="AI863" s="265"/>
      <c r="AJ863" s="265"/>
      <c r="AK863" s="265"/>
      <c r="AL863" s="265"/>
      <c r="AM863" s="265"/>
      <c r="AN863" s="266"/>
      <c r="AO863" s="266"/>
      <c r="AP863" s="266"/>
      <c r="AQ863" s="266"/>
      <c r="AR863" s="266"/>
      <c r="AS863" s="265"/>
    </row>
    <row r="864" spans="1:45" ht="14.25" customHeight="1" x14ac:dyDescent="0.25">
      <c r="A864" s="265"/>
      <c r="B864" s="325"/>
      <c r="C864" s="325"/>
      <c r="D864" s="265"/>
      <c r="E864" s="265"/>
      <c r="F864" s="265"/>
      <c r="G864" s="265"/>
      <c r="H864" s="265"/>
      <c r="I864" s="265"/>
      <c r="J864" s="265"/>
      <c r="K864" s="265"/>
      <c r="L864" s="265"/>
      <c r="M864" s="265"/>
      <c r="N864" s="265"/>
      <c r="O864" s="265"/>
      <c r="P864" s="265"/>
      <c r="Q864" s="265"/>
      <c r="R864" s="265"/>
      <c r="S864" s="265"/>
      <c r="T864" s="265"/>
      <c r="U864" s="265"/>
      <c r="V864" s="265"/>
      <c r="W864" s="326"/>
      <c r="X864" s="265"/>
      <c r="Y864" s="265"/>
      <c r="Z864" s="265"/>
      <c r="AA864" s="265"/>
      <c r="AB864" s="265"/>
      <c r="AC864" s="265"/>
      <c r="AD864" s="265"/>
      <c r="AE864" s="265"/>
      <c r="AF864" s="265"/>
      <c r="AG864" s="265"/>
      <c r="AH864" s="265"/>
      <c r="AI864" s="265"/>
      <c r="AJ864" s="265"/>
      <c r="AK864" s="265"/>
      <c r="AL864" s="265"/>
      <c r="AM864" s="265"/>
      <c r="AN864" s="266"/>
      <c r="AO864" s="266"/>
      <c r="AP864" s="266"/>
      <c r="AQ864" s="266"/>
      <c r="AR864" s="266"/>
      <c r="AS864" s="265"/>
    </row>
    <row r="865" spans="1:45" ht="14.25" customHeight="1" x14ac:dyDescent="0.25">
      <c r="A865" s="265"/>
      <c r="B865" s="325"/>
      <c r="C865" s="325"/>
      <c r="D865" s="265"/>
      <c r="E865" s="265"/>
      <c r="F865" s="265"/>
      <c r="G865" s="265"/>
      <c r="H865" s="265"/>
      <c r="I865" s="265"/>
      <c r="J865" s="265"/>
      <c r="K865" s="265"/>
      <c r="L865" s="265"/>
      <c r="M865" s="265"/>
      <c r="N865" s="265"/>
      <c r="O865" s="265"/>
      <c r="P865" s="265"/>
      <c r="Q865" s="265"/>
      <c r="R865" s="265"/>
      <c r="S865" s="265"/>
      <c r="T865" s="265"/>
      <c r="U865" s="265"/>
      <c r="V865" s="265"/>
      <c r="W865" s="326"/>
      <c r="X865" s="265"/>
      <c r="Y865" s="265"/>
      <c r="Z865" s="265"/>
      <c r="AA865" s="265"/>
      <c r="AB865" s="265"/>
      <c r="AC865" s="265"/>
      <c r="AD865" s="265"/>
      <c r="AE865" s="265"/>
      <c r="AF865" s="265"/>
      <c r="AG865" s="265"/>
      <c r="AH865" s="265"/>
      <c r="AI865" s="265"/>
      <c r="AJ865" s="265"/>
      <c r="AK865" s="265"/>
      <c r="AL865" s="265"/>
      <c r="AM865" s="265"/>
      <c r="AN865" s="266"/>
      <c r="AO865" s="266"/>
      <c r="AP865" s="266"/>
      <c r="AQ865" s="266"/>
      <c r="AR865" s="266"/>
      <c r="AS865" s="265"/>
    </row>
    <row r="866" spans="1:45" ht="14.25" customHeight="1" x14ac:dyDescent="0.25">
      <c r="A866" s="265"/>
      <c r="B866" s="325"/>
      <c r="C866" s="325"/>
      <c r="D866" s="265"/>
      <c r="E866" s="265"/>
      <c r="F866" s="265"/>
      <c r="G866" s="265"/>
      <c r="H866" s="265"/>
      <c r="I866" s="265"/>
      <c r="J866" s="265"/>
      <c r="K866" s="265"/>
      <c r="L866" s="265"/>
      <c r="M866" s="265"/>
      <c r="N866" s="265"/>
      <c r="O866" s="265"/>
      <c r="P866" s="265"/>
      <c r="Q866" s="265"/>
      <c r="R866" s="265"/>
      <c r="S866" s="265"/>
      <c r="T866" s="265"/>
      <c r="U866" s="265"/>
      <c r="V866" s="265"/>
      <c r="W866" s="326"/>
      <c r="X866" s="265"/>
      <c r="Y866" s="265"/>
      <c r="Z866" s="265"/>
      <c r="AA866" s="265"/>
      <c r="AB866" s="265"/>
      <c r="AC866" s="265"/>
      <c r="AD866" s="265"/>
      <c r="AE866" s="265"/>
      <c r="AF866" s="265"/>
      <c r="AG866" s="265"/>
      <c r="AH866" s="265"/>
      <c r="AI866" s="265"/>
      <c r="AJ866" s="265"/>
      <c r="AK866" s="265"/>
      <c r="AL866" s="265"/>
      <c r="AM866" s="265"/>
      <c r="AN866" s="266"/>
      <c r="AO866" s="266"/>
      <c r="AP866" s="266"/>
      <c r="AQ866" s="266"/>
      <c r="AR866" s="266"/>
      <c r="AS866" s="265"/>
    </row>
    <row r="867" spans="1:45" ht="14.25" customHeight="1" x14ac:dyDescent="0.25">
      <c r="A867" s="265"/>
      <c r="B867" s="325"/>
      <c r="C867" s="325"/>
      <c r="D867" s="265"/>
      <c r="E867" s="265"/>
      <c r="F867" s="265"/>
      <c r="G867" s="265"/>
      <c r="H867" s="265"/>
      <c r="I867" s="265"/>
      <c r="J867" s="265"/>
      <c r="K867" s="265"/>
      <c r="L867" s="265"/>
      <c r="M867" s="265"/>
      <c r="N867" s="265"/>
      <c r="O867" s="265"/>
      <c r="P867" s="265"/>
      <c r="Q867" s="265"/>
      <c r="R867" s="265"/>
      <c r="S867" s="265"/>
      <c r="T867" s="265"/>
      <c r="U867" s="265"/>
      <c r="V867" s="265"/>
      <c r="W867" s="326"/>
      <c r="X867" s="265"/>
      <c r="Y867" s="265"/>
      <c r="Z867" s="265"/>
      <c r="AA867" s="265"/>
      <c r="AB867" s="265"/>
      <c r="AC867" s="265"/>
      <c r="AD867" s="265"/>
      <c r="AE867" s="265"/>
      <c r="AF867" s="265"/>
      <c r="AG867" s="265"/>
      <c r="AH867" s="265"/>
      <c r="AI867" s="265"/>
      <c r="AJ867" s="265"/>
      <c r="AK867" s="265"/>
      <c r="AL867" s="265"/>
      <c r="AM867" s="265"/>
      <c r="AN867" s="266"/>
      <c r="AO867" s="266"/>
      <c r="AP867" s="266"/>
      <c r="AQ867" s="266"/>
      <c r="AR867" s="266"/>
      <c r="AS867" s="265"/>
    </row>
    <row r="868" spans="1:45" ht="14.25" customHeight="1" x14ac:dyDescent="0.25">
      <c r="A868" s="265"/>
      <c r="B868" s="325"/>
      <c r="C868" s="325"/>
      <c r="D868" s="265"/>
      <c r="E868" s="265"/>
      <c r="F868" s="265"/>
      <c r="G868" s="265"/>
      <c r="H868" s="265"/>
      <c r="I868" s="265"/>
      <c r="J868" s="265"/>
      <c r="K868" s="265"/>
      <c r="L868" s="265"/>
      <c r="M868" s="265"/>
      <c r="N868" s="265"/>
      <c r="O868" s="265"/>
      <c r="P868" s="265"/>
      <c r="Q868" s="265"/>
      <c r="R868" s="265"/>
      <c r="S868" s="265"/>
      <c r="T868" s="265"/>
      <c r="U868" s="265"/>
      <c r="V868" s="265"/>
      <c r="W868" s="326"/>
      <c r="X868" s="265"/>
      <c r="Y868" s="265"/>
      <c r="Z868" s="265"/>
      <c r="AA868" s="265"/>
      <c r="AB868" s="265"/>
      <c r="AC868" s="265"/>
      <c r="AD868" s="265"/>
      <c r="AE868" s="265"/>
      <c r="AF868" s="265"/>
      <c r="AG868" s="265"/>
      <c r="AH868" s="265"/>
      <c r="AI868" s="265"/>
      <c r="AJ868" s="265"/>
      <c r="AK868" s="265"/>
      <c r="AL868" s="265"/>
      <c r="AM868" s="265"/>
      <c r="AN868" s="266"/>
      <c r="AO868" s="266"/>
      <c r="AP868" s="266"/>
      <c r="AQ868" s="266"/>
      <c r="AR868" s="266"/>
      <c r="AS868" s="265"/>
    </row>
    <row r="869" spans="1:45" ht="14.25" customHeight="1" x14ac:dyDescent="0.25">
      <c r="A869" s="265"/>
      <c r="B869" s="325"/>
      <c r="C869" s="325"/>
      <c r="D869" s="265"/>
      <c r="E869" s="265"/>
      <c r="F869" s="265"/>
      <c r="G869" s="265"/>
      <c r="H869" s="265"/>
      <c r="I869" s="265"/>
      <c r="J869" s="265"/>
      <c r="K869" s="265"/>
      <c r="L869" s="265"/>
      <c r="M869" s="265"/>
      <c r="N869" s="265"/>
      <c r="O869" s="265"/>
      <c r="P869" s="265"/>
      <c r="Q869" s="265"/>
      <c r="R869" s="265"/>
      <c r="S869" s="265"/>
      <c r="T869" s="265"/>
      <c r="U869" s="265"/>
      <c r="V869" s="265"/>
      <c r="W869" s="326"/>
      <c r="X869" s="265"/>
      <c r="Y869" s="265"/>
      <c r="Z869" s="265"/>
      <c r="AA869" s="265"/>
      <c r="AB869" s="265"/>
      <c r="AC869" s="265"/>
      <c r="AD869" s="265"/>
      <c r="AE869" s="265"/>
      <c r="AF869" s="265"/>
      <c r="AG869" s="265"/>
      <c r="AH869" s="265"/>
      <c r="AI869" s="265"/>
      <c r="AJ869" s="265"/>
      <c r="AK869" s="265"/>
      <c r="AL869" s="265"/>
      <c r="AM869" s="265"/>
      <c r="AN869" s="266"/>
      <c r="AO869" s="266"/>
      <c r="AP869" s="266"/>
      <c r="AQ869" s="266"/>
      <c r="AR869" s="266"/>
      <c r="AS869" s="265"/>
    </row>
    <row r="870" spans="1:45" ht="14.25" customHeight="1" x14ac:dyDescent="0.25">
      <c r="A870" s="265"/>
      <c r="B870" s="325"/>
      <c r="C870" s="325"/>
      <c r="D870" s="265"/>
      <c r="E870" s="265"/>
      <c r="F870" s="265"/>
      <c r="G870" s="265"/>
      <c r="H870" s="265"/>
      <c r="I870" s="265"/>
      <c r="J870" s="265"/>
      <c r="K870" s="265"/>
      <c r="L870" s="265"/>
      <c r="M870" s="265"/>
      <c r="N870" s="265"/>
      <c r="O870" s="265"/>
      <c r="P870" s="265"/>
      <c r="Q870" s="265"/>
      <c r="R870" s="265"/>
      <c r="S870" s="265"/>
      <c r="T870" s="265"/>
      <c r="U870" s="265"/>
      <c r="V870" s="265"/>
      <c r="W870" s="326"/>
      <c r="X870" s="265"/>
      <c r="Y870" s="265"/>
      <c r="Z870" s="265"/>
      <c r="AA870" s="265"/>
      <c r="AB870" s="265"/>
      <c r="AC870" s="265"/>
      <c r="AD870" s="265"/>
      <c r="AE870" s="265"/>
      <c r="AF870" s="265"/>
      <c r="AG870" s="265"/>
      <c r="AH870" s="265"/>
      <c r="AI870" s="265"/>
      <c r="AJ870" s="265"/>
      <c r="AK870" s="265"/>
      <c r="AL870" s="265"/>
      <c r="AM870" s="265"/>
      <c r="AN870" s="266"/>
      <c r="AO870" s="266"/>
      <c r="AP870" s="266"/>
      <c r="AQ870" s="266"/>
      <c r="AR870" s="266"/>
      <c r="AS870" s="265"/>
    </row>
    <row r="871" spans="1:45" ht="14.25" customHeight="1" x14ac:dyDescent="0.25">
      <c r="A871" s="265"/>
      <c r="B871" s="325"/>
      <c r="C871" s="325"/>
      <c r="D871" s="265"/>
      <c r="E871" s="265"/>
      <c r="F871" s="265"/>
      <c r="G871" s="265"/>
      <c r="H871" s="265"/>
      <c r="I871" s="265"/>
      <c r="J871" s="265"/>
      <c r="K871" s="265"/>
      <c r="L871" s="265"/>
      <c r="M871" s="265"/>
      <c r="N871" s="265"/>
      <c r="O871" s="265"/>
      <c r="P871" s="265"/>
      <c r="Q871" s="265"/>
      <c r="R871" s="265"/>
      <c r="S871" s="265"/>
      <c r="T871" s="265"/>
      <c r="U871" s="265"/>
      <c r="V871" s="265"/>
      <c r="W871" s="326"/>
      <c r="X871" s="265"/>
      <c r="Y871" s="265"/>
      <c r="Z871" s="265"/>
      <c r="AA871" s="265"/>
      <c r="AB871" s="265"/>
      <c r="AC871" s="265"/>
      <c r="AD871" s="265"/>
      <c r="AE871" s="265"/>
      <c r="AF871" s="265"/>
      <c r="AG871" s="265"/>
      <c r="AH871" s="265"/>
      <c r="AI871" s="265"/>
      <c r="AJ871" s="265"/>
      <c r="AK871" s="265"/>
      <c r="AL871" s="265"/>
      <c r="AM871" s="265"/>
      <c r="AN871" s="266"/>
      <c r="AO871" s="266"/>
      <c r="AP871" s="266"/>
      <c r="AQ871" s="266"/>
      <c r="AR871" s="266"/>
      <c r="AS871" s="265"/>
    </row>
    <row r="872" spans="1:45" ht="14.25" customHeight="1" x14ac:dyDescent="0.25">
      <c r="A872" s="265"/>
      <c r="B872" s="325"/>
      <c r="C872" s="325"/>
      <c r="D872" s="265"/>
      <c r="E872" s="265"/>
      <c r="F872" s="265"/>
      <c r="G872" s="265"/>
      <c r="H872" s="265"/>
      <c r="I872" s="265"/>
      <c r="J872" s="265"/>
      <c r="K872" s="265"/>
      <c r="L872" s="265"/>
      <c r="M872" s="265"/>
      <c r="N872" s="265"/>
      <c r="O872" s="265"/>
      <c r="P872" s="265"/>
      <c r="Q872" s="265"/>
      <c r="R872" s="265"/>
      <c r="S872" s="265"/>
      <c r="T872" s="265"/>
      <c r="U872" s="265"/>
      <c r="V872" s="265"/>
      <c r="W872" s="326"/>
      <c r="X872" s="265"/>
      <c r="Y872" s="265"/>
      <c r="Z872" s="265"/>
      <c r="AA872" s="265"/>
      <c r="AB872" s="265"/>
      <c r="AC872" s="265"/>
      <c r="AD872" s="265"/>
      <c r="AE872" s="265"/>
      <c r="AF872" s="265"/>
      <c r="AG872" s="265"/>
      <c r="AH872" s="265"/>
      <c r="AI872" s="265"/>
      <c r="AJ872" s="265"/>
      <c r="AK872" s="265"/>
      <c r="AL872" s="265"/>
      <c r="AM872" s="265"/>
      <c r="AN872" s="266"/>
      <c r="AO872" s="266"/>
      <c r="AP872" s="266"/>
      <c r="AQ872" s="266"/>
      <c r="AR872" s="266"/>
      <c r="AS872" s="265"/>
    </row>
    <row r="873" spans="1:45" ht="14.25" customHeight="1" x14ac:dyDescent="0.25">
      <c r="A873" s="265"/>
      <c r="B873" s="325"/>
      <c r="C873" s="325"/>
      <c r="D873" s="265"/>
      <c r="E873" s="265"/>
      <c r="F873" s="265"/>
      <c r="G873" s="265"/>
      <c r="H873" s="265"/>
      <c r="I873" s="265"/>
      <c r="J873" s="265"/>
      <c r="K873" s="265"/>
      <c r="L873" s="265"/>
      <c r="M873" s="265"/>
      <c r="N873" s="265"/>
      <c r="O873" s="265"/>
      <c r="P873" s="265"/>
      <c r="Q873" s="265"/>
      <c r="R873" s="265"/>
      <c r="S873" s="265"/>
      <c r="T873" s="265"/>
      <c r="U873" s="265"/>
      <c r="V873" s="265"/>
      <c r="W873" s="326"/>
      <c r="X873" s="265"/>
      <c r="Y873" s="265"/>
      <c r="Z873" s="265"/>
      <c r="AA873" s="265"/>
      <c r="AB873" s="265"/>
      <c r="AC873" s="265"/>
      <c r="AD873" s="265"/>
      <c r="AE873" s="265"/>
      <c r="AF873" s="265"/>
      <c r="AG873" s="265"/>
      <c r="AH873" s="265"/>
      <c r="AI873" s="265"/>
      <c r="AJ873" s="265"/>
      <c r="AK873" s="265"/>
      <c r="AL873" s="265"/>
      <c r="AM873" s="265"/>
      <c r="AN873" s="266"/>
      <c r="AO873" s="266"/>
      <c r="AP873" s="266"/>
      <c r="AQ873" s="266"/>
      <c r="AR873" s="266"/>
      <c r="AS873" s="265"/>
    </row>
    <row r="874" spans="1:45" ht="14.25" customHeight="1" x14ac:dyDescent="0.25">
      <c r="A874" s="265"/>
      <c r="B874" s="325"/>
      <c r="C874" s="325"/>
      <c r="D874" s="265"/>
      <c r="E874" s="265"/>
      <c r="F874" s="265"/>
      <c r="G874" s="265"/>
      <c r="H874" s="265"/>
      <c r="I874" s="265"/>
      <c r="J874" s="265"/>
      <c r="K874" s="265"/>
      <c r="L874" s="265"/>
      <c r="M874" s="265"/>
      <c r="N874" s="265"/>
      <c r="O874" s="265"/>
      <c r="P874" s="265"/>
      <c r="Q874" s="265"/>
      <c r="R874" s="265"/>
      <c r="S874" s="265"/>
      <c r="T874" s="265"/>
      <c r="U874" s="265"/>
      <c r="V874" s="265"/>
      <c r="W874" s="326"/>
      <c r="X874" s="265"/>
      <c r="Y874" s="265"/>
      <c r="Z874" s="265"/>
      <c r="AA874" s="265"/>
      <c r="AB874" s="265"/>
      <c r="AC874" s="265"/>
      <c r="AD874" s="265"/>
      <c r="AE874" s="265"/>
      <c r="AF874" s="265"/>
      <c r="AG874" s="265"/>
      <c r="AH874" s="265"/>
      <c r="AI874" s="265"/>
      <c r="AJ874" s="265"/>
      <c r="AK874" s="265"/>
      <c r="AL874" s="265"/>
      <c r="AM874" s="265"/>
      <c r="AN874" s="266"/>
      <c r="AO874" s="266"/>
      <c r="AP874" s="266"/>
      <c r="AQ874" s="266"/>
      <c r="AR874" s="266"/>
      <c r="AS874" s="265"/>
    </row>
    <row r="875" spans="1:45" ht="14.25" customHeight="1" x14ac:dyDescent="0.25">
      <c r="A875" s="265"/>
      <c r="B875" s="325"/>
      <c r="C875" s="325"/>
      <c r="D875" s="265"/>
      <c r="E875" s="265"/>
      <c r="F875" s="265"/>
      <c r="G875" s="265"/>
      <c r="H875" s="265"/>
      <c r="I875" s="265"/>
      <c r="J875" s="265"/>
      <c r="K875" s="265"/>
      <c r="L875" s="265"/>
      <c r="M875" s="265"/>
      <c r="N875" s="265"/>
      <c r="O875" s="265"/>
      <c r="P875" s="265"/>
      <c r="Q875" s="265"/>
      <c r="R875" s="265"/>
      <c r="S875" s="265"/>
      <c r="T875" s="265"/>
      <c r="U875" s="265"/>
      <c r="V875" s="265"/>
      <c r="W875" s="326"/>
      <c r="X875" s="265"/>
      <c r="Y875" s="265"/>
      <c r="Z875" s="265"/>
      <c r="AA875" s="265"/>
      <c r="AB875" s="265"/>
      <c r="AC875" s="265"/>
      <c r="AD875" s="265"/>
      <c r="AE875" s="265"/>
      <c r="AF875" s="265"/>
      <c r="AG875" s="265"/>
      <c r="AH875" s="265"/>
      <c r="AI875" s="265"/>
      <c r="AJ875" s="265"/>
      <c r="AK875" s="265"/>
      <c r="AL875" s="265"/>
      <c r="AM875" s="265"/>
      <c r="AN875" s="266"/>
      <c r="AO875" s="266"/>
      <c r="AP875" s="266"/>
      <c r="AQ875" s="266"/>
      <c r="AR875" s="266"/>
      <c r="AS875" s="265"/>
    </row>
    <row r="876" spans="1:45" ht="14.25" customHeight="1" x14ac:dyDescent="0.25">
      <c r="A876" s="265"/>
      <c r="B876" s="325"/>
      <c r="C876" s="325"/>
      <c r="D876" s="265"/>
      <c r="E876" s="265"/>
      <c r="F876" s="265"/>
      <c r="G876" s="265"/>
      <c r="H876" s="265"/>
      <c r="I876" s="265"/>
      <c r="J876" s="265"/>
      <c r="K876" s="265"/>
      <c r="L876" s="265"/>
      <c r="M876" s="265"/>
      <c r="N876" s="265"/>
      <c r="O876" s="265"/>
      <c r="P876" s="265"/>
      <c r="Q876" s="265"/>
      <c r="R876" s="265"/>
      <c r="S876" s="265"/>
      <c r="T876" s="265"/>
      <c r="U876" s="265"/>
      <c r="V876" s="265"/>
      <c r="W876" s="326"/>
      <c r="X876" s="265"/>
      <c r="Y876" s="265"/>
      <c r="Z876" s="265"/>
      <c r="AA876" s="265"/>
      <c r="AB876" s="265"/>
      <c r="AC876" s="265"/>
      <c r="AD876" s="265"/>
      <c r="AE876" s="265"/>
      <c r="AF876" s="265"/>
      <c r="AG876" s="265"/>
      <c r="AH876" s="265"/>
      <c r="AI876" s="265"/>
      <c r="AJ876" s="265"/>
      <c r="AK876" s="265"/>
      <c r="AL876" s="265"/>
      <c r="AM876" s="265"/>
      <c r="AN876" s="266"/>
      <c r="AO876" s="266"/>
      <c r="AP876" s="266"/>
      <c r="AQ876" s="266"/>
      <c r="AR876" s="266"/>
      <c r="AS876" s="265"/>
    </row>
    <row r="877" spans="1:45" ht="14.25" customHeight="1" x14ac:dyDescent="0.25">
      <c r="A877" s="265"/>
      <c r="B877" s="325"/>
      <c r="C877" s="325"/>
      <c r="D877" s="265"/>
      <c r="E877" s="265"/>
      <c r="F877" s="265"/>
      <c r="G877" s="265"/>
      <c r="H877" s="265"/>
      <c r="I877" s="265"/>
      <c r="J877" s="265"/>
      <c r="K877" s="265"/>
      <c r="L877" s="265"/>
      <c r="M877" s="265"/>
      <c r="N877" s="265"/>
      <c r="O877" s="265"/>
      <c r="P877" s="265"/>
      <c r="Q877" s="265"/>
      <c r="R877" s="265"/>
      <c r="S877" s="265"/>
      <c r="T877" s="265"/>
      <c r="U877" s="265"/>
      <c r="V877" s="265"/>
      <c r="W877" s="326"/>
      <c r="X877" s="265"/>
      <c r="Y877" s="265"/>
      <c r="Z877" s="265"/>
      <c r="AA877" s="265"/>
      <c r="AB877" s="265"/>
      <c r="AC877" s="265"/>
      <c r="AD877" s="265"/>
      <c r="AE877" s="265"/>
      <c r="AF877" s="265"/>
      <c r="AG877" s="265"/>
      <c r="AH877" s="265"/>
      <c r="AI877" s="265"/>
      <c r="AJ877" s="265"/>
      <c r="AK877" s="265"/>
      <c r="AL877" s="265"/>
      <c r="AM877" s="265"/>
      <c r="AN877" s="266"/>
      <c r="AO877" s="266"/>
      <c r="AP877" s="266"/>
      <c r="AQ877" s="266"/>
      <c r="AR877" s="266"/>
      <c r="AS877" s="265"/>
    </row>
    <row r="878" spans="1:45" ht="14.25" customHeight="1" x14ac:dyDescent="0.25">
      <c r="A878" s="265"/>
      <c r="B878" s="325"/>
      <c r="C878" s="325"/>
      <c r="D878" s="265"/>
      <c r="E878" s="265"/>
      <c r="F878" s="265"/>
      <c r="G878" s="265"/>
      <c r="H878" s="265"/>
      <c r="I878" s="265"/>
      <c r="J878" s="265"/>
      <c r="K878" s="265"/>
      <c r="L878" s="265"/>
      <c r="M878" s="265"/>
      <c r="N878" s="265"/>
      <c r="O878" s="265"/>
      <c r="P878" s="265"/>
      <c r="Q878" s="265"/>
      <c r="R878" s="265"/>
      <c r="S878" s="265"/>
      <c r="T878" s="265"/>
      <c r="U878" s="265"/>
      <c r="V878" s="265"/>
      <c r="W878" s="326"/>
      <c r="X878" s="265"/>
      <c r="Y878" s="265"/>
      <c r="Z878" s="265"/>
      <c r="AA878" s="265"/>
      <c r="AB878" s="265"/>
      <c r="AC878" s="265"/>
      <c r="AD878" s="265"/>
      <c r="AE878" s="265"/>
      <c r="AF878" s="265"/>
      <c r="AG878" s="265"/>
      <c r="AH878" s="265"/>
      <c r="AI878" s="265"/>
      <c r="AJ878" s="265"/>
      <c r="AK878" s="265"/>
      <c r="AL878" s="265"/>
      <c r="AM878" s="265"/>
      <c r="AN878" s="266"/>
      <c r="AO878" s="266"/>
      <c r="AP878" s="266"/>
      <c r="AQ878" s="266"/>
      <c r="AR878" s="266"/>
      <c r="AS878" s="265"/>
    </row>
    <row r="879" spans="1:45" ht="14.25" customHeight="1" x14ac:dyDescent="0.25">
      <c r="A879" s="265"/>
      <c r="B879" s="325"/>
      <c r="C879" s="325"/>
      <c r="D879" s="265"/>
      <c r="E879" s="265"/>
      <c r="F879" s="265"/>
      <c r="G879" s="265"/>
      <c r="H879" s="265"/>
      <c r="I879" s="265"/>
      <c r="J879" s="265"/>
      <c r="K879" s="265"/>
      <c r="L879" s="265"/>
      <c r="M879" s="265"/>
      <c r="N879" s="265"/>
      <c r="O879" s="265"/>
      <c r="P879" s="265"/>
      <c r="Q879" s="265"/>
      <c r="R879" s="265"/>
      <c r="S879" s="265"/>
      <c r="T879" s="265"/>
      <c r="U879" s="265"/>
      <c r="V879" s="265"/>
      <c r="W879" s="326"/>
      <c r="X879" s="265"/>
      <c r="Y879" s="265"/>
      <c r="Z879" s="265"/>
      <c r="AA879" s="265"/>
      <c r="AB879" s="265"/>
      <c r="AC879" s="265"/>
      <c r="AD879" s="265"/>
      <c r="AE879" s="265"/>
      <c r="AF879" s="265"/>
      <c r="AG879" s="265"/>
      <c r="AH879" s="265"/>
      <c r="AI879" s="265"/>
      <c r="AJ879" s="265"/>
      <c r="AK879" s="265"/>
      <c r="AL879" s="265"/>
      <c r="AM879" s="265"/>
      <c r="AN879" s="266"/>
      <c r="AO879" s="266"/>
      <c r="AP879" s="266"/>
      <c r="AQ879" s="266"/>
      <c r="AR879" s="266"/>
      <c r="AS879" s="265"/>
    </row>
    <row r="880" spans="1:45" ht="14.25" customHeight="1" x14ac:dyDescent="0.25">
      <c r="A880" s="265"/>
      <c r="B880" s="325"/>
      <c r="C880" s="325"/>
      <c r="D880" s="265"/>
      <c r="E880" s="265"/>
      <c r="F880" s="265"/>
      <c r="G880" s="265"/>
      <c r="H880" s="265"/>
      <c r="I880" s="265"/>
      <c r="J880" s="265"/>
      <c r="K880" s="265"/>
      <c r="L880" s="265"/>
      <c r="M880" s="265"/>
      <c r="N880" s="265"/>
      <c r="O880" s="265"/>
      <c r="P880" s="265"/>
      <c r="Q880" s="265"/>
      <c r="R880" s="265"/>
      <c r="S880" s="265"/>
      <c r="T880" s="265"/>
      <c r="U880" s="265"/>
      <c r="V880" s="265"/>
      <c r="W880" s="326"/>
      <c r="X880" s="265"/>
      <c r="Y880" s="265"/>
      <c r="Z880" s="265"/>
      <c r="AA880" s="265"/>
      <c r="AB880" s="265"/>
      <c r="AC880" s="265"/>
      <c r="AD880" s="265"/>
      <c r="AE880" s="265"/>
      <c r="AF880" s="265"/>
      <c r="AG880" s="265"/>
      <c r="AH880" s="265"/>
      <c r="AI880" s="265"/>
      <c r="AJ880" s="265"/>
      <c r="AK880" s="265"/>
      <c r="AL880" s="265"/>
      <c r="AM880" s="265"/>
      <c r="AN880" s="266"/>
      <c r="AO880" s="266"/>
      <c r="AP880" s="266"/>
      <c r="AQ880" s="266"/>
      <c r="AR880" s="266"/>
      <c r="AS880" s="265"/>
    </row>
    <row r="881" spans="1:45" ht="14.25" customHeight="1" x14ac:dyDescent="0.25">
      <c r="A881" s="265"/>
      <c r="B881" s="325"/>
      <c r="C881" s="325"/>
      <c r="D881" s="265"/>
      <c r="E881" s="265"/>
      <c r="F881" s="265"/>
      <c r="G881" s="265"/>
      <c r="H881" s="265"/>
      <c r="I881" s="265"/>
      <c r="J881" s="265"/>
      <c r="K881" s="265"/>
      <c r="L881" s="265"/>
      <c r="M881" s="265"/>
      <c r="N881" s="265"/>
      <c r="O881" s="265"/>
      <c r="P881" s="265"/>
      <c r="Q881" s="265"/>
      <c r="R881" s="265"/>
      <c r="S881" s="265"/>
      <c r="T881" s="265"/>
      <c r="U881" s="265"/>
      <c r="V881" s="265"/>
      <c r="W881" s="326"/>
      <c r="X881" s="265"/>
      <c r="Y881" s="265"/>
      <c r="Z881" s="265"/>
      <c r="AA881" s="265"/>
      <c r="AB881" s="265"/>
      <c r="AC881" s="265"/>
      <c r="AD881" s="265"/>
      <c r="AE881" s="265"/>
      <c r="AF881" s="265"/>
      <c r="AG881" s="265"/>
      <c r="AH881" s="265"/>
      <c r="AI881" s="265"/>
      <c r="AJ881" s="265"/>
      <c r="AK881" s="265"/>
      <c r="AL881" s="265"/>
      <c r="AM881" s="265"/>
      <c r="AN881" s="266"/>
      <c r="AO881" s="266"/>
      <c r="AP881" s="266"/>
      <c r="AQ881" s="266"/>
      <c r="AR881" s="266"/>
      <c r="AS881" s="265"/>
    </row>
    <row r="882" spans="1:45" ht="14.25" customHeight="1" x14ac:dyDescent="0.25">
      <c r="A882" s="265"/>
      <c r="B882" s="325"/>
      <c r="C882" s="325"/>
      <c r="D882" s="265"/>
      <c r="E882" s="265"/>
      <c r="F882" s="265"/>
      <c r="G882" s="265"/>
      <c r="H882" s="265"/>
      <c r="I882" s="265"/>
      <c r="J882" s="265"/>
      <c r="K882" s="265"/>
      <c r="L882" s="265"/>
      <c r="M882" s="265"/>
      <c r="N882" s="265"/>
      <c r="O882" s="265"/>
      <c r="P882" s="265"/>
      <c r="Q882" s="265"/>
      <c r="R882" s="265"/>
      <c r="S882" s="265"/>
      <c r="T882" s="265"/>
      <c r="U882" s="265"/>
      <c r="V882" s="265"/>
      <c r="W882" s="326"/>
      <c r="X882" s="265"/>
      <c r="Y882" s="265"/>
      <c r="Z882" s="265"/>
      <c r="AA882" s="265"/>
      <c r="AB882" s="265"/>
      <c r="AC882" s="265"/>
      <c r="AD882" s="265"/>
      <c r="AE882" s="265"/>
      <c r="AF882" s="265"/>
      <c r="AG882" s="265"/>
      <c r="AH882" s="265"/>
      <c r="AI882" s="265"/>
      <c r="AJ882" s="265"/>
      <c r="AK882" s="265"/>
      <c r="AL882" s="265"/>
      <c r="AM882" s="265"/>
      <c r="AN882" s="266"/>
      <c r="AO882" s="266"/>
      <c r="AP882" s="266"/>
      <c r="AQ882" s="266"/>
      <c r="AR882" s="266"/>
      <c r="AS882" s="265"/>
    </row>
    <row r="883" spans="1:45" ht="14.25" customHeight="1" x14ac:dyDescent="0.25">
      <c r="A883" s="265"/>
      <c r="B883" s="325"/>
      <c r="C883" s="325"/>
      <c r="D883" s="265"/>
      <c r="E883" s="265"/>
      <c r="F883" s="265"/>
      <c r="G883" s="265"/>
      <c r="H883" s="265"/>
      <c r="I883" s="265"/>
      <c r="J883" s="265"/>
      <c r="K883" s="265"/>
      <c r="L883" s="265"/>
      <c r="M883" s="265"/>
      <c r="N883" s="265"/>
      <c r="O883" s="265"/>
      <c r="P883" s="265"/>
      <c r="Q883" s="265"/>
      <c r="R883" s="265"/>
      <c r="S883" s="265"/>
      <c r="T883" s="265"/>
      <c r="U883" s="265"/>
      <c r="V883" s="265"/>
      <c r="W883" s="326"/>
      <c r="X883" s="265"/>
      <c r="Y883" s="265"/>
      <c r="Z883" s="265"/>
      <c r="AA883" s="265"/>
      <c r="AB883" s="265"/>
      <c r="AC883" s="265"/>
      <c r="AD883" s="265"/>
      <c r="AE883" s="265"/>
      <c r="AF883" s="265"/>
      <c r="AG883" s="265"/>
      <c r="AH883" s="265"/>
      <c r="AI883" s="265"/>
      <c r="AJ883" s="265"/>
      <c r="AK883" s="265"/>
      <c r="AL883" s="265"/>
      <c r="AM883" s="265"/>
      <c r="AN883" s="266"/>
      <c r="AO883" s="266"/>
      <c r="AP883" s="266"/>
      <c r="AQ883" s="266"/>
      <c r="AR883" s="266"/>
      <c r="AS883" s="265"/>
    </row>
    <row r="884" spans="1:45" ht="14.25" customHeight="1" x14ac:dyDescent="0.25">
      <c r="A884" s="265"/>
      <c r="B884" s="325"/>
      <c r="C884" s="325"/>
      <c r="D884" s="265"/>
      <c r="E884" s="265"/>
      <c r="F884" s="265"/>
      <c r="G884" s="265"/>
      <c r="H884" s="265"/>
      <c r="I884" s="265"/>
      <c r="J884" s="265"/>
      <c r="K884" s="265"/>
      <c r="L884" s="265"/>
      <c r="M884" s="265"/>
      <c r="N884" s="265"/>
      <c r="O884" s="265"/>
      <c r="P884" s="265"/>
      <c r="Q884" s="265"/>
      <c r="R884" s="265"/>
      <c r="S884" s="265"/>
      <c r="T884" s="265"/>
      <c r="U884" s="265"/>
      <c r="V884" s="265"/>
      <c r="W884" s="326"/>
      <c r="X884" s="265"/>
      <c r="Y884" s="265"/>
      <c r="Z884" s="265"/>
      <c r="AA884" s="265"/>
      <c r="AB884" s="265"/>
      <c r="AC884" s="265"/>
      <c r="AD884" s="265"/>
      <c r="AE884" s="265"/>
      <c r="AF884" s="265"/>
      <c r="AG884" s="265"/>
      <c r="AH884" s="265"/>
      <c r="AI884" s="265"/>
      <c r="AJ884" s="265"/>
      <c r="AK884" s="265"/>
      <c r="AL884" s="265"/>
      <c r="AM884" s="265"/>
      <c r="AN884" s="266"/>
      <c r="AO884" s="266"/>
      <c r="AP884" s="266"/>
      <c r="AQ884" s="266"/>
      <c r="AR884" s="266"/>
      <c r="AS884" s="265"/>
    </row>
    <row r="885" spans="1:45" ht="14.25" customHeight="1" x14ac:dyDescent="0.25">
      <c r="A885" s="265"/>
      <c r="B885" s="325"/>
      <c r="C885" s="325"/>
      <c r="D885" s="265"/>
      <c r="E885" s="265"/>
      <c r="F885" s="265"/>
      <c r="G885" s="265"/>
      <c r="H885" s="265"/>
      <c r="I885" s="265"/>
      <c r="J885" s="265"/>
      <c r="K885" s="265"/>
      <c r="L885" s="265"/>
      <c r="M885" s="265"/>
      <c r="N885" s="265"/>
      <c r="O885" s="265"/>
      <c r="P885" s="265"/>
      <c r="Q885" s="265"/>
      <c r="R885" s="265"/>
      <c r="S885" s="265"/>
      <c r="T885" s="265"/>
      <c r="U885" s="265"/>
      <c r="V885" s="265"/>
      <c r="W885" s="326"/>
      <c r="X885" s="265"/>
      <c r="Y885" s="265"/>
      <c r="Z885" s="265"/>
      <c r="AA885" s="265"/>
      <c r="AB885" s="265"/>
      <c r="AC885" s="265"/>
      <c r="AD885" s="265"/>
      <c r="AE885" s="265"/>
      <c r="AF885" s="265"/>
      <c r="AG885" s="265"/>
      <c r="AH885" s="265"/>
      <c r="AI885" s="265"/>
      <c r="AJ885" s="265"/>
      <c r="AK885" s="265"/>
      <c r="AL885" s="265"/>
      <c r="AM885" s="265"/>
      <c r="AN885" s="266"/>
      <c r="AO885" s="266"/>
      <c r="AP885" s="266"/>
      <c r="AQ885" s="266"/>
      <c r="AR885" s="266"/>
      <c r="AS885" s="265"/>
    </row>
    <row r="886" spans="1:45" ht="14.25" customHeight="1" x14ac:dyDescent="0.25">
      <c r="A886" s="265"/>
      <c r="B886" s="325"/>
      <c r="C886" s="325"/>
      <c r="D886" s="265"/>
      <c r="E886" s="265"/>
      <c r="F886" s="265"/>
      <c r="G886" s="265"/>
      <c r="H886" s="265"/>
      <c r="I886" s="265"/>
      <c r="J886" s="265"/>
      <c r="K886" s="265"/>
      <c r="L886" s="265"/>
      <c r="M886" s="265"/>
      <c r="N886" s="265"/>
      <c r="O886" s="265"/>
      <c r="P886" s="265"/>
      <c r="Q886" s="265"/>
      <c r="R886" s="265"/>
      <c r="S886" s="265"/>
      <c r="T886" s="265"/>
      <c r="U886" s="265"/>
      <c r="V886" s="265"/>
      <c r="W886" s="326"/>
      <c r="X886" s="265"/>
      <c r="Y886" s="265"/>
      <c r="Z886" s="265"/>
      <c r="AA886" s="265"/>
      <c r="AB886" s="265"/>
      <c r="AC886" s="265"/>
      <c r="AD886" s="265"/>
      <c r="AE886" s="265"/>
      <c r="AF886" s="265"/>
      <c r="AG886" s="265"/>
      <c r="AH886" s="265"/>
      <c r="AI886" s="265"/>
      <c r="AJ886" s="265"/>
      <c r="AK886" s="265"/>
      <c r="AL886" s="265"/>
      <c r="AM886" s="265"/>
      <c r="AN886" s="266"/>
      <c r="AO886" s="266"/>
      <c r="AP886" s="266"/>
      <c r="AQ886" s="266"/>
      <c r="AR886" s="266"/>
      <c r="AS886" s="265"/>
    </row>
    <row r="887" spans="1:45" ht="14.25" customHeight="1" x14ac:dyDescent="0.25">
      <c r="A887" s="265"/>
      <c r="B887" s="325"/>
      <c r="C887" s="325"/>
      <c r="D887" s="265"/>
      <c r="E887" s="265"/>
      <c r="F887" s="265"/>
      <c r="G887" s="265"/>
      <c r="H887" s="265"/>
      <c r="I887" s="265"/>
      <c r="J887" s="265"/>
      <c r="K887" s="265"/>
      <c r="L887" s="265"/>
      <c r="M887" s="265"/>
      <c r="N887" s="265"/>
      <c r="O887" s="265"/>
      <c r="P887" s="265"/>
      <c r="Q887" s="265"/>
      <c r="R887" s="265"/>
      <c r="S887" s="265"/>
      <c r="T887" s="265"/>
      <c r="U887" s="265"/>
      <c r="V887" s="265"/>
      <c r="W887" s="326"/>
      <c r="X887" s="265"/>
      <c r="Y887" s="265"/>
      <c r="Z887" s="265"/>
      <c r="AA887" s="265"/>
      <c r="AB887" s="265"/>
      <c r="AC887" s="265"/>
      <c r="AD887" s="265"/>
      <c r="AE887" s="265"/>
      <c r="AF887" s="265"/>
      <c r="AG887" s="265"/>
      <c r="AH887" s="265"/>
      <c r="AI887" s="265"/>
      <c r="AJ887" s="265"/>
      <c r="AK887" s="265"/>
      <c r="AL887" s="265"/>
      <c r="AM887" s="265"/>
      <c r="AN887" s="266"/>
      <c r="AO887" s="266"/>
      <c r="AP887" s="266"/>
      <c r="AQ887" s="266"/>
      <c r="AR887" s="266"/>
      <c r="AS887" s="265"/>
    </row>
    <row r="888" spans="1:45" ht="14.25" customHeight="1" x14ac:dyDescent="0.25">
      <c r="A888" s="265"/>
      <c r="B888" s="325"/>
      <c r="C888" s="325"/>
      <c r="D888" s="265"/>
      <c r="E888" s="265"/>
      <c r="F888" s="265"/>
      <c r="G888" s="265"/>
      <c r="H888" s="265"/>
      <c r="I888" s="265"/>
      <c r="J888" s="265"/>
      <c r="K888" s="265"/>
      <c r="L888" s="265"/>
      <c r="M888" s="265"/>
      <c r="N888" s="265"/>
      <c r="O888" s="265"/>
      <c r="P888" s="265"/>
      <c r="Q888" s="265"/>
      <c r="R888" s="265"/>
      <c r="S888" s="265"/>
      <c r="T888" s="265"/>
      <c r="U888" s="265"/>
      <c r="V888" s="265"/>
      <c r="W888" s="326"/>
      <c r="X888" s="265"/>
      <c r="Y888" s="265"/>
      <c r="Z888" s="265"/>
      <c r="AA888" s="265"/>
      <c r="AB888" s="265"/>
      <c r="AC888" s="265"/>
      <c r="AD888" s="265"/>
      <c r="AE888" s="265"/>
      <c r="AF888" s="265"/>
      <c r="AG888" s="265"/>
      <c r="AH888" s="265"/>
      <c r="AI888" s="265"/>
      <c r="AJ888" s="265"/>
      <c r="AK888" s="265"/>
      <c r="AL888" s="265"/>
      <c r="AM888" s="265"/>
      <c r="AN888" s="266"/>
      <c r="AO888" s="266"/>
      <c r="AP888" s="266"/>
      <c r="AQ888" s="266"/>
      <c r="AR888" s="266"/>
      <c r="AS888" s="265"/>
    </row>
    <row r="889" spans="1:45" ht="14.25" customHeight="1" x14ac:dyDescent="0.25">
      <c r="A889" s="265"/>
      <c r="B889" s="325"/>
      <c r="C889" s="325"/>
      <c r="D889" s="265"/>
      <c r="E889" s="265"/>
      <c r="F889" s="265"/>
      <c r="G889" s="265"/>
      <c r="H889" s="265"/>
      <c r="I889" s="265"/>
      <c r="J889" s="265"/>
      <c r="K889" s="265"/>
      <c r="L889" s="265"/>
      <c r="M889" s="265"/>
      <c r="N889" s="265"/>
      <c r="O889" s="265"/>
      <c r="P889" s="265"/>
      <c r="Q889" s="265"/>
      <c r="R889" s="265"/>
      <c r="S889" s="265"/>
      <c r="T889" s="265"/>
      <c r="U889" s="265"/>
      <c r="V889" s="265"/>
      <c r="W889" s="326"/>
      <c r="X889" s="265"/>
      <c r="Y889" s="265"/>
      <c r="Z889" s="265"/>
      <c r="AA889" s="265"/>
      <c r="AB889" s="265"/>
      <c r="AC889" s="265"/>
      <c r="AD889" s="265"/>
      <c r="AE889" s="265"/>
      <c r="AF889" s="265"/>
      <c r="AG889" s="265"/>
      <c r="AH889" s="265"/>
      <c r="AI889" s="265"/>
      <c r="AJ889" s="265"/>
      <c r="AK889" s="265"/>
      <c r="AL889" s="265"/>
      <c r="AM889" s="265"/>
      <c r="AN889" s="266"/>
      <c r="AO889" s="266"/>
      <c r="AP889" s="266"/>
      <c r="AQ889" s="266"/>
      <c r="AR889" s="266"/>
      <c r="AS889" s="265"/>
    </row>
    <row r="890" spans="1:45" ht="14.25" customHeight="1" x14ac:dyDescent="0.25">
      <c r="A890" s="265"/>
      <c r="B890" s="325"/>
      <c r="C890" s="325"/>
      <c r="D890" s="265"/>
      <c r="E890" s="265"/>
      <c r="F890" s="265"/>
      <c r="G890" s="265"/>
      <c r="H890" s="265"/>
      <c r="I890" s="265"/>
      <c r="J890" s="265"/>
      <c r="K890" s="265"/>
      <c r="L890" s="265"/>
      <c r="M890" s="265"/>
      <c r="N890" s="265"/>
      <c r="O890" s="265"/>
      <c r="P890" s="265"/>
      <c r="Q890" s="265"/>
      <c r="R890" s="265"/>
      <c r="S890" s="265"/>
      <c r="T890" s="265"/>
      <c r="U890" s="265"/>
      <c r="V890" s="265"/>
      <c r="W890" s="326"/>
      <c r="X890" s="265"/>
      <c r="Y890" s="265"/>
      <c r="Z890" s="265"/>
      <c r="AA890" s="265"/>
      <c r="AB890" s="265"/>
      <c r="AC890" s="265"/>
      <c r="AD890" s="265"/>
      <c r="AE890" s="265"/>
      <c r="AF890" s="265"/>
      <c r="AG890" s="265"/>
      <c r="AH890" s="265"/>
      <c r="AI890" s="265"/>
      <c r="AJ890" s="265"/>
      <c r="AK890" s="265"/>
      <c r="AL890" s="265"/>
      <c r="AM890" s="265"/>
      <c r="AN890" s="266"/>
      <c r="AO890" s="266"/>
      <c r="AP890" s="266"/>
      <c r="AQ890" s="266"/>
      <c r="AR890" s="266"/>
      <c r="AS890" s="265"/>
    </row>
    <row r="891" spans="1:45" ht="14.25" customHeight="1" x14ac:dyDescent="0.25">
      <c r="A891" s="265"/>
      <c r="B891" s="325"/>
      <c r="C891" s="325"/>
      <c r="D891" s="265"/>
      <c r="E891" s="265"/>
      <c r="F891" s="265"/>
      <c r="G891" s="265"/>
      <c r="H891" s="265"/>
      <c r="I891" s="265"/>
      <c r="J891" s="265"/>
      <c r="K891" s="265"/>
      <c r="L891" s="265"/>
      <c r="M891" s="265"/>
      <c r="N891" s="265"/>
      <c r="O891" s="265"/>
      <c r="P891" s="265"/>
      <c r="Q891" s="265"/>
      <c r="R891" s="265"/>
      <c r="S891" s="265"/>
      <c r="T891" s="265"/>
      <c r="U891" s="265"/>
      <c r="V891" s="265"/>
      <c r="W891" s="326"/>
      <c r="X891" s="265"/>
      <c r="Y891" s="265"/>
      <c r="Z891" s="265"/>
      <c r="AA891" s="265"/>
      <c r="AB891" s="265"/>
      <c r="AC891" s="265"/>
      <c r="AD891" s="265"/>
      <c r="AE891" s="265"/>
      <c r="AF891" s="265"/>
      <c r="AG891" s="265"/>
      <c r="AH891" s="265"/>
      <c r="AI891" s="265"/>
      <c r="AJ891" s="265"/>
      <c r="AK891" s="265"/>
      <c r="AL891" s="265"/>
      <c r="AM891" s="265"/>
      <c r="AN891" s="266"/>
      <c r="AO891" s="266"/>
      <c r="AP891" s="266"/>
      <c r="AQ891" s="266"/>
      <c r="AR891" s="266"/>
      <c r="AS891" s="265"/>
    </row>
    <row r="892" spans="1:45" ht="14.25" customHeight="1" x14ac:dyDescent="0.25">
      <c r="A892" s="265"/>
      <c r="B892" s="325"/>
      <c r="C892" s="325"/>
      <c r="D892" s="265"/>
      <c r="E892" s="265"/>
      <c r="F892" s="265"/>
      <c r="G892" s="265"/>
      <c r="H892" s="265"/>
      <c r="I892" s="265"/>
      <c r="J892" s="265"/>
      <c r="K892" s="265"/>
      <c r="L892" s="265"/>
      <c r="M892" s="265"/>
      <c r="N892" s="265"/>
      <c r="O892" s="265"/>
      <c r="P892" s="265"/>
      <c r="Q892" s="265"/>
      <c r="R892" s="265"/>
      <c r="S892" s="265"/>
      <c r="T892" s="265"/>
      <c r="U892" s="265"/>
      <c r="V892" s="265"/>
      <c r="W892" s="326"/>
      <c r="X892" s="265"/>
      <c r="Y892" s="265"/>
      <c r="Z892" s="265"/>
      <c r="AA892" s="265"/>
      <c r="AB892" s="265"/>
      <c r="AC892" s="265"/>
      <c r="AD892" s="265"/>
      <c r="AE892" s="265"/>
      <c r="AF892" s="265"/>
      <c r="AG892" s="265"/>
      <c r="AH892" s="265"/>
      <c r="AI892" s="265"/>
      <c r="AJ892" s="265"/>
      <c r="AK892" s="265"/>
      <c r="AL892" s="265"/>
      <c r="AM892" s="265"/>
      <c r="AN892" s="266"/>
      <c r="AO892" s="266"/>
      <c r="AP892" s="266"/>
      <c r="AQ892" s="266"/>
      <c r="AR892" s="266"/>
      <c r="AS892" s="265"/>
    </row>
    <row r="893" spans="1:45" ht="14.25" customHeight="1" x14ac:dyDescent="0.25">
      <c r="A893" s="265"/>
      <c r="B893" s="325"/>
      <c r="C893" s="325"/>
      <c r="D893" s="265"/>
      <c r="E893" s="265"/>
      <c r="F893" s="265"/>
      <c r="G893" s="265"/>
      <c r="H893" s="265"/>
      <c r="I893" s="265"/>
      <c r="J893" s="265"/>
      <c r="K893" s="265"/>
      <c r="L893" s="265"/>
      <c r="M893" s="265"/>
      <c r="N893" s="265"/>
      <c r="O893" s="265"/>
      <c r="P893" s="265"/>
      <c r="Q893" s="265"/>
      <c r="R893" s="265"/>
      <c r="S893" s="265"/>
      <c r="T893" s="265"/>
      <c r="U893" s="265"/>
      <c r="V893" s="265"/>
      <c r="W893" s="326"/>
      <c r="X893" s="265"/>
      <c r="Y893" s="265"/>
      <c r="Z893" s="265"/>
      <c r="AA893" s="265"/>
      <c r="AB893" s="265"/>
      <c r="AC893" s="265"/>
      <c r="AD893" s="265"/>
      <c r="AE893" s="265"/>
      <c r="AF893" s="265"/>
      <c r="AG893" s="265"/>
      <c r="AH893" s="265"/>
      <c r="AI893" s="265"/>
      <c r="AJ893" s="265"/>
      <c r="AK893" s="265"/>
      <c r="AL893" s="265"/>
      <c r="AM893" s="265"/>
      <c r="AN893" s="266"/>
      <c r="AO893" s="266"/>
      <c r="AP893" s="266"/>
      <c r="AQ893" s="266"/>
      <c r="AR893" s="266"/>
      <c r="AS893" s="265"/>
    </row>
    <row r="894" spans="1:45" ht="14.25" customHeight="1" x14ac:dyDescent="0.25">
      <c r="A894" s="265"/>
      <c r="B894" s="325"/>
      <c r="C894" s="325"/>
      <c r="D894" s="265"/>
      <c r="E894" s="265"/>
      <c r="F894" s="265"/>
      <c r="G894" s="265"/>
      <c r="H894" s="265"/>
      <c r="I894" s="265"/>
      <c r="J894" s="265"/>
      <c r="K894" s="265"/>
      <c r="L894" s="265"/>
      <c r="M894" s="265"/>
      <c r="N894" s="265"/>
      <c r="O894" s="265"/>
      <c r="P894" s="265"/>
      <c r="Q894" s="265"/>
      <c r="R894" s="265"/>
      <c r="S894" s="265"/>
      <c r="T894" s="265"/>
      <c r="U894" s="265"/>
      <c r="V894" s="265"/>
      <c r="W894" s="326"/>
      <c r="X894" s="265"/>
      <c r="Y894" s="265"/>
      <c r="Z894" s="265"/>
      <c r="AA894" s="265"/>
      <c r="AB894" s="265"/>
      <c r="AC894" s="265"/>
      <c r="AD894" s="265"/>
      <c r="AE894" s="265"/>
      <c r="AF894" s="265"/>
      <c r="AG894" s="265"/>
      <c r="AH894" s="265"/>
      <c r="AI894" s="265"/>
      <c r="AJ894" s="265"/>
      <c r="AK894" s="265"/>
      <c r="AL894" s="265"/>
      <c r="AM894" s="265"/>
      <c r="AN894" s="266"/>
      <c r="AO894" s="266"/>
      <c r="AP894" s="266"/>
      <c r="AQ894" s="266"/>
      <c r="AR894" s="266"/>
      <c r="AS894" s="265"/>
    </row>
    <row r="895" spans="1:45" ht="14.25" customHeight="1" x14ac:dyDescent="0.25">
      <c r="A895" s="265"/>
      <c r="B895" s="325"/>
      <c r="C895" s="325"/>
      <c r="D895" s="265"/>
      <c r="E895" s="265"/>
      <c r="F895" s="265"/>
      <c r="G895" s="265"/>
      <c r="H895" s="265"/>
      <c r="I895" s="265"/>
      <c r="J895" s="265"/>
      <c r="K895" s="265"/>
      <c r="L895" s="265"/>
      <c r="M895" s="265"/>
      <c r="N895" s="265"/>
      <c r="O895" s="265"/>
      <c r="P895" s="265"/>
      <c r="Q895" s="265"/>
      <c r="R895" s="265"/>
      <c r="S895" s="265"/>
      <c r="T895" s="265"/>
      <c r="U895" s="265"/>
      <c r="V895" s="265"/>
      <c r="W895" s="326"/>
      <c r="X895" s="265"/>
      <c r="Y895" s="265"/>
      <c r="Z895" s="265"/>
      <c r="AA895" s="265"/>
      <c r="AB895" s="265"/>
      <c r="AC895" s="265"/>
      <c r="AD895" s="265"/>
      <c r="AE895" s="265"/>
      <c r="AF895" s="265"/>
      <c r="AG895" s="265"/>
      <c r="AH895" s="265"/>
      <c r="AI895" s="265"/>
      <c r="AJ895" s="265"/>
      <c r="AK895" s="265"/>
      <c r="AL895" s="265"/>
      <c r="AM895" s="265"/>
      <c r="AN895" s="266"/>
      <c r="AO895" s="266"/>
      <c r="AP895" s="266"/>
      <c r="AQ895" s="266"/>
      <c r="AR895" s="266"/>
      <c r="AS895" s="265"/>
    </row>
    <row r="896" spans="1:45" ht="14.25" customHeight="1" x14ac:dyDescent="0.25">
      <c r="A896" s="265"/>
      <c r="B896" s="325"/>
      <c r="C896" s="325"/>
      <c r="D896" s="265"/>
      <c r="E896" s="265"/>
      <c r="F896" s="265"/>
      <c r="G896" s="265"/>
      <c r="H896" s="265"/>
      <c r="I896" s="265"/>
      <c r="J896" s="265"/>
      <c r="K896" s="265"/>
      <c r="L896" s="265"/>
      <c r="M896" s="265"/>
      <c r="N896" s="265"/>
      <c r="O896" s="265"/>
      <c r="P896" s="265"/>
      <c r="Q896" s="265"/>
      <c r="R896" s="265"/>
      <c r="S896" s="265"/>
      <c r="T896" s="265"/>
      <c r="U896" s="265"/>
      <c r="V896" s="265"/>
      <c r="W896" s="326"/>
      <c r="X896" s="265"/>
      <c r="Y896" s="265"/>
      <c r="Z896" s="265"/>
      <c r="AA896" s="265"/>
      <c r="AB896" s="265"/>
      <c r="AC896" s="265"/>
      <c r="AD896" s="265"/>
      <c r="AE896" s="265"/>
      <c r="AF896" s="265"/>
      <c r="AG896" s="265"/>
      <c r="AH896" s="265"/>
      <c r="AI896" s="265"/>
      <c r="AJ896" s="265"/>
      <c r="AK896" s="265"/>
      <c r="AL896" s="265"/>
      <c r="AM896" s="265"/>
      <c r="AN896" s="266"/>
      <c r="AO896" s="266"/>
      <c r="AP896" s="266"/>
      <c r="AQ896" s="266"/>
      <c r="AR896" s="266"/>
      <c r="AS896" s="265"/>
    </row>
    <row r="897" spans="1:45" ht="14.25" customHeight="1" x14ac:dyDescent="0.25">
      <c r="A897" s="265"/>
      <c r="B897" s="325"/>
      <c r="C897" s="325"/>
      <c r="D897" s="265"/>
      <c r="E897" s="265"/>
      <c r="F897" s="265"/>
      <c r="G897" s="265"/>
      <c r="H897" s="265"/>
      <c r="I897" s="265"/>
      <c r="J897" s="265"/>
      <c r="K897" s="265"/>
      <c r="L897" s="265"/>
      <c r="M897" s="265"/>
      <c r="N897" s="265"/>
      <c r="O897" s="265"/>
      <c r="P897" s="265"/>
      <c r="Q897" s="265"/>
      <c r="R897" s="265"/>
      <c r="S897" s="265"/>
      <c r="T897" s="265"/>
      <c r="U897" s="265"/>
      <c r="V897" s="265"/>
      <c r="W897" s="326"/>
      <c r="X897" s="265"/>
      <c r="Y897" s="265"/>
      <c r="Z897" s="265"/>
      <c r="AA897" s="265"/>
      <c r="AB897" s="265"/>
      <c r="AC897" s="265"/>
      <c r="AD897" s="265"/>
      <c r="AE897" s="265"/>
      <c r="AF897" s="265"/>
      <c r="AG897" s="265"/>
      <c r="AH897" s="265"/>
      <c r="AI897" s="265"/>
      <c r="AJ897" s="265"/>
      <c r="AK897" s="265"/>
      <c r="AL897" s="265"/>
      <c r="AM897" s="265"/>
      <c r="AN897" s="266"/>
      <c r="AO897" s="266"/>
      <c r="AP897" s="266"/>
      <c r="AQ897" s="266"/>
      <c r="AR897" s="266"/>
      <c r="AS897" s="265"/>
    </row>
    <row r="898" spans="1:45" ht="14.25" customHeight="1" x14ac:dyDescent="0.25">
      <c r="A898" s="265"/>
      <c r="B898" s="325"/>
      <c r="C898" s="325"/>
      <c r="D898" s="265"/>
      <c r="E898" s="265"/>
      <c r="F898" s="265"/>
      <c r="G898" s="265"/>
      <c r="H898" s="265"/>
      <c r="I898" s="265"/>
      <c r="J898" s="265"/>
      <c r="K898" s="265"/>
      <c r="L898" s="265"/>
      <c r="M898" s="265"/>
      <c r="N898" s="265"/>
      <c r="O898" s="265"/>
      <c r="P898" s="265"/>
      <c r="Q898" s="265"/>
      <c r="R898" s="265"/>
      <c r="S898" s="265"/>
      <c r="T898" s="265"/>
      <c r="U898" s="265"/>
      <c r="V898" s="265"/>
      <c r="W898" s="326"/>
      <c r="X898" s="265"/>
      <c r="Y898" s="265"/>
      <c r="Z898" s="265"/>
      <c r="AA898" s="265"/>
      <c r="AB898" s="265"/>
      <c r="AC898" s="265"/>
      <c r="AD898" s="265"/>
      <c r="AE898" s="265"/>
      <c r="AF898" s="265"/>
      <c r="AG898" s="265"/>
      <c r="AH898" s="265"/>
      <c r="AI898" s="265"/>
      <c r="AJ898" s="265"/>
      <c r="AK898" s="265"/>
      <c r="AL898" s="265"/>
      <c r="AM898" s="265"/>
      <c r="AN898" s="266"/>
      <c r="AO898" s="266"/>
      <c r="AP898" s="266"/>
      <c r="AQ898" s="266"/>
      <c r="AR898" s="266"/>
      <c r="AS898" s="265"/>
    </row>
    <row r="899" spans="1:45" ht="14.25" customHeight="1" x14ac:dyDescent="0.25">
      <c r="A899" s="265"/>
      <c r="B899" s="325"/>
      <c r="C899" s="325"/>
      <c r="D899" s="265"/>
      <c r="E899" s="265"/>
      <c r="F899" s="265"/>
      <c r="G899" s="265"/>
      <c r="H899" s="265"/>
      <c r="I899" s="265"/>
      <c r="J899" s="265"/>
      <c r="K899" s="265"/>
      <c r="L899" s="265"/>
      <c r="M899" s="265"/>
      <c r="N899" s="265"/>
      <c r="O899" s="265"/>
      <c r="P899" s="265"/>
      <c r="Q899" s="265"/>
      <c r="R899" s="265"/>
      <c r="S899" s="265"/>
      <c r="T899" s="265"/>
      <c r="U899" s="265"/>
      <c r="V899" s="265"/>
      <c r="W899" s="326"/>
      <c r="X899" s="265"/>
      <c r="Y899" s="265"/>
      <c r="Z899" s="265"/>
      <c r="AA899" s="265"/>
      <c r="AB899" s="265"/>
      <c r="AC899" s="265"/>
      <c r="AD899" s="265"/>
      <c r="AE899" s="265"/>
      <c r="AF899" s="265"/>
      <c r="AG899" s="265"/>
      <c r="AH899" s="265"/>
      <c r="AI899" s="265"/>
      <c r="AJ899" s="265"/>
      <c r="AK899" s="265"/>
      <c r="AL899" s="265"/>
      <c r="AM899" s="265"/>
      <c r="AN899" s="266"/>
      <c r="AO899" s="266"/>
      <c r="AP899" s="266"/>
      <c r="AQ899" s="266"/>
      <c r="AR899" s="266"/>
      <c r="AS899" s="265"/>
    </row>
    <row r="900" spans="1:45" ht="14.25" customHeight="1" x14ac:dyDescent="0.25">
      <c r="A900" s="265"/>
      <c r="B900" s="325"/>
      <c r="C900" s="325"/>
      <c r="D900" s="265"/>
      <c r="E900" s="265"/>
      <c r="F900" s="265"/>
      <c r="G900" s="265"/>
      <c r="H900" s="265"/>
      <c r="I900" s="265"/>
      <c r="J900" s="265"/>
      <c r="K900" s="265"/>
      <c r="L900" s="265"/>
      <c r="M900" s="265"/>
      <c r="N900" s="265"/>
      <c r="O900" s="265"/>
      <c r="P900" s="265"/>
      <c r="Q900" s="265"/>
      <c r="R900" s="265"/>
      <c r="S900" s="265"/>
      <c r="T900" s="265"/>
      <c r="U900" s="265"/>
      <c r="V900" s="265"/>
      <c r="W900" s="326"/>
      <c r="X900" s="265"/>
      <c r="Y900" s="265"/>
      <c r="Z900" s="265"/>
      <c r="AA900" s="265"/>
      <c r="AB900" s="265"/>
      <c r="AC900" s="265"/>
      <c r="AD900" s="265"/>
      <c r="AE900" s="265"/>
      <c r="AF900" s="265"/>
      <c r="AG900" s="265"/>
      <c r="AH900" s="265"/>
      <c r="AI900" s="265"/>
      <c r="AJ900" s="265"/>
      <c r="AK900" s="265"/>
      <c r="AL900" s="265"/>
      <c r="AM900" s="265"/>
      <c r="AN900" s="266"/>
      <c r="AO900" s="266"/>
      <c r="AP900" s="266"/>
      <c r="AQ900" s="266"/>
      <c r="AR900" s="266"/>
      <c r="AS900" s="265"/>
    </row>
    <row r="901" spans="1:45" ht="14.25" customHeight="1" x14ac:dyDescent="0.25">
      <c r="A901" s="265"/>
      <c r="B901" s="325"/>
      <c r="C901" s="325"/>
      <c r="D901" s="265"/>
      <c r="E901" s="265"/>
      <c r="F901" s="265"/>
      <c r="G901" s="265"/>
      <c r="H901" s="265"/>
      <c r="I901" s="265"/>
      <c r="J901" s="265"/>
      <c r="K901" s="265"/>
      <c r="L901" s="265"/>
      <c r="M901" s="265"/>
      <c r="N901" s="265"/>
      <c r="O901" s="265"/>
      <c r="P901" s="265"/>
      <c r="Q901" s="265"/>
      <c r="R901" s="265"/>
      <c r="S901" s="265"/>
      <c r="T901" s="265"/>
      <c r="U901" s="265"/>
      <c r="V901" s="265"/>
      <c r="W901" s="326"/>
      <c r="X901" s="265"/>
      <c r="Y901" s="265"/>
      <c r="Z901" s="265"/>
      <c r="AA901" s="265"/>
      <c r="AB901" s="265"/>
      <c r="AC901" s="265"/>
      <c r="AD901" s="265"/>
      <c r="AE901" s="265"/>
      <c r="AF901" s="265"/>
      <c r="AG901" s="265"/>
      <c r="AH901" s="265"/>
      <c r="AI901" s="265"/>
      <c r="AJ901" s="265"/>
      <c r="AK901" s="265"/>
      <c r="AL901" s="265"/>
      <c r="AM901" s="265"/>
      <c r="AN901" s="266"/>
      <c r="AO901" s="266"/>
      <c r="AP901" s="266"/>
      <c r="AQ901" s="266"/>
      <c r="AR901" s="266"/>
      <c r="AS901" s="265"/>
    </row>
    <row r="902" spans="1:45" ht="14.25" customHeight="1" x14ac:dyDescent="0.25">
      <c r="A902" s="265"/>
      <c r="B902" s="325"/>
      <c r="C902" s="325"/>
      <c r="D902" s="265"/>
      <c r="E902" s="265"/>
      <c r="F902" s="265"/>
      <c r="G902" s="265"/>
      <c r="H902" s="265"/>
      <c r="I902" s="265"/>
      <c r="J902" s="265"/>
      <c r="K902" s="265"/>
      <c r="L902" s="265"/>
      <c r="M902" s="265"/>
      <c r="N902" s="265"/>
      <c r="O902" s="265"/>
      <c r="P902" s="265"/>
      <c r="Q902" s="265"/>
      <c r="R902" s="265"/>
      <c r="S902" s="265"/>
      <c r="T902" s="265"/>
      <c r="U902" s="265"/>
      <c r="V902" s="265"/>
      <c r="W902" s="326"/>
      <c r="X902" s="265"/>
      <c r="Y902" s="265"/>
      <c r="Z902" s="265"/>
      <c r="AA902" s="265"/>
      <c r="AB902" s="265"/>
      <c r="AC902" s="265"/>
      <c r="AD902" s="265"/>
      <c r="AE902" s="265"/>
      <c r="AF902" s="265"/>
      <c r="AG902" s="265"/>
      <c r="AH902" s="265"/>
      <c r="AI902" s="265"/>
      <c r="AJ902" s="265"/>
      <c r="AK902" s="265"/>
      <c r="AL902" s="265"/>
      <c r="AM902" s="265"/>
      <c r="AN902" s="266"/>
      <c r="AO902" s="266"/>
      <c r="AP902" s="266"/>
      <c r="AQ902" s="266"/>
      <c r="AR902" s="266"/>
      <c r="AS902" s="265"/>
    </row>
    <row r="903" spans="1:45" ht="14.25" customHeight="1" x14ac:dyDescent="0.25">
      <c r="A903" s="265"/>
      <c r="B903" s="325"/>
      <c r="C903" s="325"/>
      <c r="D903" s="265"/>
      <c r="E903" s="265"/>
      <c r="F903" s="265"/>
      <c r="G903" s="265"/>
      <c r="H903" s="265"/>
      <c r="I903" s="265"/>
      <c r="J903" s="265"/>
      <c r="K903" s="265"/>
      <c r="L903" s="265"/>
      <c r="M903" s="265"/>
      <c r="N903" s="265"/>
      <c r="O903" s="265"/>
      <c r="P903" s="265"/>
      <c r="Q903" s="265"/>
      <c r="R903" s="265"/>
      <c r="S903" s="265"/>
      <c r="T903" s="265"/>
      <c r="U903" s="265"/>
      <c r="V903" s="265"/>
      <c r="W903" s="326"/>
      <c r="X903" s="265"/>
      <c r="Y903" s="265"/>
      <c r="Z903" s="265"/>
      <c r="AA903" s="265"/>
      <c r="AB903" s="265"/>
      <c r="AC903" s="265"/>
      <c r="AD903" s="265"/>
      <c r="AE903" s="265"/>
      <c r="AF903" s="265"/>
      <c r="AG903" s="265"/>
      <c r="AH903" s="265"/>
      <c r="AI903" s="265"/>
      <c r="AJ903" s="265"/>
      <c r="AK903" s="265"/>
      <c r="AL903" s="265"/>
      <c r="AM903" s="265"/>
      <c r="AN903" s="266"/>
      <c r="AO903" s="266"/>
      <c r="AP903" s="266"/>
      <c r="AQ903" s="266"/>
      <c r="AR903" s="266"/>
      <c r="AS903" s="265"/>
    </row>
    <row r="904" spans="1:45" ht="14.25" customHeight="1" x14ac:dyDescent="0.25">
      <c r="A904" s="265"/>
      <c r="B904" s="325"/>
      <c r="C904" s="325"/>
      <c r="D904" s="265"/>
      <c r="E904" s="265"/>
      <c r="F904" s="265"/>
      <c r="G904" s="265"/>
      <c r="H904" s="265"/>
      <c r="I904" s="265"/>
      <c r="J904" s="265"/>
      <c r="K904" s="265"/>
      <c r="L904" s="265"/>
      <c r="M904" s="265"/>
      <c r="N904" s="265"/>
      <c r="O904" s="265"/>
      <c r="P904" s="265"/>
      <c r="Q904" s="265"/>
      <c r="R904" s="265"/>
      <c r="S904" s="265"/>
      <c r="T904" s="265"/>
      <c r="U904" s="265"/>
      <c r="V904" s="265"/>
      <c r="W904" s="326"/>
      <c r="X904" s="265"/>
      <c r="Y904" s="265"/>
      <c r="Z904" s="265"/>
      <c r="AA904" s="265"/>
      <c r="AB904" s="265"/>
      <c r="AC904" s="265"/>
      <c r="AD904" s="265"/>
      <c r="AE904" s="265"/>
      <c r="AF904" s="265"/>
      <c r="AG904" s="265"/>
      <c r="AH904" s="265"/>
      <c r="AI904" s="265"/>
      <c r="AJ904" s="265"/>
      <c r="AK904" s="265"/>
      <c r="AL904" s="265"/>
      <c r="AM904" s="265"/>
      <c r="AN904" s="266"/>
      <c r="AO904" s="266"/>
      <c r="AP904" s="266"/>
      <c r="AQ904" s="266"/>
      <c r="AR904" s="266"/>
      <c r="AS904" s="265"/>
    </row>
    <row r="905" spans="1:45" ht="14.25" customHeight="1" x14ac:dyDescent="0.25">
      <c r="A905" s="265"/>
      <c r="B905" s="325"/>
      <c r="C905" s="325"/>
      <c r="D905" s="265"/>
      <c r="E905" s="265"/>
      <c r="F905" s="265"/>
      <c r="G905" s="265"/>
      <c r="H905" s="265"/>
      <c r="I905" s="265"/>
      <c r="J905" s="265"/>
      <c r="K905" s="265"/>
      <c r="L905" s="265"/>
      <c r="M905" s="265"/>
      <c r="N905" s="265"/>
      <c r="O905" s="265"/>
      <c r="P905" s="265"/>
      <c r="Q905" s="265"/>
      <c r="R905" s="265"/>
      <c r="S905" s="265"/>
      <c r="T905" s="265"/>
      <c r="U905" s="265"/>
      <c r="V905" s="265"/>
      <c r="W905" s="326"/>
      <c r="X905" s="265"/>
      <c r="Y905" s="265"/>
      <c r="Z905" s="265"/>
      <c r="AA905" s="265"/>
      <c r="AB905" s="265"/>
      <c r="AC905" s="265"/>
      <c r="AD905" s="265"/>
      <c r="AE905" s="265"/>
      <c r="AF905" s="265"/>
      <c r="AG905" s="265"/>
      <c r="AH905" s="265"/>
      <c r="AI905" s="265"/>
      <c r="AJ905" s="265"/>
      <c r="AK905" s="265"/>
      <c r="AL905" s="265"/>
      <c r="AM905" s="265"/>
      <c r="AN905" s="266"/>
      <c r="AO905" s="266"/>
      <c r="AP905" s="266"/>
      <c r="AQ905" s="266"/>
      <c r="AR905" s="266"/>
      <c r="AS905" s="265"/>
    </row>
    <row r="906" spans="1:45" ht="14.25" customHeight="1" x14ac:dyDescent="0.25">
      <c r="A906" s="265"/>
      <c r="B906" s="325"/>
      <c r="C906" s="325"/>
      <c r="D906" s="265"/>
      <c r="E906" s="265"/>
      <c r="F906" s="265"/>
      <c r="G906" s="265"/>
      <c r="H906" s="265"/>
      <c r="I906" s="265"/>
      <c r="J906" s="265"/>
      <c r="K906" s="265"/>
      <c r="L906" s="265"/>
      <c r="M906" s="265"/>
      <c r="N906" s="265"/>
      <c r="O906" s="265"/>
      <c r="P906" s="265"/>
      <c r="Q906" s="265"/>
      <c r="R906" s="265"/>
      <c r="S906" s="265"/>
      <c r="T906" s="265"/>
      <c r="U906" s="265"/>
      <c r="V906" s="265"/>
      <c r="W906" s="326"/>
      <c r="X906" s="265"/>
      <c r="Y906" s="265"/>
      <c r="Z906" s="265"/>
      <c r="AA906" s="265"/>
      <c r="AB906" s="265"/>
      <c r="AC906" s="265"/>
      <c r="AD906" s="265"/>
      <c r="AE906" s="265"/>
      <c r="AF906" s="265"/>
      <c r="AG906" s="265"/>
      <c r="AH906" s="265"/>
      <c r="AI906" s="265"/>
      <c r="AJ906" s="265"/>
      <c r="AK906" s="265"/>
      <c r="AL906" s="265"/>
      <c r="AM906" s="265"/>
      <c r="AN906" s="266"/>
      <c r="AO906" s="266"/>
      <c r="AP906" s="266"/>
      <c r="AQ906" s="266"/>
      <c r="AR906" s="266"/>
      <c r="AS906" s="265"/>
    </row>
    <row r="907" spans="1:45" ht="14.25" customHeight="1" x14ac:dyDescent="0.25">
      <c r="A907" s="265"/>
      <c r="B907" s="325"/>
      <c r="C907" s="325"/>
      <c r="D907" s="265"/>
      <c r="E907" s="265"/>
      <c r="F907" s="265"/>
      <c r="G907" s="265"/>
      <c r="H907" s="265"/>
      <c r="I907" s="265"/>
      <c r="J907" s="265"/>
      <c r="K907" s="265"/>
      <c r="L907" s="265"/>
      <c r="M907" s="265"/>
      <c r="N907" s="265"/>
      <c r="O907" s="265"/>
      <c r="P907" s="265"/>
      <c r="Q907" s="265"/>
      <c r="R907" s="265"/>
      <c r="S907" s="265"/>
      <c r="T907" s="265"/>
      <c r="U907" s="265"/>
      <c r="V907" s="265"/>
      <c r="W907" s="326"/>
      <c r="X907" s="265"/>
      <c r="Y907" s="265"/>
      <c r="Z907" s="265"/>
      <c r="AA907" s="265"/>
      <c r="AB907" s="265"/>
      <c r="AC907" s="265"/>
      <c r="AD907" s="265"/>
      <c r="AE907" s="265"/>
      <c r="AF907" s="265"/>
      <c r="AG907" s="265"/>
      <c r="AH907" s="265"/>
      <c r="AI907" s="265"/>
      <c r="AJ907" s="265"/>
      <c r="AK907" s="265"/>
      <c r="AL907" s="265"/>
      <c r="AM907" s="265"/>
      <c r="AN907" s="266"/>
      <c r="AO907" s="266"/>
      <c r="AP907" s="266"/>
      <c r="AQ907" s="266"/>
      <c r="AR907" s="266"/>
      <c r="AS907" s="265"/>
    </row>
    <row r="908" spans="1:45" ht="14.25" customHeight="1" x14ac:dyDescent="0.25">
      <c r="A908" s="265"/>
      <c r="B908" s="325"/>
      <c r="C908" s="325"/>
      <c r="D908" s="265"/>
      <c r="E908" s="265"/>
      <c r="F908" s="265"/>
      <c r="G908" s="265"/>
      <c r="H908" s="265"/>
      <c r="I908" s="265"/>
      <c r="J908" s="265"/>
      <c r="K908" s="265"/>
      <c r="L908" s="265"/>
      <c r="M908" s="265"/>
      <c r="N908" s="265"/>
      <c r="O908" s="265"/>
      <c r="P908" s="265"/>
      <c r="Q908" s="265"/>
      <c r="R908" s="265"/>
      <c r="S908" s="265"/>
      <c r="T908" s="265"/>
      <c r="U908" s="265"/>
      <c r="V908" s="265"/>
      <c r="W908" s="326"/>
      <c r="X908" s="265"/>
      <c r="Y908" s="265"/>
      <c r="Z908" s="265"/>
      <c r="AA908" s="265"/>
      <c r="AB908" s="265"/>
      <c r="AC908" s="265"/>
      <c r="AD908" s="265"/>
      <c r="AE908" s="265"/>
      <c r="AF908" s="265"/>
      <c r="AG908" s="265"/>
      <c r="AH908" s="265"/>
      <c r="AI908" s="265"/>
      <c r="AJ908" s="265"/>
      <c r="AK908" s="265"/>
      <c r="AL908" s="265"/>
      <c r="AM908" s="265"/>
      <c r="AN908" s="266"/>
      <c r="AO908" s="266"/>
      <c r="AP908" s="266"/>
      <c r="AQ908" s="266"/>
      <c r="AR908" s="266"/>
      <c r="AS908" s="265"/>
    </row>
    <row r="909" spans="1:45" ht="14.25" customHeight="1" x14ac:dyDescent="0.25">
      <c r="A909" s="265"/>
      <c r="B909" s="325"/>
      <c r="C909" s="325"/>
      <c r="D909" s="265"/>
      <c r="E909" s="265"/>
      <c r="F909" s="265"/>
      <c r="G909" s="265"/>
      <c r="H909" s="265"/>
      <c r="I909" s="265"/>
      <c r="J909" s="265"/>
      <c r="K909" s="265"/>
      <c r="L909" s="265"/>
      <c r="M909" s="265"/>
      <c r="N909" s="265"/>
      <c r="O909" s="265"/>
      <c r="P909" s="265"/>
      <c r="Q909" s="265"/>
      <c r="R909" s="265"/>
      <c r="S909" s="265"/>
      <c r="T909" s="265"/>
      <c r="U909" s="265"/>
      <c r="V909" s="265"/>
      <c r="W909" s="326"/>
      <c r="X909" s="265"/>
      <c r="Y909" s="265"/>
      <c r="Z909" s="265"/>
      <c r="AA909" s="265"/>
      <c r="AB909" s="265"/>
      <c r="AC909" s="265"/>
      <c r="AD909" s="265"/>
      <c r="AE909" s="265"/>
      <c r="AF909" s="265"/>
      <c r="AG909" s="265"/>
      <c r="AH909" s="265"/>
      <c r="AI909" s="265"/>
      <c r="AJ909" s="265"/>
      <c r="AK909" s="265"/>
      <c r="AL909" s="265"/>
      <c r="AM909" s="265"/>
      <c r="AN909" s="266"/>
      <c r="AO909" s="266"/>
      <c r="AP909" s="266"/>
      <c r="AQ909" s="266"/>
      <c r="AR909" s="266"/>
      <c r="AS909" s="265"/>
    </row>
    <row r="910" spans="1:45" ht="14.25" customHeight="1" x14ac:dyDescent="0.25">
      <c r="A910" s="265"/>
      <c r="B910" s="325"/>
      <c r="C910" s="325"/>
      <c r="D910" s="265"/>
      <c r="E910" s="265"/>
      <c r="F910" s="265"/>
      <c r="G910" s="265"/>
      <c r="H910" s="265"/>
      <c r="I910" s="265"/>
      <c r="J910" s="265"/>
      <c r="K910" s="265"/>
      <c r="L910" s="265"/>
      <c r="M910" s="265"/>
      <c r="N910" s="265"/>
      <c r="O910" s="265"/>
      <c r="P910" s="265"/>
      <c r="Q910" s="265"/>
      <c r="R910" s="265"/>
      <c r="S910" s="265"/>
      <c r="T910" s="265"/>
      <c r="U910" s="265"/>
      <c r="V910" s="265"/>
      <c r="W910" s="326"/>
      <c r="X910" s="265"/>
      <c r="Y910" s="265"/>
      <c r="Z910" s="265"/>
      <c r="AA910" s="265"/>
      <c r="AB910" s="265"/>
      <c r="AC910" s="265"/>
      <c r="AD910" s="265"/>
      <c r="AE910" s="265"/>
      <c r="AF910" s="265"/>
      <c r="AG910" s="265"/>
      <c r="AH910" s="265"/>
      <c r="AI910" s="265"/>
      <c r="AJ910" s="265"/>
      <c r="AK910" s="265"/>
      <c r="AL910" s="265"/>
      <c r="AM910" s="265"/>
      <c r="AN910" s="266"/>
      <c r="AO910" s="266"/>
      <c r="AP910" s="266"/>
      <c r="AQ910" s="266"/>
      <c r="AR910" s="266"/>
      <c r="AS910" s="265"/>
    </row>
    <row r="911" spans="1:45" ht="14.25" customHeight="1" x14ac:dyDescent="0.25">
      <c r="A911" s="265"/>
      <c r="B911" s="325"/>
      <c r="C911" s="325"/>
      <c r="D911" s="265"/>
      <c r="E911" s="265"/>
      <c r="F911" s="265"/>
      <c r="G911" s="265"/>
      <c r="H911" s="265"/>
      <c r="I911" s="265"/>
      <c r="J911" s="265"/>
      <c r="K911" s="265"/>
      <c r="L911" s="265"/>
      <c r="M911" s="265"/>
      <c r="N911" s="265"/>
      <c r="O911" s="265"/>
      <c r="P911" s="265"/>
      <c r="Q911" s="265"/>
      <c r="R911" s="265"/>
      <c r="S911" s="265"/>
      <c r="T911" s="265"/>
      <c r="U911" s="265"/>
      <c r="V911" s="265"/>
      <c r="W911" s="326"/>
      <c r="X911" s="265"/>
      <c r="Y911" s="265"/>
      <c r="Z911" s="265"/>
      <c r="AA911" s="265"/>
      <c r="AB911" s="265"/>
      <c r="AC911" s="265"/>
      <c r="AD911" s="265"/>
      <c r="AE911" s="265"/>
      <c r="AF911" s="265"/>
      <c r="AG911" s="265"/>
      <c r="AH911" s="265"/>
      <c r="AI911" s="265"/>
      <c r="AJ911" s="265"/>
      <c r="AK911" s="265"/>
      <c r="AL911" s="265"/>
      <c r="AM911" s="265"/>
      <c r="AN911" s="266"/>
      <c r="AO911" s="266"/>
      <c r="AP911" s="266"/>
      <c r="AQ911" s="266"/>
      <c r="AR911" s="266"/>
      <c r="AS911" s="265"/>
    </row>
    <row r="912" spans="1:45" ht="14.25" customHeight="1" x14ac:dyDescent="0.25">
      <c r="A912" s="265"/>
      <c r="B912" s="325"/>
      <c r="C912" s="325"/>
      <c r="D912" s="265"/>
      <c r="E912" s="265"/>
      <c r="F912" s="265"/>
      <c r="G912" s="265"/>
      <c r="H912" s="265"/>
      <c r="I912" s="265"/>
      <c r="J912" s="265"/>
      <c r="K912" s="265"/>
      <c r="L912" s="265"/>
      <c r="M912" s="265"/>
      <c r="N912" s="265"/>
      <c r="O912" s="265"/>
      <c r="P912" s="265"/>
      <c r="Q912" s="265"/>
      <c r="R912" s="265"/>
      <c r="S912" s="265"/>
      <c r="T912" s="265"/>
      <c r="U912" s="265"/>
      <c r="V912" s="265"/>
      <c r="W912" s="326"/>
      <c r="X912" s="265"/>
      <c r="Y912" s="265"/>
      <c r="Z912" s="265"/>
      <c r="AA912" s="265"/>
      <c r="AB912" s="265"/>
      <c r="AC912" s="265"/>
      <c r="AD912" s="265"/>
      <c r="AE912" s="265"/>
      <c r="AF912" s="265"/>
      <c r="AG912" s="265"/>
      <c r="AH912" s="265"/>
      <c r="AI912" s="265"/>
      <c r="AJ912" s="265"/>
      <c r="AK912" s="265"/>
      <c r="AL912" s="265"/>
      <c r="AM912" s="265"/>
      <c r="AN912" s="266"/>
      <c r="AO912" s="266"/>
      <c r="AP912" s="266"/>
      <c r="AQ912" s="266"/>
      <c r="AR912" s="266"/>
      <c r="AS912" s="265"/>
    </row>
    <row r="913" spans="1:45" ht="14.25" customHeight="1" x14ac:dyDescent="0.25">
      <c r="A913" s="265"/>
      <c r="B913" s="325"/>
      <c r="C913" s="325"/>
      <c r="D913" s="265"/>
      <c r="E913" s="265"/>
      <c r="F913" s="265"/>
      <c r="G913" s="265"/>
      <c r="H913" s="265"/>
      <c r="I913" s="265"/>
      <c r="J913" s="265"/>
      <c r="K913" s="265"/>
      <c r="L913" s="265"/>
      <c r="M913" s="265"/>
      <c r="N913" s="265"/>
      <c r="O913" s="265"/>
      <c r="P913" s="265"/>
      <c r="Q913" s="265"/>
      <c r="R913" s="265"/>
      <c r="S913" s="265"/>
      <c r="T913" s="265"/>
      <c r="U913" s="265"/>
      <c r="V913" s="265"/>
      <c r="W913" s="326"/>
      <c r="X913" s="265"/>
      <c r="Y913" s="265"/>
      <c r="Z913" s="265"/>
      <c r="AA913" s="265"/>
      <c r="AB913" s="265"/>
      <c r="AC913" s="265"/>
      <c r="AD913" s="265"/>
      <c r="AE913" s="265"/>
      <c r="AF913" s="265"/>
      <c r="AG913" s="265"/>
      <c r="AH913" s="265"/>
      <c r="AI913" s="265"/>
      <c r="AJ913" s="265"/>
      <c r="AK913" s="265"/>
      <c r="AL913" s="265"/>
      <c r="AM913" s="265"/>
      <c r="AN913" s="266"/>
      <c r="AO913" s="266"/>
      <c r="AP913" s="266"/>
      <c r="AQ913" s="266"/>
      <c r="AR913" s="266"/>
      <c r="AS913" s="265"/>
    </row>
    <row r="914" spans="1:45" ht="14.25" customHeight="1" x14ac:dyDescent="0.25">
      <c r="A914" s="265"/>
      <c r="B914" s="325"/>
      <c r="C914" s="325"/>
      <c r="D914" s="265"/>
      <c r="E914" s="265"/>
      <c r="F914" s="265"/>
      <c r="G914" s="265"/>
      <c r="H914" s="265"/>
      <c r="I914" s="265"/>
      <c r="J914" s="265"/>
      <c r="K914" s="265"/>
      <c r="L914" s="265"/>
      <c r="M914" s="265"/>
      <c r="N914" s="265"/>
      <c r="O914" s="265"/>
      <c r="P914" s="265"/>
      <c r="Q914" s="265"/>
      <c r="R914" s="265"/>
      <c r="S914" s="265"/>
      <c r="T914" s="265"/>
      <c r="U914" s="265"/>
      <c r="V914" s="265"/>
      <c r="W914" s="326"/>
      <c r="X914" s="265"/>
      <c r="Y914" s="265"/>
      <c r="Z914" s="265"/>
      <c r="AA914" s="265"/>
      <c r="AB914" s="265"/>
      <c r="AC914" s="265"/>
      <c r="AD914" s="265"/>
      <c r="AE914" s="265"/>
      <c r="AF914" s="265"/>
      <c r="AG914" s="265"/>
      <c r="AH914" s="265"/>
      <c r="AI914" s="265"/>
      <c r="AJ914" s="265"/>
      <c r="AK914" s="265"/>
      <c r="AL914" s="265"/>
      <c r="AM914" s="265"/>
      <c r="AN914" s="266"/>
      <c r="AO914" s="266"/>
      <c r="AP914" s="266"/>
      <c r="AQ914" s="266"/>
      <c r="AR914" s="266"/>
      <c r="AS914" s="265"/>
    </row>
    <row r="915" spans="1:45" ht="14.25" customHeight="1" x14ac:dyDescent="0.25">
      <c r="A915" s="265"/>
      <c r="B915" s="325"/>
      <c r="C915" s="325"/>
      <c r="D915" s="265"/>
      <c r="E915" s="265"/>
      <c r="F915" s="265"/>
      <c r="G915" s="265"/>
      <c r="H915" s="265"/>
      <c r="I915" s="265"/>
      <c r="J915" s="265"/>
      <c r="K915" s="265"/>
      <c r="L915" s="265"/>
      <c r="M915" s="265"/>
      <c r="N915" s="265"/>
      <c r="O915" s="265"/>
      <c r="P915" s="265"/>
      <c r="Q915" s="265"/>
      <c r="R915" s="265"/>
      <c r="S915" s="265"/>
      <c r="T915" s="265"/>
      <c r="U915" s="265"/>
      <c r="V915" s="265"/>
      <c r="W915" s="326"/>
      <c r="X915" s="265"/>
      <c r="Y915" s="265"/>
      <c r="Z915" s="265"/>
      <c r="AA915" s="265"/>
      <c r="AB915" s="265"/>
      <c r="AC915" s="265"/>
      <c r="AD915" s="265"/>
      <c r="AE915" s="265"/>
      <c r="AF915" s="265"/>
      <c r="AG915" s="265"/>
      <c r="AH915" s="265"/>
      <c r="AI915" s="265"/>
      <c r="AJ915" s="265"/>
      <c r="AK915" s="265"/>
      <c r="AL915" s="265"/>
      <c r="AM915" s="265"/>
      <c r="AN915" s="266"/>
      <c r="AO915" s="266"/>
      <c r="AP915" s="266"/>
      <c r="AQ915" s="266"/>
      <c r="AR915" s="266"/>
      <c r="AS915" s="265"/>
    </row>
    <row r="916" spans="1:45" ht="14.25" customHeight="1" x14ac:dyDescent="0.25">
      <c r="A916" s="265"/>
      <c r="B916" s="325"/>
      <c r="C916" s="325"/>
      <c r="D916" s="265"/>
      <c r="E916" s="265"/>
      <c r="F916" s="265"/>
      <c r="G916" s="265"/>
      <c r="H916" s="265"/>
      <c r="I916" s="265"/>
      <c r="J916" s="265"/>
      <c r="K916" s="265"/>
      <c r="L916" s="265"/>
      <c r="M916" s="265"/>
      <c r="N916" s="265"/>
      <c r="O916" s="265"/>
      <c r="P916" s="265"/>
      <c r="Q916" s="265"/>
      <c r="R916" s="265"/>
      <c r="S916" s="265"/>
      <c r="T916" s="265"/>
      <c r="U916" s="265"/>
      <c r="V916" s="265"/>
      <c r="W916" s="326"/>
      <c r="X916" s="265"/>
      <c r="Y916" s="265"/>
      <c r="Z916" s="265"/>
      <c r="AA916" s="265"/>
      <c r="AB916" s="265"/>
      <c r="AC916" s="265"/>
      <c r="AD916" s="265"/>
      <c r="AE916" s="265"/>
      <c r="AF916" s="265"/>
      <c r="AG916" s="265"/>
      <c r="AH916" s="265"/>
      <c r="AI916" s="265"/>
      <c r="AJ916" s="265"/>
      <c r="AK916" s="265"/>
      <c r="AL916" s="265"/>
      <c r="AM916" s="265"/>
      <c r="AN916" s="266"/>
      <c r="AO916" s="266"/>
      <c r="AP916" s="266"/>
      <c r="AQ916" s="266"/>
      <c r="AR916" s="266"/>
      <c r="AS916" s="265"/>
    </row>
    <row r="917" spans="1:45" ht="14.25" customHeight="1" x14ac:dyDescent="0.25">
      <c r="A917" s="265"/>
      <c r="B917" s="325"/>
      <c r="C917" s="325"/>
      <c r="D917" s="265"/>
      <c r="E917" s="265"/>
      <c r="F917" s="265"/>
      <c r="G917" s="265"/>
      <c r="H917" s="265"/>
      <c r="I917" s="265"/>
      <c r="J917" s="265"/>
      <c r="K917" s="265"/>
      <c r="L917" s="265"/>
      <c r="M917" s="265"/>
      <c r="N917" s="265"/>
      <c r="O917" s="265"/>
      <c r="P917" s="265"/>
      <c r="Q917" s="265"/>
      <c r="R917" s="265"/>
      <c r="S917" s="265"/>
      <c r="T917" s="265"/>
      <c r="U917" s="265"/>
      <c r="V917" s="265"/>
      <c r="W917" s="326"/>
      <c r="X917" s="265"/>
      <c r="Y917" s="265"/>
      <c r="Z917" s="265"/>
      <c r="AA917" s="265"/>
      <c r="AB917" s="265"/>
      <c r="AC917" s="265"/>
      <c r="AD917" s="265"/>
      <c r="AE917" s="265"/>
      <c r="AF917" s="265"/>
      <c r="AG917" s="265"/>
      <c r="AH917" s="265"/>
      <c r="AI917" s="265"/>
      <c r="AJ917" s="265"/>
      <c r="AK917" s="265"/>
      <c r="AL917" s="265"/>
      <c r="AM917" s="265"/>
      <c r="AN917" s="266"/>
      <c r="AO917" s="266"/>
      <c r="AP917" s="266"/>
      <c r="AQ917" s="266"/>
      <c r="AR917" s="266"/>
      <c r="AS917" s="265"/>
    </row>
    <row r="918" spans="1:45" ht="14.25" customHeight="1" x14ac:dyDescent="0.25">
      <c r="A918" s="265"/>
      <c r="B918" s="325"/>
      <c r="C918" s="325"/>
      <c r="D918" s="265"/>
      <c r="E918" s="265"/>
      <c r="F918" s="265"/>
      <c r="G918" s="265"/>
      <c r="H918" s="265"/>
      <c r="I918" s="265"/>
      <c r="J918" s="265"/>
      <c r="K918" s="265"/>
      <c r="L918" s="265"/>
      <c r="M918" s="265"/>
      <c r="N918" s="265"/>
      <c r="O918" s="265"/>
      <c r="P918" s="265"/>
      <c r="Q918" s="265"/>
      <c r="R918" s="265"/>
      <c r="S918" s="265"/>
      <c r="T918" s="265"/>
      <c r="U918" s="265"/>
      <c r="V918" s="265"/>
      <c r="W918" s="326"/>
      <c r="X918" s="265"/>
      <c r="Y918" s="265"/>
      <c r="Z918" s="265"/>
      <c r="AA918" s="265"/>
      <c r="AB918" s="265"/>
      <c r="AC918" s="265"/>
      <c r="AD918" s="265"/>
      <c r="AE918" s="265"/>
      <c r="AF918" s="265"/>
      <c r="AG918" s="265"/>
      <c r="AH918" s="265"/>
      <c r="AI918" s="265"/>
      <c r="AJ918" s="265"/>
      <c r="AK918" s="265"/>
      <c r="AL918" s="265"/>
      <c r="AM918" s="265"/>
      <c r="AN918" s="266"/>
      <c r="AO918" s="266"/>
      <c r="AP918" s="266"/>
      <c r="AQ918" s="266"/>
      <c r="AR918" s="266"/>
      <c r="AS918" s="265"/>
    </row>
    <row r="919" spans="1:45" ht="14.25" customHeight="1" x14ac:dyDescent="0.25">
      <c r="A919" s="265"/>
      <c r="B919" s="325"/>
      <c r="C919" s="325"/>
      <c r="D919" s="265"/>
      <c r="E919" s="265"/>
      <c r="F919" s="265"/>
      <c r="G919" s="265"/>
      <c r="H919" s="265"/>
      <c r="I919" s="265"/>
      <c r="J919" s="265"/>
      <c r="K919" s="265"/>
      <c r="L919" s="265"/>
      <c r="M919" s="265"/>
      <c r="N919" s="265"/>
      <c r="O919" s="265"/>
      <c r="P919" s="265"/>
      <c r="Q919" s="265"/>
      <c r="R919" s="265"/>
      <c r="S919" s="265"/>
      <c r="T919" s="265"/>
      <c r="U919" s="265"/>
      <c r="V919" s="265"/>
      <c r="W919" s="326"/>
      <c r="X919" s="265"/>
      <c r="Y919" s="265"/>
      <c r="Z919" s="265"/>
      <c r="AA919" s="265"/>
      <c r="AB919" s="265"/>
      <c r="AC919" s="265"/>
      <c r="AD919" s="265"/>
      <c r="AE919" s="265"/>
      <c r="AF919" s="265"/>
      <c r="AG919" s="265"/>
      <c r="AH919" s="265"/>
      <c r="AI919" s="265"/>
      <c r="AJ919" s="265"/>
      <c r="AK919" s="265"/>
      <c r="AL919" s="265"/>
      <c r="AM919" s="265"/>
      <c r="AN919" s="266"/>
      <c r="AO919" s="266"/>
      <c r="AP919" s="266"/>
      <c r="AQ919" s="266"/>
      <c r="AR919" s="266"/>
      <c r="AS919" s="265"/>
    </row>
    <row r="920" spans="1:45" ht="14.25" customHeight="1" x14ac:dyDescent="0.25">
      <c r="A920" s="265"/>
      <c r="B920" s="325"/>
      <c r="C920" s="325"/>
      <c r="D920" s="265"/>
      <c r="E920" s="265"/>
      <c r="F920" s="265"/>
      <c r="G920" s="265"/>
      <c r="H920" s="265"/>
      <c r="I920" s="265"/>
      <c r="J920" s="265"/>
      <c r="K920" s="265"/>
      <c r="L920" s="265"/>
      <c r="M920" s="265"/>
      <c r="N920" s="265"/>
      <c r="O920" s="265"/>
      <c r="P920" s="265"/>
      <c r="Q920" s="265"/>
      <c r="R920" s="265"/>
      <c r="S920" s="265"/>
      <c r="T920" s="265"/>
      <c r="U920" s="265"/>
      <c r="V920" s="265"/>
      <c r="W920" s="326"/>
      <c r="X920" s="265"/>
      <c r="Y920" s="265"/>
      <c r="Z920" s="265"/>
      <c r="AA920" s="265"/>
      <c r="AB920" s="265"/>
      <c r="AC920" s="265"/>
      <c r="AD920" s="265"/>
      <c r="AE920" s="265"/>
      <c r="AF920" s="265"/>
      <c r="AG920" s="265"/>
      <c r="AH920" s="265"/>
      <c r="AI920" s="265"/>
      <c r="AJ920" s="265"/>
      <c r="AK920" s="265"/>
      <c r="AL920" s="265"/>
      <c r="AM920" s="265"/>
      <c r="AN920" s="266"/>
      <c r="AO920" s="266"/>
      <c r="AP920" s="266"/>
      <c r="AQ920" s="266"/>
      <c r="AR920" s="266"/>
      <c r="AS920" s="265"/>
    </row>
    <row r="921" spans="1:45" ht="14.25" customHeight="1" x14ac:dyDescent="0.25">
      <c r="A921" s="265"/>
      <c r="B921" s="325"/>
      <c r="C921" s="325"/>
      <c r="D921" s="265"/>
      <c r="E921" s="265"/>
      <c r="F921" s="265"/>
      <c r="G921" s="265"/>
      <c r="H921" s="265"/>
      <c r="I921" s="265"/>
      <c r="J921" s="265"/>
      <c r="K921" s="265"/>
      <c r="L921" s="265"/>
      <c r="M921" s="265"/>
      <c r="N921" s="265"/>
      <c r="O921" s="265"/>
      <c r="P921" s="265"/>
      <c r="Q921" s="265"/>
      <c r="R921" s="265"/>
      <c r="S921" s="265"/>
      <c r="T921" s="265"/>
      <c r="U921" s="265"/>
      <c r="V921" s="265"/>
      <c r="W921" s="326"/>
      <c r="X921" s="265"/>
      <c r="Y921" s="265"/>
      <c r="Z921" s="265"/>
      <c r="AA921" s="265"/>
      <c r="AB921" s="265"/>
      <c r="AC921" s="265"/>
      <c r="AD921" s="265"/>
      <c r="AE921" s="265"/>
      <c r="AF921" s="265"/>
      <c r="AG921" s="265"/>
      <c r="AH921" s="265"/>
      <c r="AI921" s="265"/>
      <c r="AJ921" s="265"/>
      <c r="AK921" s="265"/>
      <c r="AL921" s="265"/>
      <c r="AM921" s="265"/>
      <c r="AN921" s="266"/>
      <c r="AO921" s="266"/>
      <c r="AP921" s="266"/>
      <c r="AQ921" s="266"/>
      <c r="AR921" s="266"/>
      <c r="AS921" s="265"/>
    </row>
    <row r="922" spans="1:45" ht="14.25" customHeight="1" x14ac:dyDescent="0.25">
      <c r="A922" s="265"/>
      <c r="B922" s="325"/>
      <c r="C922" s="325"/>
      <c r="D922" s="265"/>
      <c r="E922" s="265"/>
      <c r="F922" s="265"/>
      <c r="G922" s="265"/>
      <c r="H922" s="265"/>
      <c r="I922" s="265"/>
      <c r="J922" s="265"/>
      <c r="K922" s="265"/>
      <c r="L922" s="265"/>
      <c r="M922" s="265"/>
      <c r="N922" s="265"/>
      <c r="O922" s="265"/>
      <c r="P922" s="265"/>
      <c r="Q922" s="265"/>
      <c r="R922" s="265"/>
      <c r="S922" s="265"/>
      <c r="T922" s="265"/>
      <c r="U922" s="265"/>
      <c r="V922" s="265"/>
      <c r="W922" s="326"/>
      <c r="X922" s="265"/>
      <c r="Y922" s="265"/>
      <c r="Z922" s="265"/>
      <c r="AA922" s="265"/>
      <c r="AB922" s="265"/>
      <c r="AC922" s="265"/>
      <c r="AD922" s="265"/>
      <c r="AE922" s="265"/>
      <c r="AF922" s="265"/>
      <c r="AG922" s="265"/>
      <c r="AH922" s="265"/>
      <c r="AI922" s="265"/>
      <c r="AJ922" s="265"/>
      <c r="AK922" s="265"/>
      <c r="AL922" s="265"/>
      <c r="AM922" s="265"/>
      <c r="AN922" s="266"/>
      <c r="AO922" s="266"/>
      <c r="AP922" s="266"/>
      <c r="AQ922" s="266"/>
      <c r="AR922" s="266"/>
      <c r="AS922" s="265"/>
    </row>
    <row r="923" spans="1:45" ht="14.25" customHeight="1" x14ac:dyDescent="0.25">
      <c r="A923" s="265"/>
      <c r="B923" s="325"/>
      <c r="C923" s="325"/>
      <c r="D923" s="265"/>
      <c r="E923" s="265"/>
      <c r="F923" s="265"/>
      <c r="G923" s="265"/>
      <c r="H923" s="265"/>
      <c r="I923" s="265"/>
      <c r="J923" s="265"/>
      <c r="K923" s="265"/>
      <c r="L923" s="265"/>
      <c r="M923" s="265"/>
      <c r="N923" s="265"/>
      <c r="O923" s="265"/>
      <c r="P923" s="265"/>
      <c r="Q923" s="265"/>
      <c r="R923" s="265"/>
      <c r="S923" s="265"/>
      <c r="T923" s="265"/>
      <c r="U923" s="265"/>
      <c r="V923" s="265"/>
      <c r="W923" s="326"/>
      <c r="X923" s="265"/>
      <c r="Y923" s="265"/>
      <c r="Z923" s="265"/>
      <c r="AA923" s="265"/>
      <c r="AB923" s="265"/>
      <c r="AC923" s="265"/>
      <c r="AD923" s="265"/>
      <c r="AE923" s="265"/>
      <c r="AF923" s="265"/>
      <c r="AG923" s="265"/>
      <c r="AH923" s="265"/>
      <c r="AI923" s="265"/>
      <c r="AJ923" s="265"/>
      <c r="AK923" s="265"/>
      <c r="AL923" s="265"/>
      <c r="AM923" s="265"/>
      <c r="AN923" s="266"/>
      <c r="AO923" s="266"/>
      <c r="AP923" s="266"/>
      <c r="AQ923" s="266"/>
      <c r="AR923" s="266"/>
      <c r="AS923" s="265"/>
    </row>
    <row r="924" spans="1:45" ht="14.25" customHeight="1" x14ac:dyDescent="0.25">
      <c r="A924" s="265"/>
      <c r="B924" s="325"/>
      <c r="C924" s="325"/>
      <c r="D924" s="265"/>
      <c r="E924" s="265"/>
      <c r="F924" s="265"/>
      <c r="G924" s="265"/>
      <c r="H924" s="265"/>
      <c r="I924" s="265"/>
      <c r="J924" s="265"/>
      <c r="K924" s="265"/>
      <c r="L924" s="265"/>
      <c r="M924" s="265"/>
      <c r="N924" s="265"/>
      <c r="O924" s="265"/>
      <c r="P924" s="265"/>
      <c r="Q924" s="265"/>
      <c r="R924" s="265"/>
      <c r="S924" s="265"/>
      <c r="T924" s="265"/>
      <c r="U924" s="265"/>
      <c r="V924" s="265"/>
      <c r="W924" s="326"/>
      <c r="X924" s="265"/>
      <c r="Y924" s="265"/>
      <c r="Z924" s="265"/>
      <c r="AA924" s="265"/>
      <c r="AB924" s="265"/>
      <c r="AC924" s="265"/>
      <c r="AD924" s="265"/>
      <c r="AE924" s="265"/>
      <c r="AF924" s="265"/>
      <c r="AG924" s="265"/>
      <c r="AH924" s="265"/>
      <c r="AI924" s="265"/>
      <c r="AJ924" s="265"/>
      <c r="AK924" s="265"/>
      <c r="AL924" s="265"/>
      <c r="AM924" s="265"/>
      <c r="AN924" s="266"/>
      <c r="AO924" s="266"/>
      <c r="AP924" s="266"/>
      <c r="AQ924" s="266"/>
      <c r="AR924" s="266"/>
      <c r="AS924" s="265"/>
    </row>
    <row r="925" spans="1:45" ht="14.25" customHeight="1" x14ac:dyDescent="0.25">
      <c r="A925" s="265"/>
      <c r="B925" s="325"/>
      <c r="C925" s="325"/>
      <c r="D925" s="265"/>
      <c r="E925" s="265"/>
      <c r="F925" s="265"/>
      <c r="G925" s="265"/>
      <c r="H925" s="265"/>
      <c r="I925" s="265"/>
      <c r="J925" s="265"/>
      <c r="K925" s="265"/>
      <c r="L925" s="265"/>
      <c r="M925" s="265"/>
      <c r="N925" s="265"/>
      <c r="O925" s="265"/>
      <c r="P925" s="265"/>
      <c r="Q925" s="265"/>
      <c r="R925" s="265"/>
      <c r="S925" s="265"/>
      <c r="T925" s="265"/>
      <c r="U925" s="265"/>
      <c r="V925" s="265"/>
      <c r="W925" s="326"/>
      <c r="X925" s="265"/>
      <c r="Y925" s="265"/>
      <c r="Z925" s="265"/>
      <c r="AA925" s="265"/>
      <c r="AB925" s="265"/>
      <c r="AC925" s="265"/>
      <c r="AD925" s="265"/>
      <c r="AE925" s="265"/>
      <c r="AF925" s="265"/>
      <c r="AG925" s="265"/>
      <c r="AH925" s="265"/>
      <c r="AI925" s="265"/>
      <c r="AJ925" s="265"/>
      <c r="AK925" s="265"/>
      <c r="AL925" s="265"/>
      <c r="AM925" s="265"/>
      <c r="AN925" s="266"/>
      <c r="AO925" s="266"/>
      <c r="AP925" s="266"/>
      <c r="AQ925" s="266"/>
      <c r="AR925" s="266"/>
      <c r="AS925" s="265"/>
    </row>
    <row r="926" spans="1:45" ht="14.25" customHeight="1" x14ac:dyDescent="0.25">
      <c r="A926" s="265"/>
      <c r="B926" s="325"/>
      <c r="C926" s="325"/>
      <c r="D926" s="265"/>
      <c r="E926" s="265"/>
      <c r="F926" s="265"/>
      <c r="G926" s="265"/>
      <c r="H926" s="265"/>
      <c r="I926" s="265"/>
      <c r="J926" s="265"/>
      <c r="K926" s="265"/>
      <c r="L926" s="265"/>
      <c r="M926" s="265"/>
      <c r="N926" s="265"/>
      <c r="O926" s="265"/>
      <c r="P926" s="265"/>
      <c r="Q926" s="265"/>
      <c r="R926" s="265"/>
      <c r="S926" s="265"/>
      <c r="T926" s="265"/>
      <c r="U926" s="265"/>
      <c r="V926" s="265"/>
      <c r="W926" s="326"/>
      <c r="X926" s="265"/>
      <c r="Y926" s="265"/>
      <c r="Z926" s="265"/>
      <c r="AA926" s="265"/>
      <c r="AB926" s="265"/>
      <c r="AC926" s="265"/>
      <c r="AD926" s="265"/>
      <c r="AE926" s="265"/>
      <c r="AF926" s="265"/>
      <c r="AG926" s="265"/>
      <c r="AH926" s="265"/>
      <c r="AI926" s="265"/>
      <c r="AJ926" s="265"/>
      <c r="AK926" s="265"/>
      <c r="AL926" s="265"/>
      <c r="AM926" s="265"/>
      <c r="AN926" s="266"/>
      <c r="AO926" s="266"/>
      <c r="AP926" s="266"/>
      <c r="AQ926" s="266"/>
      <c r="AR926" s="266"/>
      <c r="AS926" s="265"/>
    </row>
    <row r="927" spans="1:45" ht="14.25" customHeight="1" x14ac:dyDescent="0.25">
      <c r="A927" s="265"/>
      <c r="B927" s="325"/>
      <c r="C927" s="325"/>
      <c r="D927" s="265"/>
      <c r="E927" s="265"/>
      <c r="F927" s="265"/>
      <c r="G927" s="265"/>
      <c r="H927" s="265"/>
      <c r="I927" s="265"/>
      <c r="J927" s="265"/>
      <c r="K927" s="265"/>
      <c r="L927" s="265"/>
      <c r="M927" s="265"/>
      <c r="N927" s="265"/>
      <c r="O927" s="265"/>
      <c r="P927" s="265"/>
      <c r="Q927" s="265"/>
      <c r="R927" s="265"/>
      <c r="S927" s="265"/>
      <c r="T927" s="265"/>
      <c r="U927" s="265"/>
      <c r="V927" s="265"/>
      <c r="W927" s="326"/>
      <c r="X927" s="265"/>
      <c r="Y927" s="265"/>
      <c r="Z927" s="265"/>
      <c r="AA927" s="265"/>
      <c r="AB927" s="265"/>
      <c r="AC927" s="265"/>
      <c r="AD927" s="265"/>
      <c r="AE927" s="265"/>
      <c r="AF927" s="265"/>
      <c r="AG927" s="265"/>
      <c r="AH927" s="265"/>
      <c r="AI927" s="265"/>
      <c r="AJ927" s="265"/>
      <c r="AK927" s="265"/>
      <c r="AL927" s="265"/>
      <c r="AM927" s="265"/>
      <c r="AN927" s="266"/>
      <c r="AO927" s="266"/>
      <c r="AP927" s="266"/>
      <c r="AQ927" s="266"/>
      <c r="AR927" s="266"/>
      <c r="AS927" s="265"/>
    </row>
    <row r="928" spans="1:45" ht="14.25" customHeight="1" x14ac:dyDescent="0.25">
      <c r="A928" s="265"/>
      <c r="B928" s="325"/>
      <c r="C928" s="325"/>
      <c r="D928" s="265"/>
      <c r="E928" s="265"/>
      <c r="F928" s="265"/>
      <c r="G928" s="265"/>
      <c r="H928" s="265"/>
      <c r="I928" s="265"/>
      <c r="J928" s="265"/>
      <c r="K928" s="265"/>
      <c r="L928" s="265"/>
      <c r="M928" s="265"/>
      <c r="N928" s="265"/>
      <c r="O928" s="265"/>
      <c r="P928" s="265"/>
      <c r="Q928" s="265"/>
      <c r="R928" s="265"/>
      <c r="S928" s="265"/>
      <c r="T928" s="265"/>
      <c r="U928" s="265"/>
      <c r="V928" s="265"/>
      <c r="W928" s="326"/>
      <c r="X928" s="265"/>
      <c r="Y928" s="265"/>
      <c r="Z928" s="265"/>
      <c r="AA928" s="265"/>
      <c r="AB928" s="265"/>
      <c r="AC928" s="265"/>
      <c r="AD928" s="265"/>
      <c r="AE928" s="265"/>
      <c r="AF928" s="265"/>
      <c r="AG928" s="265"/>
      <c r="AH928" s="265"/>
      <c r="AI928" s="265"/>
      <c r="AJ928" s="265"/>
      <c r="AK928" s="265"/>
      <c r="AL928" s="265"/>
      <c r="AM928" s="265"/>
      <c r="AN928" s="266"/>
      <c r="AO928" s="266"/>
      <c r="AP928" s="266"/>
      <c r="AQ928" s="266"/>
      <c r="AR928" s="266"/>
      <c r="AS928" s="265"/>
    </row>
    <row r="929" spans="1:45" ht="14.25" customHeight="1" x14ac:dyDescent="0.25">
      <c r="A929" s="265"/>
      <c r="B929" s="325"/>
      <c r="C929" s="325"/>
      <c r="D929" s="265"/>
      <c r="E929" s="265"/>
      <c r="F929" s="265"/>
      <c r="G929" s="265"/>
      <c r="H929" s="265"/>
      <c r="I929" s="265"/>
      <c r="J929" s="265"/>
      <c r="K929" s="265"/>
      <c r="L929" s="265"/>
      <c r="M929" s="265"/>
      <c r="N929" s="265"/>
      <c r="O929" s="265"/>
      <c r="P929" s="265"/>
      <c r="Q929" s="265"/>
      <c r="R929" s="265"/>
      <c r="S929" s="265"/>
      <c r="T929" s="265"/>
      <c r="U929" s="265"/>
      <c r="V929" s="265"/>
      <c r="W929" s="326"/>
      <c r="X929" s="265"/>
      <c r="Y929" s="265"/>
      <c r="Z929" s="265"/>
      <c r="AA929" s="265"/>
      <c r="AB929" s="265"/>
      <c r="AC929" s="265"/>
      <c r="AD929" s="265"/>
      <c r="AE929" s="265"/>
      <c r="AF929" s="265"/>
      <c r="AG929" s="265"/>
      <c r="AH929" s="265"/>
      <c r="AI929" s="265"/>
      <c r="AJ929" s="265"/>
      <c r="AK929" s="265"/>
      <c r="AL929" s="265"/>
      <c r="AM929" s="265"/>
      <c r="AN929" s="266"/>
      <c r="AO929" s="266"/>
      <c r="AP929" s="266"/>
      <c r="AQ929" s="266"/>
      <c r="AR929" s="266"/>
      <c r="AS929" s="265"/>
    </row>
    <row r="930" spans="1:45" ht="14.25" customHeight="1" x14ac:dyDescent="0.25">
      <c r="A930" s="265"/>
      <c r="B930" s="325"/>
      <c r="C930" s="325"/>
      <c r="D930" s="265"/>
      <c r="E930" s="265"/>
      <c r="F930" s="265"/>
      <c r="G930" s="265"/>
      <c r="H930" s="265"/>
      <c r="I930" s="265"/>
      <c r="J930" s="265"/>
      <c r="K930" s="265"/>
      <c r="L930" s="265"/>
      <c r="M930" s="265"/>
      <c r="N930" s="265"/>
      <c r="O930" s="265"/>
      <c r="P930" s="265"/>
      <c r="Q930" s="265"/>
      <c r="R930" s="265"/>
      <c r="S930" s="265"/>
      <c r="T930" s="265"/>
      <c r="U930" s="265"/>
      <c r="V930" s="265"/>
      <c r="W930" s="326"/>
      <c r="X930" s="265"/>
      <c r="Y930" s="265"/>
      <c r="Z930" s="265"/>
      <c r="AA930" s="265"/>
      <c r="AB930" s="265"/>
      <c r="AC930" s="265"/>
      <c r="AD930" s="265"/>
      <c r="AE930" s="265"/>
      <c r="AF930" s="265"/>
      <c r="AG930" s="265"/>
      <c r="AH930" s="265"/>
      <c r="AI930" s="265"/>
      <c r="AJ930" s="265"/>
      <c r="AK930" s="265"/>
      <c r="AL930" s="265"/>
      <c r="AM930" s="265"/>
      <c r="AN930" s="266"/>
      <c r="AO930" s="266"/>
      <c r="AP930" s="266"/>
      <c r="AQ930" s="266"/>
      <c r="AR930" s="266"/>
      <c r="AS930" s="265"/>
    </row>
    <row r="931" spans="1:45" ht="14.25" customHeight="1" x14ac:dyDescent="0.25">
      <c r="A931" s="265"/>
      <c r="B931" s="325"/>
      <c r="C931" s="325"/>
      <c r="D931" s="265"/>
      <c r="E931" s="265"/>
      <c r="F931" s="265"/>
      <c r="G931" s="265"/>
      <c r="H931" s="265"/>
      <c r="I931" s="265"/>
      <c r="J931" s="265"/>
      <c r="K931" s="265"/>
      <c r="L931" s="265"/>
      <c r="M931" s="265"/>
      <c r="N931" s="265"/>
      <c r="O931" s="265"/>
      <c r="P931" s="265"/>
      <c r="Q931" s="265"/>
      <c r="R931" s="265"/>
      <c r="S931" s="265"/>
      <c r="T931" s="265"/>
      <c r="U931" s="265"/>
      <c r="V931" s="265"/>
      <c r="W931" s="326"/>
      <c r="X931" s="265"/>
      <c r="Y931" s="265"/>
      <c r="Z931" s="265"/>
      <c r="AA931" s="265"/>
      <c r="AB931" s="265"/>
      <c r="AC931" s="265"/>
      <c r="AD931" s="265"/>
      <c r="AE931" s="265"/>
      <c r="AF931" s="265"/>
      <c r="AG931" s="265"/>
      <c r="AH931" s="265"/>
      <c r="AI931" s="265"/>
      <c r="AJ931" s="265"/>
      <c r="AK931" s="265"/>
      <c r="AL931" s="265"/>
      <c r="AM931" s="265"/>
      <c r="AN931" s="266"/>
      <c r="AO931" s="266"/>
      <c r="AP931" s="266"/>
      <c r="AQ931" s="266"/>
      <c r="AR931" s="266"/>
      <c r="AS931" s="265"/>
    </row>
    <row r="932" spans="1:45" ht="14.25" customHeight="1" x14ac:dyDescent="0.25">
      <c r="A932" s="265"/>
      <c r="B932" s="325"/>
      <c r="C932" s="325"/>
      <c r="D932" s="265"/>
      <c r="E932" s="265"/>
      <c r="F932" s="265"/>
      <c r="G932" s="265"/>
      <c r="H932" s="265"/>
      <c r="I932" s="265"/>
      <c r="J932" s="265"/>
      <c r="K932" s="265"/>
      <c r="L932" s="265"/>
      <c r="M932" s="265"/>
      <c r="N932" s="265"/>
      <c r="O932" s="265"/>
      <c r="P932" s="265"/>
      <c r="Q932" s="265"/>
      <c r="R932" s="265"/>
      <c r="S932" s="265"/>
      <c r="T932" s="265"/>
      <c r="U932" s="265"/>
      <c r="V932" s="265"/>
      <c r="W932" s="326"/>
      <c r="X932" s="265"/>
      <c r="Y932" s="265"/>
      <c r="Z932" s="265"/>
      <c r="AA932" s="265"/>
      <c r="AB932" s="265"/>
      <c r="AC932" s="265"/>
      <c r="AD932" s="265"/>
      <c r="AE932" s="265"/>
      <c r="AF932" s="265"/>
      <c r="AG932" s="265"/>
      <c r="AH932" s="265"/>
      <c r="AI932" s="265"/>
      <c r="AJ932" s="265"/>
      <c r="AK932" s="265"/>
      <c r="AL932" s="265"/>
      <c r="AM932" s="265"/>
      <c r="AN932" s="266"/>
      <c r="AO932" s="266"/>
      <c r="AP932" s="266"/>
      <c r="AQ932" s="266"/>
      <c r="AR932" s="266"/>
      <c r="AS932" s="265"/>
    </row>
    <row r="933" spans="1:45" ht="14.25" customHeight="1" x14ac:dyDescent="0.25">
      <c r="A933" s="265"/>
      <c r="B933" s="325"/>
      <c r="C933" s="325"/>
      <c r="D933" s="265"/>
      <c r="E933" s="265"/>
      <c r="F933" s="265"/>
      <c r="G933" s="265"/>
      <c r="H933" s="265"/>
      <c r="I933" s="265"/>
      <c r="J933" s="265"/>
      <c r="K933" s="265"/>
      <c r="L933" s="265"/>
      <c r="M933" s="265"/>
      <c r="N933" s="265"/>
      <c r="O933" s="265"/>
      <c r="P933" s="265"/>
      <c r="Q933" s="265"/>
      <c r="R933" s="265"/>
      <c r="S933" s="265"/>
      <c r="T933" s="265"/>
      <c r="U933" s="265"/>
      <c r="V933" s="265"/>
      <c r="W933" s="326"/>
      <c r="X933" s="265"/>
      <c r="Y933" s="265"/>
      <c r="Z933" s="265"/>
      <c r="AA933" s="265"/>
      <c r="AB933" s="265"/>
      <c r="AC933" s="265"/>
      <c r="AD933" s="265"/>
      <c r="AE933" s="265"/>
      <c r="AF933" s="265"/>
      <c r="AG933" s="265"/>
      <c r="AH933" s="265"/>
      <c r="AI933" s="265"/>
      <c r="AJ933" s="265"/>
      <c r="AK933" s="265"/>
      <c r="AL933" s="265"/>
      <c r="AM933" s="265"/>
      <c r="AN933" s="266"/>
      <c r="AO933" s="266"/>
      <c r="AP933" s="266"/>
      <c r="AQ933" s="266"/>
      <c r="AR933" s="266"/>
      <c r="AS933" s="265"/>
    </row>
    <row r="934" spans="1:45" ht="14.25" customHeight="1" x14ac:dyDescent="0.25">
      <c r="A934" s="265"/>
      <c r="B934" s="325"/>
      <c r="C934" s="325"/>
      <c r="D934" s="265"/>
      <c r="E934" s="265"/>
      <c r="F934" s="265"/>
      <c r="G934" s="265"/>
      <c r="H934" s="265"/>
      <c r="I934" s="265"/>
      <c r="J934" s="265"/>
      <c r="K934" s="265"/>
      <c r="L934" s="265"/>
      <c r="M934" s="265"/>
      <c r="N934" s="265"/>
      <c r="O934" s="265"/>
      <c r="P934" s="265"/>
      <c r="Q934" s="265"/>
      <c r="R934" s="265"/>
      <c r="S934" s="265"/>
      <c r="T934" s="265"/>
      <c r="U934" s="265"/>
      <c r="V934" s="265"/>
      <c r="W934" s="326"/>
      <c r="X934" s="265"/>
      <c r="Y934" s="265"/>
      <c r="Z934" s="265"/>
      <c r="AA934" s="265"/>
      <c r="AB934" s="265"/>
      <c r="AC934" s="265"/>
      <c r="AD934" s="265"/>
      <c r="AE934" s="265"/>
      <c r="AF934" s="265"/>
      <c r="AG934" s="265"/>
      <c r="AH934" s="265"/>
      <c r="AI934" s="265"/>
      <c r="AJ934" s="265"/>
      <c r="AK934" s="265"/>
      <c r="AL934" s="265"/>
      <c r="AM934" s="265"/>
      <c r="AN934" s="266"/>
      <c r="AO934" s="266"/>
      <c r="AP934" s="266"/>
      <c r="AQ934" s="266"/>
      <c r="AR934" s="266"/>
      <c r="AS934" s="265"/>
    </row>
    <row r="935" spans="1:45" ht="14.25" customHeight="1" x14ac:dyDescent="0.25">
      <c r="A935" s="265"/>
      <c r="B935" s="325"/>
      <c r="C935" s="325"/>
      <c r="D935" s="265"/>
      <c r="E935" s="265"/>
      <c r="F935" s="265"/>
      <c r="G935" s="265"/>
      <c r="H935" s="265"/>
      <c r="I935" s="265"/>
      <c r="J935" s="265"/>
      <c r="K935" s="265"/>
      <c r="L935" s="265"/>
      <c r="M935" s="265"/>
      <c r="N935" s="265"/>
      <c r="O935" s="265"/>
      <c r="P935" s="265"/>
      <c r="Q935" s="265"/>
      <c r="R935" s="265"/>
      <c r="S935" s="265"/>
      <c r="T935" s="265"/>
      <c r="U935" s="265"/>
      <c r="V935" s="265"/>
      <c r="W935" s="326"/>
      <c r="X935" s="265"/>
      <c r="Y935" s="265"/>
      <c r="Z935" s="265"/>
      <c r="AA935" s="265"/>
      <c r="AB935" s="265"/>
      <c r="AC935" s="265"/>
      <c r="AD935" s="265"/>
      <c r="AE935" s="265"/>
      <c r="AF935" s="265"/>
      <c r="AG935" s="265"/>
      <c r="AH935" s="265"/>
      <c r="AI935" s="265"/>
      <c r="AJ935" s="265"/>
      <c r="AK935" s="265"/>
      <c r="AL935" s="265"/>
      <c r="AM935" s="265"/>
      <c r="AN935" s="266"/>
      <c r="AO935" s="266"/>
      <c r="AP935" s="266"/>
      <c r="AQ935" s="266"/>
      <c r="AR935" s="266"/>
      <c r="AS935" s="265"/>
    </row>
    <row r="936" spans="1:45" ht="14.25" customHeight="1" x14ac:dyDescent="0.25">
      <c r="A936" s="265"/>
      <c r="B936" s="325"/>
      <c r="C936" s="325"/>
      <c r="D936" s="265"/>
      <c r="E936" s="265"/>
      <c r="F936" s="265"/>
      <c r="G936" s="265"/>
      <c r="H936" s="265"/>
      <c r="I936" s="265"/>
      <c r="J936" s="265"/>
      <c r="K936" s="265"/>
      <c r="L936" s="265"/>
      <c r="M936" s="265"/>
      <c r="N936" s="265"/>
      <c r="O936" s="265"/>
      <c r="P936" s="265"/>
      <c r="Q936" s="265"/>
      <c r="R936" s="265"/>
      <c r="S936" s="265"/>
      <c r="T936" s="265"/>
      <c r="U936" s="265"/>
      <c r="V936" s="265"/>
      <c r="W936" s="326"/>
      <c r="X936" s="265"/>
      <c r="Y936" s="265"/>
      <c r="Z936" s="265"/>
      <c r="AA936" s="265"/>
      <c r="AB936" s="265"/>
      <c r="AC936" s="265"/>
      <c r="AD936" s="265"/>
      <c r="AE936" s="265"/>
      <c r="AF936" s="265"/>
      <c r="AG936" s="265"/>
      <c r="AH936" s="265"/>
      <c r="AI936" s="265"/>
      <c r="AJ936" s="265"/>
      <c r="AK936" s="265"/>
      <c r="AL936" s="265"/>
      <c r="AM936" s="265"/>
      <c r="AN936" s="266"/>
      <c r="AO936" s="266"/>
      <c r="AP936" s="266"/>
      <c r="AQ936" s="266"/>
      <c r="AR936" s="266"/>
      <c r="AS936" s="265"/>
    </row>
    <row r="937" spans="1:45" ht="14.25" customHeight="1" x14ac:dyDescent="0.25">
      <c r="A937" s="265"/>
      <c r="B937" s="325"/>
      <c r="C937" s="325"/>
      <c r="D937" s="265"/>
      <c r="E937" s="265"/>
      <c r="F937" s="265"/>
      <c r="G937" s="265"/>
      <c r="H937" s="265"/>
      <c r="I937" s="265"/>
      <c r="J937" s="265"/>
      <c r="K937" s="265"/>
      <c r="L937" s="265"/>
      <c r="M937" s="265"/>
      <c r="N937" s="265"/>
      <c r="O937" s="265"/>
      <c r="P937" s="265"/>
      <c r="Q937" s="265"/>
      <c r="R937" s="265"/>
      <c r="S937" s="265"/>
      <c r="T937" s="265"/>
      <c r="U937" s="265"/>
      <c r="V937" s="265"/>
      <c r="W937" s="326"/>
      <c r="X937" s="265"/>
      <c r="Y937" s="265"/>
      <c r="Z937" s="265"/>
      <c r="AA937" s="265"/>
      <c r="AB937" s="265"/>
      <c r="AC937" s="265"/>
      <c r="AD937" s="265"/>
      <c r="AE937" s="265"/>
      <c r="AF937" s="265"/>
      <c r="AG937" s="265"/>
      <c r="AH937" s="265"/>
      <c r="AI937" s="265"/>
      <c r="AJ937" s="265"/>
      <c r="AK937" s="265"/>
      <c r="AL937" s="265"/>
      <c r="AM937" s="265"/>
      <c r="AN937" s="266"/>
      <c r="AO937" s="266"/>
      <c r="AP937" s="266"/>
      <c r="AQ937" s="266"/>
      <c r="AR937" s="266"/>
      <c r="AS937" s="265"/>
    </row>
    <row r="938" spans="1:45" ht="14.25" customHeight="1" x14ac:dyDescent="0.25">
      <c r="A938" s="265"/>
      <c r="B938" s="325"/>
      <c r="C938" s="325"/>
      <c r="D938" s="265"/>
      <c r="E938" s="265"/>
      <c r="F938" s="265"/>
      <c r="G938" s="265"/>
      <c r="H938" s="265"/>
      <c r="I938" s="265"/>
      <c r="J938" s="265"/>
      <c r="K938" s="265"/>
      <c r="L938" s="265"/>
      <c r="M938" s="265"/>
      <c r="N938" s="265"/>
      <c r="O938" s="265"/>
      <c r="P938" s="265"/>
      <c r="Q938" s="265"/>
      <c r="R938" s="265"/>
      <c r="S938" s="265"/>
      <c r="T938" s="265"/>
      <c r="U938" s="265"/>
      <c r="V938" s="265"/>
      <c r="W938" s="326"/>
      <c r="X938" s="265"/>
      <c r="Y938" s="265"/>
      <c r="Z938" s="265"/>
      <c r="AA938" s="265"/>
      <c r="AB938" s="265"/>
      <c r="AC938" s="265"/>
      <c r="AD938" s="265"/>
      <c r="AE938" s="265"/>
      <c r="AF938" s="265"/>
      <c r="AG938" s="265"/>
      <c r="AH938" s="265"/>
      <c r="AI938" s="265"/>
      <c r="AJ938" s="265"/>
      <c r="AK938" s="265"/>
      <c r="AL938" s="265"/>
      <c r="AM938" s="265"/>
      <c r="AN938" s="266"/>
      <c r="AO938" s="266"/>
      <c r="AP938" s="266"/>
      <c r="AQ938" s="266"/>
      <c r="AR938" s="266"/>
      <c r="AS938" s="265"/>
    </row>
    <row r="939" spans="1:45" ht="14.25" customHeight="1" x14ac:dyDescent="0.25">
      <c r="A939" s="265"/>
      <c r="B939" s="325"/>
      <c r="C939" s="325"/>
      <c r="D939" s="265"/>
      <c r="E939" s="265"/>
      <c r="F939" s="265"/>
      <c r="G939" s="265"/>
      <c r="H939" s="265"/>
      <c r="I939" s="265"/>
      <c r="J939" s="265"/>
      <c r="K939" s="265"/>
      <c r="L939" s="265"/>
      <c r="M939" s="265"/>
      <c r="N939" s="265"/>
      <c r="O939" s="265"/>
      <c r="P939" s="265"/>
      <c r="Q939" s="265"/>
      <c r="R939" s="265"/>
      <c r="S939" s="265"/>
      <c r="T939" s="265"/>
      <c r="U939" s="265"/>
      <c r="V939" s="265"/>
      <c r="W939" s="326"/>
      <c r="X939" s="265"/>
      <c r="Y939" s="265"/>
      <c r="Z939" s="265"/>
      <c r="AA939" s="265"/>
      <c r="AB939" s="265"/>
      <c r="AC939" s="265"/>
      <c r="AD939" s="265"/>
      <c r="AE939" s="265"/>
      <c r="AF939" s="265"/>
      <c r="AG939" s="265"/>
      <c r="AH939" s="265"/>
      <c r="AI939" s="265"/>
      <c r="AJ939" s="265"/>
      <c r="AK939" s="265"/>
      <c r="AL939" s="265"/>
      <c r="AM939" s="265"/>
      <c r="AN939" s="266"/>
      <c r="AO939" s="266"/>
      <c r="AP939" s="266"/>
      <c r="AQ939" s="266"/>
      <c r="AR939" s="266"/>
      <c r="AS939" s="265"/>
    </row>
    <row r="940" spans="1:45" ht="14.25" customHeight="1" x14ac:dyDescent="0.25">
      <c r="A940" s="265"/>
      <c r="B940" s="325"/>
      <c r="C940" s="325"/>
      <c r="D940" s="265"/>
      <c r="E940" s="265"/>
      <c r="F940" s="265"/>
      <c r="G940" s="265"/>
      <c r="H940" s="265"/>
      <c r="I940" s="265"/>
      <c r="J940" s="265"/>
      <c r="K940" s="265"/>
      <c r="L940" s="265"/>
      <c r="M940" s="265"/>
      <c r="N940" s="265"/>
      <c r="O940" s="265"/>
      <c r="P940" s="265"/>
      <c r="Q940" s="265"/>
      <c r="R940" s="265"/>
      <c r="S940" s="265"/>
      <c r="T940" s="265"/>
      <c r="U940" s="265"/>
      <c r="V940" s="265"/>
      <c r="W940" s="326"/>
      <c r="X940" s="265"/>
      <c r="Y940" s="265"/>
      <c r="Z940" s="265"/>
      <c r="AA940" s="265"/>
      <c r="AB940" s="265"/>
      <c r="AC940" s="265"/>
      <c r="AD940" s="265"/>
      <c r="AE940" s="265"/>
      <c r="AF940" s="265"/>
      <c r="AG940" s="265"/>
      <c r="AH940" s="265"/>
      <c r="AI940" s="265"/>
      <c r="AJ940" s="265"/>
      <c r="AK940" s="265"/>
      <c r="AL940" s="265"/>
      <c r="AM940" s="265"/>
      <c r="AN940" s="266"/>
      <c r="AO940" s="266"/>
      <c r="AP940" s="266"/>
      <c r="AQ940" s="266"/>
      <c r="AR940" s="266"/>
      <c r="AS940" s="265"/>
    </row>
    <row r="941" spans="1:45" ht="14.25" customHeight="1" x14ac:dyDescent="0.25">
      <c r="A941" s="265"/>
      <c r="B941" s="325"/>
      <c r="C941" s="325"/>
      <c r="D941" s="265"/>
      <c r="E941" s="265"/>
      <c r="F941" s="265"/>
      <c r="G941" s="265"/>
      <c r="H941" s="265"/>
      <c r="I941" s="265"/>
      <c r="J941" s="265"/>
      <c r="K941" s="265"/>
      <c r="L941" s="265"/>
      <c r="M941" s="265"/>
      <c r="N941" s="265"/>
      <c r="O941" s="265"/>
      <c r="P941" s="265"/>
      <c r="Q941" s="265"/>
      <c r="R941" s="265"/>
      <c r="S941" s="265"/>
      <c r="T941" s="265"/>
      <c r="U941" s="265"/>
      <c r="V941" s="265"/>
      <c r="W941" s="326"/>
      <c r="X941" s="265"/>
      <c r="Y941" s="265"/>
      <c r="Z941" s="265"/>
      <c r="AA941" s="265"/>
      <c r="AB941" s="265"/>
      <c r="AC941" s="265"/>
      <c r="AD941" s="265"/>
      <c r="AE941" s="265"/>
      <c r="AF941" s="265"/>
      <c r="AG941" s="265"/>
      <c r="AH941" s="265"/>
      <c r="AI941" s="265"/>
      <c r="AJ941" s="265"/>
      <c r="AK941" s="265"/>
      <c r="AL941" s="265"/>
      <c r="AM941" s="265"/>
      <c r="AN941" s="266"/>
      <c r="AO941" s="266"/>
      <c r="AP941" s="266"/>
      <c r="AQ941" s="266"/>
      <c r="AR941" s="266"/>
      <c r="AS941" s="265"/>
    </row>
    <row r="942" spans="1:45" ht="14.25" customHeight="1" x14ac:dyDescent="0.25">
      <c r="A942" s="265"/>
      <c r="B942" s="325"/>
      <c r="C942" s="325"/>
      <c r="D942" s="265"/>
      <c r="E942" s="265"/>
      <c r="F942" s="265"/>
      <c r="G942" s="265"/>
      <c r="H942" s="265"/>
      <c r="I942" s="265"/>
      <c r="J942" s="265"/>
      <c r="K942" s="265"/>
      <c r="L942" s="265"/>
      <c r="M942" s="265"/>
      <c r="N942" s="265"/>
      <c r="O942" s="265"/>
      <c r="P942" s="265"/>
      <c r="Q942" s="265"/>
      <c r="R942" s="265"/>
      <c r="S942" s="265"/>
      <c r="T942" s="265"/>
      <c r="U942" s="265"/>
      <c r="V942" s="265"/>
      <c r="W942" s="326"/>
      <c r="X942" s="265"/>
      <c r="Y942" s="265"/>
      <c r="Z942" s="265"/>
      <c r="AA942" s="265"/>
      <c r="AB942" s="265"/>
      <c r="AC942" s="265"/>
      <c r="AD942" s="265"/>
      <c r="AE942" s="265"/>
      <c r="AF942" s="265"/>
      <c r="AG942" s="265"/>
      <c r="AH942" s="265"/>
      <c r="AI942" s="265"/>
      <c r="AJ942" s="265"/>
      <c r="AK942" s="265"/>
      <c r="AL942" s="265"/>
      <c r="AM942" s="265"/>
      <c r="AN942" s="266"/>
      <c r="AO942" s="266"/>
      <c r="AP942" s="266"/>
      <c r="AQ942" s="266"/>
      <c r="AR942" s="266"/>
      <c r="AS942" s="265"/>
    </row>
    <row r="943" spans="1:45" ht="14.25" customHeight="1" x14ac:dyDescent="0.25">
      <c r="A943" s="265"/>
      <c r="B943" s="325"/>
      <c r="C943" s="325"/>
      <c r="D943" s="265"/>
      <c r="E943" s="265"/>
      <c r="F943" s="265"/>
      <c r="G943" s="265"/>
      <c r="H943" s="265"/>
      <c r="I943" s="265"/>
      <c r="J943" s="265"/>
      <c r="K943" s="265"/>
      <c r="L943" s="265"/>
      <c r="M943" s="265"/>
      <c r="N943" s="265"/>
      <c r="O943" s="265"/>
      <c r="P943" s="265"/>
      <c r="Q943" s="265"/>
      <c r="R943" s="265"/>
      <c r="S943" s="265"/>
      <c r="T943" s="265"/>
      <c r="U943" s="265"/>
      <c r="V943" s="265"/>
      <c r="W943" s="326"/>
      <c r="X943" s="265"/>
      <c r="Y943" s="265"/>
      <c r="Z943" s="265"/>
      <c r="AA943" s="265"/>
      <c r="AB943" s="265"/>
      <c r="AC943" s="265"/>
      <c r="AD943" s="265"/>
      <c r="AE943" s="265"/>
      <c r="AF943" s="265"/>
      <c r="AG943" s="265"/>
      <c r="AH943" s="265"/>
      <c r="AI943" s="265"/>
      <c r="AJ943" s="265"/>
      <c r="AK943" s="265"/>
      <c r="AL943" s="265"/>
      <c r="AM943" s="265"/>
      <c r="AN943" s="266"/>
      <c r="AO943" s="266"/>
      <c r="AP943" s="266"/>
      <c r="AQ943" s="266"/>
      <c r="AR943" s="266"/>
      <c r="AS943" s="265"/>
    </row>
    <row r="944" spans="1:45" ht="14.25" customHeight="1" x14ac:dyDescent="0.25">
      <c r="A944" s="265"/>
      <c r="B944" s="325"/>
      <c r="C944" s="325"/>
      <c r="D944" s="265"/>
      <c r="E944" s="265"/>
      <c r="F944" s="265"/>
      <c r="G944" s="265"/>
      <c r="H944" s="265"/>
      <c r="I944" s="265"/>
      <c r="J944" s="265"/>
      <c r="K944" s="265"/>
      <c r="L944" s="265"/>
      <c r="M944" s="265"/>
      <c r="N944" s="265"/>
      <c r="O944" s="265"/>
      <c r="P944" s="265"/>
      <c r="Q944" s="265"/>
      <c r="R944" s="265"/>
      <c r="S944" s="265"/>
      <c r="T944" s="265"/>
      <c r="U944" s="265"/>
      <c r="V944" s="265"/>
      <c r="W944" s="326"/>
      <c r="X944" s="265"/>
      <c r="Y944" s="265"/>
      <c r="Z944" s="265"/>
      <c r="AA944" s="265"/>
      <c r="AB944" s="265"/>
      <c r="AC944" s="265"/>
      <c r="AD944" s="265"/>
      <c r="AE944" s="265"/>
      <c r="AF944" s="265"/>
      <c r="AG944" s="265"/>
      <c r="AH944" s="265"/>
      <c r="AI944" s="265"/>
      <c r="AJ944" s="265"/>
      <c r="AK944" s="265"/>
      <c r="AL944" s="265"/>
      <c r="AM944" s="265"/>
      <c r="AN944" s="266"/>
      <c r="AO944" s="266"/>
      <c r="AP944" s="266"/>
      <c r="AQ944" s="266"/>
      <c r="AR944" s="266"/>
      <c r="AS944" s="265"/>
    </row>
    <row r="945" spans="1:45" ht="14.25" customHeight="1" x14ac:dyDescent="0.25">
      <c r="A945" s="265"/>
      <c r="B945" s="325"/>
      <c r="C945" s="325"/>
      <c r="D945" s="265"/>
      <c r="E945" s="265"/>
      <c r="F945" s="265"/>
      <c r="G945" s="265"/>
      <c r="H945" s="265"/>
      <c r="I945" s="265"/>
      <c r="J945" s="265"/>
      <c r="K945" s="265"/>
      <c r="L945" s="265"/>
      <c r="M945" s="265"/>
      <c r="N945" s="265"/>
      <c r="O945" s="265"/>
      <c r="P945" s="265"/>
      <c r="Q945" s="265"/>
      <c r="R945" s="265"/>
      <c r="S945" s="265"/>
      <c r="T945" s="265"/>
      <c r="U945" s="265"/>
      <c r="V945" s="265"/>
      <c r="W945" s="326"/>
      <c r="X945" s="265"/>
      <c r="Y945" s="265"/>
      <c r="Z945" s="265"/>
      <c r="AA945" s="265"/>
      <c r="AB945" s="265"/>
      <c r="AC945" s="265"/>
      <c r="AD945" s="265"/>
      <c r="AE945" s="265"/>
      <c r="AF945" s="265"/>
      <c r="AG945" s="265"/>
      <c r="AH945" s="265"/>
      <c r="AI945" s="265"/>
      <c r="AJ945" s="265"/>
      <c r="AK945" s="265"/>
      <c r="AL945" s="265"/>
      <c r="AM945" s="265"/>
      <c r="AN945" s="266"/>
      <c r="AO945" s="266"/>
      <c r="AP945" s="266"/>
      <c r="AQ945" s="266"/>
      <c r="AR945" s="266"/>
      <c r="AS945" s="265"/>
    </row>
    <row r="946" spans="1:45" ht="14.25" customHeight="1" x14ac:dyDescent="0.25">
      <c r="A946" s="265"/>
      <c r="B946" s="325"/>
      <c r="C946" s="325"/>
      <c r="D946" s="265"/>
      <c r="E946" s="265"/>
      <c r="F946" s="265"/>
      <c r="G946" s="265"/>
      <c r="H946" s="265"/>
      <c r="I946" s="265"/>
      <c r="J946" s="265"/>
      <c r="K946" s="265"/>
      <c r="L946" s="265"/>
      <c r="M946" s="265"/>
      <c r="N946" s="265"/>
      <c r="O946" s="265"/>
      <c r="P946" s="265"/>
      <c r="Q946" s="265"/>
      <c r="R946" s="265"/>
      <c r="S946" s="265"/>
      <c r="T946" s="265"/>
      <c r="U946" s="265"/>
      <c r="V946" s="265"/>
      <c r="W946" s="326"/>
      <c r="X946" s="265"/>
      <c r="Y946" s="265"/>
      <c r="Z946" s="265"/>
      <c r="AA946" s="265"/>
      <c r="AB946" s="265"/>
      <c r="AC946" s="265"/>
      <c r="AD946" s="265"/>
      <c r="AE946" s="265"/>
      <c r="AF946" s="265"/>
      <c r="AG946" s="265"/>
      <c r="AH946" s="265"/>
      <c r="AI946" s="265"/>
      <c r="AJ946" s="265"/>
      <c r="AK946" s="265"/>
      <c r="AL946" s="265"/>
      <c r="AM946" s="265"/>
      <c r="AN946" s="266"/>
      <c r="AO946" s="266"/>
      <c r="AP946" s="266"/>
      <c r="AQ946" s="266"/>
      <c r="AR946" s="266"/>
      <c r="AS946" s="265"/>
    </row>
    <row r="947" spans="1:45" ht="14.25" customHeight="1" x14ac:dyDescent="0.25">
      <c r="A947" s="265"/>
      <c r="B947" s="325"/>
      <c r="C947" s="325"/>
      <c r="D947" s="265"/>
      <c r="E947" s="265"/>
      <c r="F947" s="265"/>
      <c r="G947" s="265"/>
      <c r="H947" s="265"/>
      <c r="I947" s="265"/>
      <c r="J947" s="265"/>
      <c r="K947" s="265"/>
      <c r="L947" s="265"/>
      <c r="M947" s="265"/>
      <c r="N947" s="265"/>
      <c r="O947" s="265"/>
      <c r="P947" s="265"/>
      <c r="Q947" s="265"/>
      <c r="R947" s="265"/>
      <c r="S947" s="265"/>
      <c r="T947" s="265"/>
      <c r="U947" s="265"/>
      <c r="V947" s="265"/>
      <c r="W947" s="326"/>
      <c r="X947" s="265"/>
      <c r="Y947" s="265"/>
      <c r="Z947" s="265"/>
      <c r="AA947" s="265"/>
      <c r="AB947" s="265"/>
      <c r="AC947" s="265"/>
      <c r="AD947" s="265"/>
      <c r="AE947" s="265"/>
      <c r="AF947" s="265"/>
      <c r="AG947" s="265"/>
      <c r="AH947" s="265"/>
      <c r="AI947" s="265"/>
      <c r="AJ947" s="265"/>
      <c r="AK947" s="265"/>
      <c r="AL947" s="265"/>
      <c r="AM947" s="265"/>
      <c r="AN947" s="266"/>
      <c r="AO947" s="266"/>
      <c r="AP947" s="266"/>
      <c r="AQ947" s="266"/>
      <c r="AR947" s="266"/>
      <c r="AS947" s="265"/>
    </row>
    <row r="948" spans="1:45" ht="14.25" customHeight="1" x14ac:dyDescent="0.25">
      <c r="A948" s="265"/>
      <c r="B948" s="325"/>
      <c r="C948" s="325"/>
      <c r="D948" s="265"/>
      <c r="E948" s="265"/>
      <c r="F948" s="265"/>
      <c r="G948" s="265"/>
      <c r="H948" s="265"/>
      <c r="I948" s="265"/>
      <c r="J948" s="265"/>
      <c r="K948" s="265"/>
      <c r="L948" s="265"/>
      <c r="M948" s="265"/>
      <c r="N948" s="265"/>
      <c r="O948" s="265"/>
      <c r="P948" s="265"/>
      <c r="Q948" s="265"/>
      <c r="R948" s="265"/>
      <c r="S948" s="265"/>
      <c r="T948" s="265"/>
      <c r="U948" s="265"/>
      <c r="V948" s="265"/>
      <c r="W948" s="326"/>
      <c r="X948" s="265"/>
      <c r="Y948" s="265"/>
      <c r="Z948" s="265"/>
      <c r="AA948" s="265"/>
      <c r="AB948" s="265"/>
      <c r="AC948" s="265"/>
      <c r="AD948" s="265"/>
      <c r="AE948" s="265"/>
      <c r="AF948" s="265"/>
      <c r="AG948" s="265"/>
      <c r="AH948" s="265"/>
      <c r="AI948" s="265"/>
      <c r="AJ948" s="265"/>
      <c r="AK948" s="265"/>
      <c r="AL948" s="265"/>
      <c r="AM948" s="265"/>
      <c r="AN948" s="266"/>
      <c r="AO948" s="266"/>
      <c r="AP948" s="266"/>
      <c r="AQ948" s="266"/>
      <c r="AR948" s="266"/>
      <c r="AS948" s="265"/>
    </row>
    <row r="949" spans="1:45" ht="14.25" customHeight="1" x14ac:dyDescent="0.25">
      <c r="A949" s="265"/>
      <c r="B949" s="325"/>
      <c r="C949" s="325"/>
      <c r="D949" s="265"/>
      <c r="E949" s="265"/>
      <c r="F949" s="265"/>
      <c r="G949" s="265"/>
      <c r="H949" s="265"/>
      <c r="I949" s="265"/>
      <c r="J949" s="265"/>
      <c r="K949" s="265"/>
      <c r="L949" s="265"/>
      <c r="M949" s="265"/>
      <c r="N949" s="265"/>
      <c r="O949" s="265"/>
      <c r="P949" s="265"/>
      <c r="Q949" s="265"/>
      <c r="R949" s="265"/>
      <c r="S949" s="265"/>
      <c r="T949" s="265"/>
      <c r="U949" s="265"/>
      <c r="V949" s="265"/>
      <c r="W949" s="326"/>
      <c r="X949" s="265"/>
      <c r="Y949" s="265"/>
      <c r="Z949" s="265"/>
      <c r="AA949" s="265"/>
      <c r="AB949" s="265"/>
      <c r="AC949" s="265"/>
      <c r="AD949" s="265"/>
      <c r="AE949" s="265"/>
      <c r="AF949" s="265"/>
      <c r="AG949" s="265"/>
      <c r="AH949" s="265"/>
      <c r="AI949" s="265"/>
      <c r="AJ949" s="265"/>
      <c r="AK949" s="265"/>
      <c r="AL949" s="265"/>
      <c r="AM949" s="265"/>
      <c r="AN949" s="266"/>
      <c r="AO949" s="266"/>
      <c r="AP949" s="266"/>
      <c r="AQ949" s="266"/>
      <c r="AR949" s="266"/>
      <c r="AS949" s="265"/>
    </row>
    <row r="950" spans="1:45" ht="14.25" customHeight="1" x14ac:dyDescent="0.25">
      <c r="A950" s="265"/>
      <c r="B950" s="325"/>
      <c r="C950" s="325"/>
      <c r="D950" s="265"/>
      <c r="E950" s="265"/>
      <c r="F950" s="265"/>
      <c r="G950" s="265"/>
      <c r="H950" s="265"/>
      <c r="I950" s="265"/>
      <c r="J950" s="265"/>
      <c r="K950" s="265"/>
      <c r="L950" s="265"/>
      <c r="M950" s="265"/>
      <c r="N950" s="265"/>
      <c r="O950" s="265"/>
      <c r="P950" s="265"/>
      <c r="Q950" s="265"/>
      <c r="R950" s="265"/>
      <c r="S950" s="265"/>
      <c r="T950" s="265"/>
      <c r="U950" s="265"/>
      <c r="V950" s="265"/>
      <c r="W950" s="326"/>
      <c r="X950" s="265"/>
      <c r="Y950" s="265"/>
      <c r="Z950" s="265"/>
      <c r="AA950" s="265"/>
      <c r="AB950" s="265"/>
      <c r="AC950" s="265"/>
      <c r="AD950" s="265"/>
      <c r="AE950" s="265"/>
      <c r="AF950" s="265"/>
      <c r="AG950" s="265"/>
      <c r="AH950" s="265"/>
      <c r="AI950" s="265"/>
      <c r="AJ950" s="265"/>
      <c r="AK950" s="265"/>
      <c r="AL950" s="265"/>
      <c r="AM950" s="265"/>
      <c r="AN950" s="266"/>
      <c r="AO950" s="266"/>
      <c r="AP950" s="266"/>
      <c r="AQ950" s="266"/>
      <c r="AR950" s="266"/>
      <c r="AS950" s="265"/>
    </row>
    <row r="951" spans="1:45" ht="14.25" customHeight="1" x14ac:dyDescent="0.25">
      <c r="A951" s="265"/>
      <c r="B951" s="325"/>
      <c r="C951" s="325"/>
      <c r="D951" s="265"/>
      <c r="E951" s="265"/>
      <c r="F951" s="265"/>
      <c r="G951" s="265"/>
      <c r="H951" s="265"/>
      <c r="I951" s="265"/>
      <c r="J951" s="265"/>
      <c r="K951" s="265"/>
      <c r="L951" s="265"/>
      <c r="M951" s="265"/>
      <c r="N951" s="265"/>
      <c r="O951" s="265"/>
      <c r="P951" s="265"/>
      <c r="Q951" s="265"/>
      <c r="R951" s="265"/>
      <c r="S951" s="265"/>
      <c r="T951" s="265"/>
      <c r="U951" s="265"/>
      <c r="V951" s="265"/>
      <c r="W951" s="326"/>
      <c r="X951" s="265"/>
      <c r="Y951" s="265"/>
      <c r="Z951" s="265"/>
      <c r="AA951" s="265"/>
      <c r="AB951" s="265"/>
      <c r="AC951" s="265"/>
      <c r="AD951" s="265"/>
      <c r="AE951" s="265"/>
      <c r="AF951" s="265"/>
      <c r="AG951" s="265"/>
      <c r="AH951" s="265"/>
      <c r="AI951" s="265"/>
      <c r="AJ951" s="265"/>
      <c r="AK951" s="265"/>
      <c r="AL951" s="265"/>
      <c r="AM951" s="265"/>
      <c r="AN951" s="266"/>
      <c r="AO951" s="266"/>
      <c r="AP951" s="266"/>
      <c r="AQ951" s="266"/>
      <c r="AR951" s="266"/>
      <c r="AS951" s="265"/>
    </row>
    <row r="952" spans="1:45" ht="14.25" customHeight="1" x14ac:dyDescent="0.25">
      <c r="A952" s="265"/>
      <c r="B952" s="325"/>
      <c r="C952" s="325"/>
      <c r="D952" s="265"/>
      <c r="E952" s="265"/>
      <c r="F952" s="265"/>
      <c r="G952" s="265"/>
      <c r="H952" s="265"/>
      <c r="I952" s="265"/>
      <c r="J952" s="265"/>
      <c r="K952" s="265"/>
      <c r="L952" s="265"/>
      <c r="M952" s="265"/>
      <c r="N952" s="265"/>
      <c r="O952" s="265"/>
      <c r="P952" s="265"/>
      <c r="Q952" s="265"/>
      <c r="R952" s="265"/>
      <c r="S952" s="265"/>
      <c r="T952" s="265"/>
      <c r="U952" s="265"/>
      <c r="V952" s="265"/>
      <c r="W952" s="326"/>
      <c r="X952" s="265"/>
      <c r="Y952" s="265"/>
      <c r="Z952" s="265"/>
      <c r="AA952" s="265"/>
      <c r="AB952" s="265"/>
      <c r="AC952" s="265"/>
      <c r="AD952" s="265"/>
      <c r="AE952" s="265"/>
      <c r="AF952" s="265"/>
      <c r="AG952" s="265"/>
      <c r="AH952" s="265"/>
      <c r="AI952" s="265"/>
      <c r="AJ952" s="265"/>
      <c r="AK952" s="265"/>
      <c r="AL952" s="265"/>
      <c r="AM952" s="265"/>
      <c r="AN952" s="266"/>
      <c r="AO952" s="266"/>
      <c r="AP952" s="266"/>
      <c r="AQ952" s="266"/>
      <c r="AR952" s="266"/>
      <c r="AS952" s="265"/>
    </row>
    <row r="953" spans="1:45" ht="14.25" customHeight="1" x14ac:dyDescent="0.25">
      <c r="A953" s="265"/>
      <c r="B953" s="325"/>
      <c r="C953" s="325"/>
      <c r="D953" s="265"/>
      <c r="E953" s="265"/>
      <c r="F953" s="265"/>
      <c r="G953" s="265"/>
      <c r="H953" s="265"/>
      <c r="I953" s="265"/>
      <c r="J953" s="265"/>
      <c r="K953" s="265"/>
      <c r="L953" s="265"/>
      <c r="M953" s="265"/>
      <c r="N953" s="265"/>
      <c r="O953" s="265"/>
      <c r="P953" s="265"/>
      <c r="Q953" s="265"/>
      <c r="R953" s="265"/>
      <c r="S953" s="265"/>
      <c r="T953" s="265"/>
      <c r="U953" s="265"/>
      <c r="V953" s="265"/>
      <c r="W953" s="326"/>
      <c r="X953" s="265"/>
      <c r="Y953" s="265"/>
      <c r="Z953" s="265"/>
      <c r="AA953" s="265"/>
      <c r="AB953" s="265"/>
      <c r="AC953" s="265"/>
      <c r="AD953" s="265"/>
      <c r="AE953" s="265"/>
      <c r="AF953" s="265"/>
      <c r="AG953" s="265"/>
      <c r="AH953" s="265"/>
      <c r="AI953" s="265"/>
      <c r="AJ953" s="265"/>
      <c r="AK953" s="265"/>
      <c r="AL953" s="265"/>
      <c r="AM953" s="265"/>
      <c r="AN953" s="266"/>
      <c r="AO953" s="266"/>
      <c r="AP953" s="266"/>
      <c r="AQ953" s="266"/>
      <c r="AR953" s="266"/>
      <c r="AS953" s="265"/>
    </row>
    <row r="954" spans="1:45" ht="14.25" customHeight="1" x14ac:dyDescent="0.25">
      <c r="A954" s="265"/>
      <c r="B954" s="325"/>
      <c r="C954" s="325"/>
      <c r="D954" s="265"/>
      <c r="E954" s="265"/>
      <c r="F954" s="265"/>
      <c r="G954" s="265"/>
      <c r="H954" s="265"/>
      <c r="I954" s="265"/>
      <c r="J954" s="265"/>
      <c r="K954" s="265"/>
      <c r="L954" s="265"/>
      <c r="M954" s="265"/>
      <c r="N954" s="265"/>
      <c r="O954" s="265"/>
      <c r="P954" s="265"/>
      <c r="Q954" s="265"/>
      <c r="R954" s="265"/>
      <c r="S954" s="265"/>
      <c r="T954" s="265"/>
      <c r="U954" s="265"/>
      <c r="V954" s="265"/>
      <c r="W954" s="326"/>
      <c r="X954" s="265"/>
      <c r="Y954" s="265"/>
      <c r="Z954" s="265"/>
      <c r="AA954" s="265"/>
      <c r="AB954" s="265"/>
      <c r="AC954" s="265"/>
      <c r="AD954" s="265"/>
      <c r="AE954" s="265"/>
      <c r="AF954" s="265"/>
      <c r="AG954" s="265"/>
      <c r="AH954" s="265"/>
      <c r="AI954" s="265"/>
      <c r="AJ954" s="265"/>
      <c r="AK954" s="265"/>
      <c r="AL954" s="265"/>
      <c r="AM954" s="265"/>
      <c r="AN954" s="266"/>
      <c r="AO954" s="266"/>
      <c r="AP954" s="266"/>
      <c r="AQ954" s="266"/>
      <c r="AR954" s="266"/>
      <c r="AS954" s="265"/>
    </row>
    <row r="955" spans="1:45" ht="14.25" customHeight="1" x14ac:dyDescent="0.25">
      <c r="A955" s="265"/>
      <c r="B955" s="325"/>
      <c r="C955" s="325"/>
      <c r="D955" s="265"/>
      <c r="E955" s="265"/>
      <c r="F955" s="265"/>
      <c r="G955" s="265"/>
      <c r="H955" s="265"/>
      <c r="I955" s="265"/>
      <c r="J955" s="265"/>
      <c r="K955" s="265"/>
      <c r="L955" s="265"/>
      <c r="M955" s="265"/>
      <c r="N955" s="265"/>
      <c r="O955" s="265"/>
      <c r="P955" s="265"/>
      <c r="Q955" s="265"/>
      <c r="R955" s="265"/>
      <c r="S955" s="265"/>
      <c r="T955" s="265"/>
      <c r="U955" s="265"/>
      <c r="V955" s="265"/>
      <c r="W955" s="326"/>
      <c r="X955" s="265"/>
      <c r="Y955" s="265"/>
      <c r="Z955" s="265"/>
      <c r="AA955" s="265"/>
      <c r="AB955" s="265"/>
      <c r="AC955" s="265"/>
      <c r="AD955" s="265"/>
      <c r="AE955" s="265"/>
      <c r="AF955" s="265"/>
      <c r="AG955" s="265"/>
      <c r="AH955" s="265"/>
      <c r="AI955" s="265"/>
      <c r="AJ955" s="265"/>
      <c r="AK955" s="265"/>
      <c r="AL955" s="265"/>
      <c r="AM955" s="265"/>
      <c r="AN955" s="266"/>
      <c r="AO955" s="266"/>
      <c r="AP955" s="266"/>
      <c r="AQ955" s="266"/>
      <c r="AR955" s="266"/>
      <c r="AS955" s="265"/>
    </row>
    <row r="956" spans="1:45" ht="14.25" customHeight="1" x14ac:dyDescent="0.25">
      <c r="A956" s="265"/>
      <c r="B956" s="325"/>
      <c r="C956" s="325"/>
      <c r="D956" s="265"/>
      <c r="E956" s="265"/>
      <c r="F956" s="265"/>
      <c r="G956" s="265"/>
      <c r="H956" s="265"/>
      <c r="I956" s="265"/>
      <c r="J956" s="265"/>
      <c r="K956" s="265"/>
      <c r="L956" s="265"/>
      <c r="M956" s="265"/>
      <c r="N956" s="265"/>
      <c r="O956" s="265"/>
      <c r="P956" s="265"/>
      <c r="Q956" s="265"/>
      <c r="R956" s="265"/>
      <c r="S956" s="265"/>
      <c r="T956" s="265"/>
      <c r="U956" s="265"/>
      <c r="V956" s="265"/>
      <c r="W956" s="326"/>
      <c r="X956" s="265"/>
      <c r="Y956" s="265"/>
      <c r="Z956" s="265"/>
      <c r="AA956" s="265"/>
      <c r="AB956" s="265"/>
      <c r="AC956" s="265"/>
      <c r="AD956" s="265"/>
      <c r="AE956" s="265"/>
      <c r="AF956" s="265"/>
      <c r="AG956" s="265"/>
      <c r="AH956" s="265"/>
      <c r="AI956" s="265"/>
      <c r="AJ956" s="265"/>
      <c r="AK956" s="265"/>
      <c r="AL956" s="265"/>
      <c r="AM956" s="265"/>
      <c r="AN956" s="266"/>
      <c r="AO956" s="266"/>
      <c r="AP956" s="266"/>
      <c r="AQ956" s="266"/>
      <c r="AR956" s="266"/>
      <c r="AS956" s="265"/>
    </row>
    <row r="957" spans="1:45" ht="14.25" customHeight="1" x14ac:dyDescent="0.25">
      <c r="A957" s="265"/>
      <c r="B957" s="325"/>
      <c r="C957" s="325"/>
      <c r="D957" s="265"/>
      <c r="E957" s="265"/>
      <c r="F957" s="265"/>
      <c r="G957" s="265"/>
      <c r="H957" s="265"/>
      <c r="I957" s="265"/>
      <c r="J957" s="265"/>
      <c r="K957" s="265"/>
      <c r="L957" s="265"/>
      <c r="M957" s="265"/>
      <c r="N957" s="265"/>
      <c r="O957" s="265"/>
      <c r="P957" s="265"/>
      <c r="Q957" s="265"/>
      <c r="R957" s="265"/>
      <c r="S957" s="265"/>
      <c r="T957" s="265"/>
      <c r="U957" s="265"/>
      <c r="V957" s="265"/>
      <c r="W957" s="326"/>
      <c r="X957" s="265"/>
      <c r="Y957" s="265"/>
      <c r="Z957" s="265"/>
      <c r="AA957" s="265"/>
      <c r="AB957" s="265"/>
      <c r="AC957" s="265"/>
      <c r="AD957" s="265"/>
      <c r="AE957" s="265"/>
      <c r="AF957" s="265"/>
      <c r="AG957" s="265"/>
      <c r="AH957" s="265"/>
      <c r="AI957" s="265"/>
      <c r="AJ957" s="265"/>
      <c r="AK957" s="265"/>
      <c r="AL957" s="265"/>
      <c r="AM957" s="265"/>
      <c r="AN957" s="266"/>
      <c r="AO957" s="266"/>
      <c r="AP957" s="266"/>
      <c r="AQ957" s="266"/>
      <c r="AR957" s="266"/>
      <c r="AS957" s="265"/>
    </row>
    <row r="958" spans="1:45" ht="14.25" customHeight="1" x14ac:dyDescent="0.25">
      <c r="A958" s="265"/>
      <c r="B958" s="325"/>
      <c r="C958" s="325"/>
      <c r="D958" s="265"/>
      <c r="E958" s="265"/>
      <c r="F958" s="265"/>
      <c r="G958" s="265"/>
      <c r="H958" s="265"/>
      <c r="I958" s="265"/>
      <c r="J958" s="265"/>
      <c r="K958" s="265"/>
      <c r="L958" s="265"/>
      <c r="M958" s="265"/>
      <c r="N958" s="265"/>
      <c r="O958" s="265"/>
      <c r="P958" s="265"/>
      <c r="Q958" s="265"/>
      <c r="R958" s="265"/>
      <c r="S958" s="265"/>
      <c r="T958" s="265"/>
      <c r="U958" s="265"/>
      <c r="V958" s="265"/>
      <c r="W958" s="326"/>
      <c r="X958" s="265"/>
      <c r="Y958" s="265"/>
      <c r="Z958" s="265"/>
      <c r="AA958" s="265"/>
      <c r="AB958" s="265"/>
      <c r="AC958" s="265"/>
      <c r="AD958" s="265"/>
      <c r="AE958" s="265"/>
      <c r="AF958" s="265"/>
      <c r="AG958" s="265"/>
      <c r="AH958" s="265"/>
      <c r="AI958" s="265"/>
      <c r="AJ958" s="265"/>
      <c r="AK958" s="265"/>
      <c r="AL958" s="265"/>
      <c r="AM958" s="265"/>
      <c r="AN958" s="266"/>
      <c r="AO958" s="266"/>
      <c r="AP958" s="266"/>
      <c r="AQ958" s="266"/>
      <c r="AR958" s="266"/>
      <c r="AS958" s="265"/>
    </row>
    <row r="959" spans="1:45" ht="14.25" customHeight="1" x14ac:dyDescent="0.25">
      <c r="A959" s="265"/>
      <c r="B959" s="325"/>
      <c r="C959" s="325"/>
      <c r="D959" s="265"/>
      <c r="E959" s="265"/>
      <c r="F959" s="265"/>
      <c r="G959" s="265"/>
      <c r="H959" s="265"/>
      <c r="I959" s="265"/>
      <c r="J959" s="265"/>
      <c r="K959" s="265"/>
      <c r="L959" s="265"/>
      <c r="M959" s="265"/>
      <c r="N959" s="265"/>
      <c r="O959" s="265"/>
      <c r="P959" s="265"/>
      <c r="Q959" s="265"/>
      <c r="R959" s="265"/>
      <c r="S959" s="265"/>
      <c r="T959" s="265"/>
      <c r="U959" s="265"/>
      <c r="V959" s="265"/>
      <c r="W959" s="326"/>
      <c r="X959" s="265"/>
      <c r="Y959" s="265"/>
      <c r="Z959" s="265"/>
      <c r="AA959" s="265"/>
      <c r="AB959" s="265"/>
      <c r="AC959" s="265"/>
      <c r="AD959" s="265"/>
      <c r="AE959" s="265"/>
      <c r="AF959" s="265"/>
      <c r="AG959" s="265"/>
      <c r="AH959" s="265"/>
      <c r="AI959" s="265"/>
      <c r="AJ959" s="265"/>
      <c r="AK959" s="265"/>
      <c r="AL959" s="265"/>
      <c r="AM959" s="265"/>
      <c r="AN959" s="266"/>
      <c r="AO959" s="266"/>
      <c r="AP959" s="266"/>
      <c r="AQ959" s="266"/>
      <c r="AR959" s="266"/>
      <c r="AS959" s="265"/>
    </row>
    <row r="960" spans="1:45" ht="14.25" customHeight="1" x14ac:dyDescent="0.25">
      <c r="A960" s="265"/>
      <c r="B960" s="325"/>
      <c r="C960" s="325"/>
      <c r="D960" s="265"/>
      <c r="E960" s="265"/>
      <c r="F960" s="265"/>
      <c r="G960" s="265"/>
      <c r="H960" s="265"/>
      <c r="I960" s="265"/>
      <c r="J960" s="265"/>
      <c r="K960" s="265"/>
      <c r="L960" s="265"/>
      <c r="M960" s="265"/>
      <c r="N960" s="265"/>
      <c r="O960" s="265"/>
      <c r="P960" s="265"/>
      <c r="Q960" s="265"/>
      <c r="R960" s="265"/>
      <c r="S960" s="265"/>
      <c r="T960" s="265"/>
      <c r="U960" s="265"/>
      <c r="V960" s="265"/>
      <c r="W960" s="326"/>
      <c r="X960" s="265"/>
      <c r="Y960" s="265"/>
      <c r="Z960" s="265"/>
      <c r="AA960" s="265"/>
      <c r="AB960" s="265"/>
      <c r="AC960" s="265"/>
      <c r="AD960" s="265"/>
      <c r="AE960" s="265"/>
      <c r="AF960" s="265"/>
      <c r="AG960" s="265"/>
      <c r="AH960" s="265"/>
      <c r="AI960" s="265"/>
      <c r="AJ960" s="265"/>
      <c r="AK960" s="265"/>
      <c r="AL960" s="265"/>
      <c r="AM960" s="265"/>
      <c r="AN960" s="266"/>
      <c r="AO960" s="266"/>
      <c r="AP960" s="266"/>
      <c r="AQ960" s="266"/>
      <c r="AR960" s="266"/>
      <c r="AS960" s="265"/>
    </row>
    <row r="961" spans="1:45" ht="14.25" customHeight="1" x14ac:dyDescent="0.25">
      <c r="A961" s="265"/>
      <c r="B961" s="325"/>
      <c r="C961" s="325"/>
      <c r="D961" s="265"/>
      <c r="E961" s="265"/>
      <c r="F961" s="265"/>
      <c r="G961" s="265"/>
      <c r="H961" s="265"/>
      <c r="I961" s="265"/>
      <c r="J961" s="265"/>
      <c r="K961" s="265"/>
      <c r="L961" s="265"/>
      <c r="M961" s="265"/>
      <c r="N961" s="265"/>
      <c r="O961" s="265"/>
      <c r="P961" s="265"/>
      <c r="Q961" s="265"/>
      <c r="R961" s="265"/>
      <c r="S961" s="265"/>
      <c r="T961" s="265"/>
      <c r="U961" s="265"/>
      <c r="V961" s="265"/>
      <c r="W961" s="326"/>
      <c r="X961" s="265"/>
      <c r="Y961" s="265"/>
      <c r="Z961" s="265"/>
      <c r="AA961" s="265"/>
      <c r="AB961" s="265"/>
      <c r="AC961" s="265"/>
      <c r="AD961" s="265"/>
      <c r="AE961" s="265"/>
      <c r="AF961" s="265"/>
      <c r="AG961" s="265"/>
      <c r="AH961" s="265"/>
      <c r="AI961" s="265"/>
      <c r="AJ961" s="265"/>
      <c r="AK961" s="265"/>
      <c r="AL961" s="265"/>
      <c r="AM961" s="265"/>
      <c r="AN961" s="266"/>
      <c r="AO961" s="266"/>
      <c r="AP961" s="266"/>
      <c r="AQ961" s="266"/>
      <c r="AR961" s="266"/>
      <c r="AS961" s="265"/>
    </row>
    <row r="962" spans="1:45" ht="14.25" customHeight="1" x14ac:dyDescent="0.25">
      <c r="A962" s="265"/>
      <c r="B962" s="325"/>
      <c r="C962" s="325"/>
      <c r="D962" s="265"/>
      <c r="E962" s="265"/>
      <c r="F962" s="265"/>
      <c r="G962" s="265"/>
      <c r="H962" s="265"/>
      <c r="I962" s="265"/>
      <c r="J962" s="265"/>
      <c r="K962" s="265"/>
      <c r="L962" s="265"/>
      <c r="M962" s="265"/>
      <c r="N962" s="265"/>
      <c r="O962" s="265"/>
      <c r="P962" s="265"/>
      <c r="Q962" s="265"/>
      <c r="R962" s="265"/>
      <c r="S962" s="265"/>
      <c r="T962" s="265"/>
      <c r="U962" s="265"/>
      <c r="V962" s="265"/>
      <c r="W962" s="326"/>
      <c r="X962" s="265"/>
      <c r="Y962" s="265"/>
      <c r="Z962" s="265"/>
      <c r="AA962" s="265"/>
      <c r="AB962" s="265"/>
      <c r="AC962" s="265"/>
      <c r="AD962" s="265"/>
      <c r="AE962" s="265"/>
      <c r="AF962" s="265"/>
      <c r="AG962" s="265"/>
      <c r="AH962" s="265"/>
      <c r="AI962" s="265"/>
      <c r="AJ962" s="265"/>
      <c r="AK962" s="265"/>
      <c r="AL962" s="265"/>
      <c r="AM962" s="265"/>
      <c r="AN962" s="266"/>
      <c r="AO962" s="266"/>
      <c r="AP962" s="266"/>
      <c r="AQ962" s="266"/>
      <c r="AR962" s="266"/>
      <c r="AS962" s="265"/>
    </row>
    <row r="963" spans="1:45" ht="14.25" customHeight="1" x14ac:dyDescent="0.25">
      <c r="A963" s="265"/>
      <c r="B963" s="325"/>
      <c r="C963" s="325"/>
      <c r="D963" s="265"/>
      <c r="E963" s="265"/>
      <c r="F963" s="265"/>
      <c r="G963" s="265"/>
      <c r="H963" s="265"/>
      <c r="I963" s="265"/>
      <c r="J963" s="265"/>
      <c r="K963" s="265"/>
      <c r="L963" s="265"/>
      <c r="M963" s="265"/>
      <c r="N963" s="265"/>
      <c r="O963" s="265"/>
      <c r="P963" s="265"/>
      <c r="Q963" s="265"/>
      <c r="R963" s="265"/>
      <c r="S963" s="265"/>
      <c r="T963" s="265"/>
      <c r="U963" s="265"/>
      <c r="V963" s="265"/>
      <c r="W963" s="326"/>
      <c r="X963" s="265"/>
      <c r="Y963" s="265"/>
      <c r="Z963" s="265"/>
      <c r="AA963" s="265"/>
      <c r="AB963" s="265"/>
      <c r="AC963" s="265"/>
      <c r="AD963" s="265"/>
      <c r="AE963" s="265"/>
      <c r="AF963" s="265"/>
      <c r="AG963" s="265"/>
      <c r="AH963" s="265"/>
      <c r="AI963" s="265"/>
      <c r="AJ963" s="265"/>
      <c r="AK963" s="265"/>
      <c r="AL963" s="265"/>
      <c r="AM963" s="265"/>
      <c r="AN963" s="266"/>
      <c r="AO963" s="266"/>
      <c r="AP963" s="266"/>
      <c r="AQ963" s="266"/>
      <c r="AR963" s="266"/>
      <c r="AS963" s="265"/>
    </row>
    <row r="964" spans="1:45" ht="14.25" customHeight="1" x14ac:dyDescent="0.25">
      <c r="A964" s="265"/>
      <c r="B964" s="325"/>
      <c r="C964" s="325"/>
      <c r="D964" s="265"/>
      <c r="E964" s="265"/>
      <c r="F964" s="265"/>
      <c r="G964" s="265"/>
      <c r="H964" s="265"/>
      <c r="I964" s="265"/>
      <c r="J964" s="265"/>
      <c r="K964" s="265"/>
      <c r="L964" s="265"/>
      <c r="M964" s="265"/>
      <c r="N964" s="265"/>
      <c r="O964" s="265"/>
      <c r="P964" s="265"/>
      <c r="Q964" s="265"/>
      <c r="R964" s="265"/>
      <c r="S964" s="265"/>
      <c r="T964" s="265"/>
      <c r="U964" s="265"/>
      <c r="V964" s="265"/>
      <c r="W964" s="326"/>
      <c r="X964" s="265"/>
      <c r="Y964" s="265"/>
      <c r="Z964" s="265"/>
      <c r="AA964" s="265"/>
      <c r="AB964" s="265"/>
      <c r="AC964" s="265"/>
      <c r="AD964" s="265"/>
      <c r="AE964" s="265"/>
      <c r="AF964" s="265"/>
      <c r="AG964" s="265"/>
      <c r="AH964" s="265"/>
      <c r="AI964" s="265"/>
      <c r="AJ964" s="265"/>
      <c r="AK964" s="265"/>
      <c r="AL964" s="265"/>
      <c r="AM964" s="265"/>
      <c r="AN964" s="266"/>
      <c r="AO964" s="266"/>
      <c r="AP964" s="266"/>
      <c r="AQ964" s="266"/>
      <c r="AR964" s="266"/>
      <c r="AS964" s="265"/>
    </row>
    <row r="965" spans="1:45" ht="14.25" customHeight="1" x14ac:dyDescent="0.25">
      <c r="A965" s="265"/>
      <c r="B965" s="325"/>
      <c r="C965" s="325"/>
      <c r="D965" s="265"/>
      <c r="E965" s="265"/>
      <c r="F965" s="265"/>
      <c r="G965" s="265"/>
      <c r="H965" s="265"/>
      <c r="I965" s="265"/>
      <c r="J965" s="265"/>
      <c r="K965" s="265"/>
      <c r="L965" s="265"/>
      <c r="M965" s="265"/>
      <c r="N965" s="265"/>
      <c r="O965" s="265"/>
      <c r="P965" s="265"/>
      <c r="Q965" s="265"/>
      <c r="R965" s="265"/>
      <c r="S965" s="265"/>
      <c r="T965" s="265"/>
      <c r="U965" s="265"/>
      <c r="V965" s="265"/>
      <c r="W965" s="326"/>
      <c r="X965" s="265"/>
      <c r="Y965" s="265"/>
      <c r="Z965" s="265"/>
      <c r="AA965" s="265"/>
      <c r="AB965" s="265"/>
      <c r="AC965" s="265"/>
      <c r="AD965" s="265"/>
      <c r="AE965" s="265"/>
      <c r="AF965" s="265"/>
      <c r="AG965" s="265"/>
      <c r="AH965" s="265"/>
      <c r="AI965" s="265"/>
      <c r="AJ965" s="265"/>
      <c r="AK965" s="265"/>
      <c r="AL965" s="265"/>
      <c r="AM965" s="265"/>
      <c r="AN965" s="266"/>
      <c r="AO965" s="266"/>
      <c r="AP965" s="266"/>
      <c r="AQ965" s="266"/>
      <c r="AR965" s="266"/>
      <c r="AS965" s="265"/>
    </row>
    <row r="966" spans="1:45" ht="14.25" customHeight="1" x14ac:dyDescent="0.25">
      <c r="A966" s="265"/>
      <c r="B966" s="325"/>
      <c r="C966" s="325"/>
      <c r="D966" s="265"/>
      <c r="E966" s="265"/>
      <c r="F966" s="265"/>
      <c r="G966" s="265"/>
      <c r="H966" s="265"/>
      <c r="I966" s="265"/>
      <c r="J966" s="265"/>
      <c r="K966" s="265"/>
      <c r="L966" s="265"/>
      <c r="M966" s="265"/>
      <c r="N966" s="265"/>
      <c r="O966" s="265"/>
      <c r="P966" s="265"/>
      <c r="Q966" s="265"/>
      <c r="R966" s="265"/>
      <c r="S966" s="265"/>
      <c r="T966" s="265"/>
      <c r="U966" s="265"/>
      <c r="V966" s="265"/>
      <c r="W966" s="326"/>
      <c r="X966" s="265"/>
      <c r="Y966" s="265"/>
      <c r="Z966" s="265"/>
      <c r="AA966" s="265"/>
      <c r="AB966" s="265"/>
      <c r="AC966" s="265"/>
      <c r="AD966" s="265"/>
      <c r="AE966" s="265"/>
      <c r="AF966" s="265"/>
      <c r="AG966" s="265"/>
      <c r="AH966" s="265"/>
      <c r="AI966" s="265"/>
      <c r="AJ966" s="265"/>
      <c r="AK966" s="265"/>
      <c r="AL966" s="265"/>
      <c r="AM966" s="265"/>
      <c r="AN966" s="266"/>
      <c r="AO966" s="266"/>
      <c r="AP966" s="266"/>
      <c r="AQ966" s="266"/>
      <c r="AR966" s="266"/>
      <c r="AS966" s="265"/>
    </row>
    <row r="967" spans="1:45" ht="14.25" customHeight="1" x14ac:dyDescent="0.25">
      <c r="A967" s="265"/>
      <c r="B967" s="325"/>
      <c r="C967" s="325"/>
      <c r="D967" s="265"/>
      <c r="E967" s="265"/>
      <c r="F967" s="265"/>
      <c r="G967" s="265"/>
      <c r="H967" s="265"/>
      <c r="I967" s="265"/>
      <c r="J967" s="265"/>
      <c r="K967" s="265"/>
      <c r="L967" s="265"/>
      <c r="M967" s="265"/>
      <c r="N967" s="265"/>
      <c r="O967" s="265"/>
      <c r="P967" s="265"/>
      <c r="Q967" s="265"/>
      <c r="R967" s="265"/>
      <c r="S967" s="265"/>
      <c r="T967" s="265"/>
      <c r="U967" s="265"/>
      <c r="V967" s="265"/>
      <c r="W967" s="326"/>
      <c r="X967" s="265"/>
      <c r="Y967" s="265"/>
      <c r="Z967" s="265"/>
      <c r="AA967" s="265"/>
      <c r="AB967" s="265"/>
      <c r="AC967" s="265"/>
      <c r="AD967" s="265"/>
      <c r="AE967" s="265"/>
      <c r="AF967" s="265"/>
      <c r="AG967" s="265"/>
      <c r="AH967" s="265"/>
      <c r="AI967" s="265"/>
      <c r="AJ967" s="265"/>
      <c r="AK967" s="265"/>
      <c r="AL967" s="265"/>
      <c r="AM967" s="265"/>
      <c r="AN967" s="266"/>
      <c r="AO967" s="266"/>
      <c r="AP967" s="266"/>
      <c r="AQ967" s="266"/>
      <c r="AR967" s="266"/>
      <c r="AS967" s="265"/>
    </row>
    <row r="968" spans="1:45" ht="14.25" customHeight="1" x14ac:dyDescent="0.25">
      <c r="A968" s="265"/>
      <c r="B968" s="325"/>
      <c r="C968" s="325"/>
      <c r="D968" s="265"/>
      <c r="E968" s="265"/>
      <c r="F968" s="265"/>
      <c r="G968" s="265"/>
      <c r="H968" s="265"/>
      <c r="I968" s="265"/>
      <c r="J968" s="265"/>
      <c r="K968" s="265"/>
      <c r="L968" s="265"/>
      <c r="M968" s="265"/>
      <c r="N968" s="265"/>
      <c r="O968" s="265"/>
      <c r="P968" s="265"/>
      <c r="Q968" s="265"/>
      <c r="R968" s="265"/>
      <c r="S968" s="265"/>
      <c r="T968" s="265"/>
      <c r="U968" s="265"/>
      <c r="V968" s="265"/>
      <c r="W968" s="326"/>
      <c r="X968" s="265"/>
      <c r="Y968" s="265"/>
      <c r="Z968" s="265"/>
      <c r="AA968" s="265"/>
      <c r="AB968" s="265"/>
      <c r="AC968" s="265"/>
      <c r="AD968" s="265"/>
      <c r="AE968" s="265"/>
      <c r="AF968" s="265"/>
      <c r="AG968" s="265"/>
      <c r="AH968" s="265"/>
      <c r="AI968" s="265"/>
      <c r="AJ968" s="265"/>
      <c r="AK968" s="265"/>
      <c r="AL968" s="265"/>
      <c r="AM968" s="265"/>
      <c r="AN968" s="266"/>
      <c r="AO968" s="266"/>
      <c r="AP968" s="266"/>
      <c r="AQ968" s="266"/>
      <c r="AR968" s="266"/>
      <c r="AS968" s="265"/>
    </row>
    <row r="969" spans="1:45" ht="14.25" customHeight="1" x14ac:dyDescent="0.25">
      <c r="A969" s="265"/>
      <c r="B969" s="325"/>
      <c r="C969" s="325"/>
      <c r="D969" s="265"/>
      <c r="E969" s="265"/>
      <c r="F969" s="265"/>
      <c r="G969" s="265"/>
      <c r="H969" s="265"/>
      <c r="I969" s="265"/>
      <c r="J969" s="265"/>
      <c r="K969" s="265"/>
      <c r="L969" s="265"/>
      <c r="M969" s="265"/>
      <c r="N969" s="265"/>
      <c r="O969" s="265"/>
      <c r="P969" s="265"/>
      <c r="Q969" s="265"/>
      <c r="R969" s="265"/>
      <c r="S969" s="265"/>
      <c r="T969" s="265"/>
      <c r="U969" s="265"/>
      <c r="V969" s="265"/>
      <c r="W969" s="326"/>
      <c r="X969" s="265"/>
      <c r="Y969" s="265"/>
      <c r="Z969" s="265"/>
      <c r="AA969" s="265"/>
      <c r="AB969" s="265"/>
      <c r="AC969" s="265"/>
      <c r="AD969" s="265"/>
      <c r="AE969" s="265"/>
      <c r="AF969" s="265"/>
      <c r="AG969" s="265"/>
      <c r="AH969" s="265"/>
      <c r="AI969" s="265"/>
      <c r="AJ969" s="265"/>
      <c r="AK969" s="265"/>
      <c r="AL969" s="265"/>
      <c r="AM969" s="265"/>
      <c r="AN969" s="266"/>
      <c r="AO969" s="266"/>
      <c r="AP969" s="266"/>
      <c r="AQ969" s="266"/>
      <c r="AR969" s="266"/>
      <c r="AS969" s="265"/>
    </row>
    <row r="970" spans="1:45" ht="14.25" customHeight="1" x14ac:dyDescent="0.25">
      <c r="A970" s="265"/>
      <c r="B970" s="325"/>
      <c r="C970" s="325"/>
      <c r="D970" s="265"/>
      <c r="E970" s="265"/>
      <c r="F970" s="265"/>
      <c r="G970" s="265"/>
      <c r="H970" s="265"/>
      <c r="I970" s="265"/>
      <c r="J970" s="265"/>
      <c r="K970" s="265"/>
      <c r="L970" s="265"/>
      <c r="M970" s="265"/>
      <c r="N970" s="265"/>
      <c r="O970" s="265"/>
      <c r="P970" s="265"/>
      <c r="Q970" s="265"/>
      <c r="R970" s="265"/>
      <c r="S970" s="265"/>
      <c r="T970" s="265"/>
      <c r="U970" s="265"/>
      <c r="V970" s="265"/>
      <c r="W970" s="326"/>
      <c r="X970" s="265"/>
      <c r="Y970" s="265"/>
      <c r="Z970" s="265"/>
      <c r="AA970" s="265"/>
      <c r="AB970" s="265"/>
      <c r="AC970" s="265"/>
      <c r="AD970" s="265"/>
      <c r="AE970" s="265"/>
      <c r="AF970" s="265"/>
      <c r="AG970" s="265"/>
      <c r="AH970" s="265"/>
      <c r="AI970" s="265"/>
      <c r="AJ970" s="265"/>
      <c r="AK970" s="265"/>
      <c r="AL970" s="265"/>
      <c r="AM970" s="265"/>
      <c r="AN970" s="266"/>
      <c r="AO970" s="266"/>
      <c r="AP970" s="266"/>
      <c r="AQ970" s="266"/>
      <c r="AR970" s="266"/>
      <c r="AS970" s="265"/>
    </row>
    <row r="971" spans="1:45" ht="14.25" customHeight="1" x14ac:dyDescent="0.25">
      <c r="A971" s="265"/>
      <c r="B971" s="325"/>
      <c r="C971" s="325"/>
      <c r="D971" s="265"/>
      <c r="E971" s="265"/>
      <c r="F971" s="265"/>
      <c r="G971" s="265"/>
      <c r="H971" s="265"/>
      <c r="I971" s="265"/>
      <c r="J971" s="265"/>
      <c r="K971" s="265"/>
      <c r="L971" s="265"/>
      <c r="M971" s="265"/>
      <c r="N971" s="265"/>
      <c r="O971" s="265"/>
      <c r="P971" s="265"/>
      <c r="Q971" s="265"/>
      <c r="R971" s="265"/>
      <c r="S971" s="265"/>
      <c r="T971" s="265"/>
      <c r="U971" s="265"/>
      <c r="V971" s="265"/>
      <c r="W971" s="326"/>
      <c r="X971" s="265"/>
      <c r="Y971" s="265"/>
      <c r="Z971" s="265"/>
      <c r="AA971" s="265"/>
      <c r="AB971" s="265"/>
      <c r="AC971" s="265"/>
      <c r="AD971" s="265"/>
      <c r="AE971" s="265"/>
      <c r="AF971" s="265"/>
      <c r="AG971" s="265"/>
      <c r="AH971" s="265"/>
      <c r="AI971" s="265"/>
      <c r="AJ971" s="265"/>
      <c r="AK971" s="265"/>
      <c r="AL971" s="265"/>
      <c r="AM971" s="265"/>
      <c r="AN971" s="266"/>
      <c r="AO971" s="266"/>
      <c r="AP971" s="266"/>
      <c r="AQ971" s="266"/>
      <c r="AR971" s="266"/>
      <c r="AS971" s="265"/>
    </row>
    <row r="972" spans="1:45" ht="14.25" customHeight="1" x14ac:dyDescent="0.25">
      <c r="A972" s="265"/>
      <c r="B972" s="325"/>
      <c r="C972" s="325"/>
      <c r="D972" s="265"/>
      <c r="E972" s="265"/>
      <c r="F972" s="265"/>
      <c r="G972" s="265"/>
      <c r="H972" s="265"/>
      <c r="I972" s="265"/>
      <c r="J972" s="265"/>
      <c r="K972" s="265"/>
      <c r="L972" s="265"/>
      <c r="M972" s="265"/>
      <c r="N972" s="265"/>
      <c r="O972" s="265"/>
      <c r="P972" s="265"/>
      <c r="Q972" s="265"/>
      <c r="R972" s="265"/>
      <c r="S972" s="265"/>
      <c r="T972" s="265"/>
      <c r="U972" s="265"/>
      <c r="V972" s="265"/>
      <c r="W972" s="326"/>
      <c r="X972" s="265"/>
      <c r="Y972" s="265"/>
      <c r="Z972" s="265"/>
      <c r="AA972" s="265"/>
      <c r="AB972" s="265"/>
      <c r="AC972" s="265"/>
      <c r="AD972" s="265"/>
      <c r="AE972" s="265"/>
      <c r="AF972" s="265"/>
      <c r="AG972" s="265"/>
      <c r="AH972" s="265"/>
      <c r="AI972" s="265"/>
      <c r="AJ972" s="265"/>
      <c r="AK972" s="265"/>
      <c r="AL972" s="265"/>
      <c r="AM972" s="265"/>
      <c r="AN972" s="266"/>
      <c r="AO972" s="266"/>
      <c r="AP972" s="266"/>
      <c r="AQ972" s="266"/>
      <c r="AR972" s="266"/>
      <c r="AS972" s="265"/>
    </row>
    <row r="973" spans="1:45" ht="14.25" customHeight="1" x14ac:dyDescent="0.25">
      <c r="A973" s="265"/>
      <c r="B973" s="325"/>
      <c r="C973" s="325"/>
      <c r="D973" s="265"/>
      <c r="E973" s="265"/>
      <c r="F973" s="265"/>
      <c r="G973" s="265"/>
      <c r="H973" s="265"/>
      <c r="I973" s="265"/>
      <c r="J973" s="265"/>
      <c r="K973" s="265"/>
      <c r="L973" s="265"/>
      <c r="M973" s="265"/>
      <c r="N973" s="265"/>
      <c r="O973" s="265"/>
      <c r="P973" s="265"/>
      <c r="Q973" s="265"/>
      <c r="R973" s="265"/>
      <c r="S973" s="265"/>
      <c r="T973" s="265"/>
      <c r="U973" s="265"/>
      <c r="V973" s="265"/>
      <c r="W973" s="326"/>
      <c r="X973" s="265"/>
      <c r="Y973" s="265"/>
      <c r="Z973" s="265"/>
      <c r="AA973" s="265"/>
      <c r="AB973" s="265"/>
      <c r="AC973" s="265"/>
      <c r="AD973" s="265"/>
      <c r="AE973" s="265"/>
      <c r="AF973" s="265"/>
      <c r="AG973" s="265"/>
      <c r="AH973" s="265"/>
      <c r="AI973" s="265"/>
      <c r="AJ973" s="265"/>
      <c r="AK973" s="265"/>
      <c r="AL973" s="265"/>
      <c r="AM973" s="265"/>
      <c r="AN973" s="266"/>
      <c r="AO973" s="266"/>
      <c r="AP973" s="266"/>
      <c r="AQ973" s="266"/>
      <c r="AR973" s="266"/>
      <c r="AS973" s="265"/>
    </row>
    <row r="974" spans="1:45" ht="14.25" customHeight="1" x14ac:dyDescent="0.25">
      <c r="A974" s="265"/>
      <c r="B974" s="325"/>
      <c r="C974" s="325"/>
      <c r="D974" s="265"/>
      <c r="E974" s="265"/>
      <c r="F974" s="265"/>
      <c r="G974" s="265"/>
      <c r="H974" s="265"/>
      <c r="I974" s="265"/>
      <c r="J974" s="265"/>
      <c r="K974" s="265"/>
      <c r="L974" s="265"/>
      <c r="M974" s="265"/>
      <c r="N974" s="265"/>
      <c r="O974" s="265"/>
      <c r="P974" s="265"/>
      <c r="Q974" s="265"/>
      <c r="R974" s="265"/>
      <c r="S974" s="265"/>
      <c r="T974" s="265"/>
      <c r="U974" s="265"/>
      <c r="V974" s="265"/>
      <c r="W974" s="326"/>
      <c r="X974" s="265"/>
      <c r="Y974" s="265"/>
      <c r="Z974" s="265"/>
      <c r="AA974" s="265"/>
      <c r="AB974" s="265"/>
      <c r="AC974" s="265"/>
      <c r="AD974" s="265"/>
      <c r="AE974" s="265"/>
      <c r="AF974" s="265"/>
      <c r="AG974" s="265"/>
      <c r="AH974" s="265"/>
      <c r="AI974" s="265"/>
      <c r="AJ974" s="265"/>
      <c r="AK974" s="265"/>
      <c r="AL974" s="265"/>
      <c r="AM974" s="265"/>
      <c r="AN974" s="266"/>
      <c r="AO974" s="266"/>
      <c r="AP974" s="266"/>
      <c r="AQ974" s="266"/>
      <c r="AR974" s="266"/>
      <c r="AS974" s="265"/>
    </row>
    <row r="975" spans="1:45" ht="14.25" customHeight="1" x14ac:dyDescent="0.25">
      <c r="A975" s="265"/>
      <c r="B975" s="325"/>
      <c r="C975" s="325"/>
      <c r="D975" s="265"/>
      <c r="E975" s="265"/>
      <c r="F975" s="265"/>
      <c r="G975" s="265"/>
      <c r="H975" s="265"/>
      <c r="I975" s="265"/>
      <c r="J975" s="265"/>
      <c r="K975" s="265"/>
      <c r="L975" s="265"/>
      <c r="M975" s="265"/>
      <c r="N975" s="265"/>
      <c r="O975" s="265"/>
      <c r="P975" s="265"/>
      <c r="Q975" s="265"/>
      <c r="R975" s="265"/>
      <c r="S975" s="265"/>
      <c r="T975" s="265"/>
      <c r="U975" s="265"/>
      <c r="V975" s="265"/>
      <c r="W975" s="326"/>
      <c r="X975" s="265"/>
      <c r="Y975" s="265"/>
      <c r="Z975" s="265"/>
      <c r="AA975" s="265"/>
      <c r="AB975" s="265"/>
      <c r="AC975" s="265"/>
      <c r="AD975" s="265"/>
      <c r="AE975" s="265"/>
      <c r="AF975" s="265"/>
      <c r="AG975" s="265"/>
      <c r="AH975" s="265"/>
      <c r="AI975" s="265"/>
      <c r="AJ975" s="265"/>
      <c r="AK975" s="265"/>
      <c r="AL975" s="265"/>
      <c r="AM975" s="265"/>
      <c r="AN975" s="266"/>
      <c r="AO975" s="266"/>
      <c r="AP975" s="266"/>
      <c r="AQ975" s="266"/>
      <c r="AR975" s="266"/>
      <c r="AS975" s="265"/>
    </row>
    <row r="976" spans="1:45" ht="14.25" customHeight="1" x14ac:dyDescent="0.25">
      <c r="A976" s="265"/>
      <c r="B976" s="325"/>
      <c r="C976" s="325"/>
      <c r="D976" s="265"/>
      <c r="E976" s="265"/>
      <c r="F976" s="265"/>
      <c r="G976" s="265"/>
      <c r="H976" s="265"/>
      <c r="I976" s="265"/>
      <c r="J976" s="265"/>
      <c r="K976" s="265"/>
      <c r="L976" s="265"/>
      <c r="M976" s="265"/>
      <c r="N976" s="265"/>
      <c r="O976" s="265"/>
      <c r="P976" s="265"/>
      <c r="Q976" s="265"/>
      <c r="R976" s="265"/>
      <c r="S976" s="265"/>
      <c r="T976" s="265"/>
      <c r="U976" s="265"/>
      <c r="V976" s="265"/>
      <c r="W976" s="326"/>
      <c r="X976" s="265"/>
      <c r="Y976" s="265"/>
      <c r="Z976" s="265"/>
      <c r="AA976" s="265"/>
      <c r="AB976" s="265"/>
      <c r="AC976" s="265"/>
      <c r="AD976" s="265"/>
      <c r="AE976" s="265"/>
      <c r="AF976" s="265"/>
      <c r="AG976" s="265"/>
      <c r="AH976" s="265"/>
      <c r="AI976" s="265"/>
      <c r="AJ976" s="265"/>
      <c r="AK976" s="265"/>
      <c r="AL976" s="265"/>
      <c r="AM976" s="265"/>
      <c r="AN976" s="266"/>
      <c r="AO976" s="266"/>
      <c r="AP976" s="266"/>
      <c r="AQ976" s="266"/>
      <c r="AR976" s="266"/>
      <c r="AS976" s="265"/>
    </row>
    <row r="977" spans="1:45" ht="14.25" customHeight="1" x14ac:dyDescent="0.25">
      <c r="A977" s="265"/>
      <c r="B977" s="325"/>
      <c r="C977" s="325"/>
      <c r="D977" s="265"/>
      <c r="E977" s="265"/>
      <c r="F977" s="265"/>
      <c r="G977" s="265"/>
      <c r="H977" s="265"/>
      <c r="I977" s="265"/>
      <c r="J977" s="265"/>
      <c r="K977" s="265"/>
      <c r="L977" s="265"/>
      <c r="M977" s="265"/>
      <c r="N977" s="265"/>
      <c r="O977" s="265"/>
      <c r="P977" s="265"/>
      <c r="Q977" s="265"/>
      <c r="R977" s="265"/>
      <c r="S977" s="265"/>
      <c r="T977" s="265"/>
      <c r="U977" s="265"/>
      <c r="V977" s="265"/>
      <c r="W977" s="326"/>
      <c r="X977" s="265"/>
      <c r="Y977" s="265"/>
      <c r="Z977" s="265"/>
      <c r="AA977" s="265"/>
      <c r="AB977" s="265"/>
      <c r="AC977" s="265"/>
      <c r="AD977" s="265"/>
      <c r="AE977" s="265"/>
      <c r="AF977" s="265"/>
      <c r="AG977" s="265"/>
      <c r="AH977" s="265"/>
      <c r="AI977" s="265"/>
      <c r="AJ977" s="265"/>
      <c r="AK977" s="265"/>
      <c r="AL977" s="265"/>
      <c r="AM977" s="265"/>
      <c r="AN977" s="266"/>
      <c r="AO977" s="266"/>
      <c r="AP977" s="266"/>
      <c r="AQ977" s="266"/>
      <c r="AR977" s="266"/>
      <c r="AS977" s="265"/>
    </row>
    <row r="978" spans="1:45" ht="14.25" customHeight="1" x14ac:dyDescent="0.25">
      <c r="A978" s="265"/>
      <c r="B978" s="325"/>
      <c r="C978" s="325"/>
      <c r="D978" s="265"/>
      <c r="E978" s="265"/>
      <c r="F978" s="265"/>
      <c r="G978" s="265"/>
      <c r="H978" s="265"/>
      <c r="I978" s="265"/>
      <c r="J978" s="265"/>
      <c r="K978" s="265"/>
      <c r="L978" s="265"/>
      <c r="M978" s="265"/>
      <c r="N978" s="265"/>
      <c r="O978" s="265"/>
      <c r="P978" s="265"/>
      <c r="Q978" s="265"/>
      <c r="R978" s="265"/>
      <c r="S978" s="265"/>
      <c r="T978" s="265"/>
      <c r="U978" s="265"/>
      <c r="V978" s="265"/>
      <c r="W978" s="326"/>
      <c r="X978" s="265"/>
      <c r="Y978" s="265"/>
      <c r="Z978" s="265"/>
      <c r="AA978" s="265"/>
      <c r="AB978" s="265"/>
      <c r="AC978" s="265"/>
      <c r="AD978" s="265"/>
      <c r="AE978" s="265"/>
      <c r="AF978" s="265"/>
      <c r="AG978" s="265"/>
      <c r="AH978" s="265"/>
      <c r="AI978" s="265"/>
      <c r="AJ978" s="265"/>
      <c r="AK978" s="265"/>
      <c r="AL978" s="265"/>
      <c r="AM978" s="265"/>
      <c r="AN978" s="266"/>
      <c r="AO978" s="266"/>
      <c r="AP978" s="266"/>
      <c r="AQ978" s="266"/>
      <c r="AR978" s="266"/>
      <c r="AS978" s="265"/>
    </row>
    <row r="979" spans="1:45" ht="14.25" customHeight="1" x14ac:dyDescent="0.25">
      <c r="A979" s="265"/>
      <c r="B979" s="325"/>
      <c r="C979" s="325"/>
      <c r="D979" s="265"/>
      <c r="E979" s="265"/>
      <c r="F979" s="265"/>
      <c r="G979" s="265"/>
      <c r="H979" s="265"/>
      <c r="I979" s="265"/>
      <c r="J979" s="265"/>
      <c r="K979" s="265"/>
      <c r="L979" s="265"/>
      <c r="M979" s="265"/>
      <c r="N979" s="265"/>
      <c r="O979" s="265"/>
      <c r="P979" s="265"/>
      <c r="Q979" s="265"/>
      <c r="R979" s="265"/>
      <c r="S979" s="265"/>
      <c r="T979" s="265"/>
      <c r="U979" s="265"/>
      <c r="V979" s="265"/>
      <c r="W979" s="326"/>
      <c r="X979" s="265"/>
      <c r="Y979" s="265"/>
      <c r="Z979" s="265"/>
      <c r="AA979" s="265"/>
      <c r="AB979" s="265"/>
      <c r="AC979" s="265"/>
      <c r="AD979" s="265"/>
      <c r="AE979" s="265"/>
      <c r="AF979" s="265"/>
      <c r="AG979" s="265"/>
      <c r="AH979" s="265"/>
      <c r="AI979" s="265"/>
      <c r="AJ979" s="265"/>
      <c r="AK979" s="265"/>
      <c r="AL979" s="265"/>
      <c r="AM979" s="265"/>
      <c r="AN979" s="266"/>
      <c r="AO979" s="266"/>
      <c r="AP979" s="266"/>
      <c r="AQ979" s="266"/>
      <c r="AR979" s="266"/>
      <c r="AS979" s="265"/>
    </row>
    <row r="980" spans="1:45" ht="14.25" customHeight="1" x14ac:dyDescent="0.25">
      <c r="A980" s="265"/>
      <c r="B980" s="325"/>
      <c r="C980" s="325"/>
      <c r="D980" s="265"/>
      <c r="E980" s="265"/>
      <c r="F980" s="265"/>
      <c r="G980" s="265"/>
      <c r="H980" s="265"/>
      <c r="I980" s="265"/>
      <c r="J980" s="265"/>
      <c r="K980" s="265"/>
      <c r="L980" s="265"/>
      <c r="M980" s="265"/>
      <c r="N980" s="265"/>
      <c r="O980" s="265"/>
      <c r="P980" s="265"/>
      <c r="Q980" s="265"/>
      <c r="R980" s="265"/>
      <c r="S980" s="265"/>
      <c r="T980" s="265"/>
      <c r="U980" s="265"/>
      <c r="V980" s="265"/>
      <c r="W980" s="326"/>
      <c r="X980" s="265"/>
      <c r="Y980" s="265"/>
      <c r="Z980" s="265"/>
      <c r="AA980" s="265"/>
      <c r="AB980" s="265"/>
      <c r="AC980" s="265"/>
      <c r="AD980" s="265"/>
      <c r="AE980" s="265"/>
      <c r="AF980" s="265"/>
      <c r="AG980" s="265"/>
      <c r="AH980" s="265"/>
      <c r="AI980" s="265"/>
      <c r="AJ980" s="265"/>
      <c r="AK980" s="265"/>
      <c r="AL980" s="265"/>
      <c r="AM980" s="265"/>
      <c r="AN980" s="266"/>
      <c r="AO980" s="266"/>
      <c r="AP980" s="266"/>
      <c r="AQ980" s="266"/>
      <c r="AR980" s="266"/>
      <c r="AS980" s="265"/>
    </row>
    <row r="981" spans="1:45" ht="14.25" customHeight="1" x14ac:dyDescent="0.25">
      <c r="A981" s="265"/>
      <c r="B981" s="325"/>
      <c r="C981" s="325"/>
      <c r="D981" s="265"/>
      <c r="E981" s="265"/>
      <c r="F981" s="265"/>
      <c r="G981" s="265"/>
      <c r="H981" s="265"/>
      <c r="I981" s="265"/>
      <c r="J981" s="265"/>
      <c r="K981" s="265"/>
      <c r="L981" s="265"/>
      <c r="M981" s="265"/>
      <c r="N981" s="265"/>
      <c r="O981" s="265"/>
      <c r="P981" s="265"/>
      <c r="Q981" s="265"/>
      <c r="R981" s="265"/>
      <c r="S981" s="265"/>
      <c r="T981" s="265"/>
      <c r="U981" s="265"/>
      <c r="V981" s="265"/>
      <c r="W981" s="326"/>
      <c r="X981" s="265"/>
      <c r="Y981" s="265"/>
      <c r="Z981" s="265"/>
      <c r="AA981" s="265"/>
      <c r="AB981" s="265"/>
      <c r="AC981" s="265"/>
      <c r="AD981" s="265"/>
      <c r="AE981" s="265"/>
      <c r="AF981" s="265"/>
      <c r="AG981" s="265"/>
      <c r="AH981" s="265"/>
      <c r="AI981" s="265"/>
      <c r="AJ981" s="265"/>
      <c r="AK981" s="265"/>
      <c r="AL981" s="265"/>
      <c r="AM981" s="265"/>
      <c r="AN981" s="266"/>
      <c r="AO981" s="266"/>
      <c r="AP981" s="266"/>
      <c r="AQ981" s="266"/>
      <c r="AR981" s="266"/>
      <c r="AS981" s="265"/>
    </row>
    <row r="982" spans="1:45" ht="14.25" customHeight="1" x14ac:dyDescent="0.25">
      <c r="A982" s="265"/>
      <c r="B982" s="325"/>
      <c r="C982" s="325"/>
      <c r="D982" s="265"/>
      <c r="E982" s="265"/>
      <c r="F982" s="265"/>
      <c r="G982" s="265"/>
      <c r="H982" s="265"/>
      <c r="I982" s="265"/>
      <c r="J982" s="265"/>
      <c r="K982" s="265"/>
      <c r="L982" s="265"/>
      <c r="M982" s="265"/>
      <c r="N982" s="265"/>
      <c r="O982" s="265"/>
      <c r="P982" s="265"/>
      <c r="Q982" s="265"/>
      <c r="R982" s="265"/>
      <c r="S982" s="265"/>
      <c r="T982" s="265"/>
      <c r="U982" s="265"/>
      <c r="V982" s="265"/>
      <c r="W982" s="326"/>
      <c r="X982" s="265"/>
      <c r="Y982" s="265"/>
      <c r="Z982" s="265"/>
      <c r="AA982" s="265"/>
      <c r="AB982" s="265"/>
      <c r="AC982" s="265"/>
      <c r="AD982" s="265"/>
      <c r="AE982" s="265"/>
      <c r="AF982" s="265"/>
      <c r="AG982" s="265"/>
      <c r="AH982" s="265"/>
      <c r="AI982" s="265"/>
      <c r="AJ982" s="265"/>
      <c r="AK982" s="265"/>
      <c r="AL982" s="265"/>
      <c r="AM982" s="265"/>
      <c r="AN982" s="266"/>
      <c r="AO982" s="266"/>
      <c r="AP982" s="266"/>
      <c r="AQ982" s="266"/>
      <c r="AR982" s="266"/>
      <c r="AS982" s="265"/>
    </row>
    <row r="983" spans="1:45" ht="14.25" customHeight="1" x14ac:dyDescent="0.25">
      <c r="A983" s="265"/>
      <c r="B983" s="325"/>
      <c r="C983" s="325"/>
      <c r="D983" s="265"/>
      <c r="E983" s="265"/>
      <c r="F983" s="265"/>
      <c r="G983" s="265"/>
      <c r="H983" s="265"/>
      <c r="I983" s="265"/>
      <c r="J983" s="265"/>
      <c r="K983" s="265"/>
      <c r="L983" s="265"/>
      <c r="M983" s="265"/>
      <c r="N983" s="265"/>
      <c r="O983" s="265"/>
      <c r="P983" s="265"/>
      <c r="Q983" s="265"/>
      <c r="R983" s="265"/>
      <c r="S983" s="265"/>
      <c r="T983" s="265"/>
      <c r="U983" s="265"/>
      <c r="V983" s="265"/>
      <c r="W983" s="326"/>
      <c r="X983" s="265"/>
      <c r="Y983" s="265"/>
      <c r="Z983" s="265"/>
      <c r="AA983" s="265"/>
      <c r="AB983" s="265"/>
      <c r="AC983" s="265"/>
      <c r="AD983" s="265"/>
      <c r="AE983" s="265"/>
      <c r="AF983" s="265"/>
      <c r="AG983" s="265"/>
      <c r="AH983" s="265"/>
      <c r="AI983" s="265"/>
      <c r="AJ983" s="265"/>
      <c r="AK983" s="265"/>
      <c r="AL983" s="265"/>
      <c r="AM983" s="265"/>
      <c r="AN983" s="266"/>
      <c r="AO983" s="266"/>
      <c r="AP983" s="266"/>
      <c r="AQ983" s="266"/>
      <c r="AR983" s="266"/>
      <c r="AS983" s="265"/>
    </row>
    <row r="984" spans="1:45" ht="14.25" customHeight="1" x14ac:dyDescent="0.25">
      <c r="A984" s="265"/>
      <c r="B984" s="325"/>
      <c r="C984" s="325"/>
      <c r="D984" s="265"/>
      <c r="E984" s="265"/>
      <c r="F984" s="265"/>
      <c r="G984" s="265"/>
      <c r="H984" s="265"/>
      <c r="I984" s="265"/>
      <c r="J984" s="265"/>
      <c r="K984" s="265"/>
      <c r="L984" s="265"/>
      <c r="M984" s="265"/>
      <c r="N984" s="265"/>
      <c r="O984" s="265"/>
      <c r="P984" s="265"/>
      <c r="Q984" s="265"/>
      <c r="R984" s="265"/>
      <c r="S984" s="265"/>
      <c r="T984" s="265"/>
      <c r="U984" s="265"/>
      <c r="V984" s="265"/>
      <c r="W984" s="326"/>
      <c r="X984" s="265"/>
      <c r="Y984" s="265"/>
      <c r="Z984" s="265"/>
      <c r="AA984" s="265"/>
      <c r="AB984" s="265"/>
      <c r="AC984" s="265"/>
      <c r="AD984" s="265"/>
      <c r="AE984" s="265"/>
      <c r="AF984" s="265"/>
      <c r="AG984" s="265"/>
      <c r="AH984" s="265"/>
      <c r="AI984" s="265"/>
      <c r="AJ984" s="265"/>
      <c r="AK984" s="265"/>
      <c r="AL984" s="265"/>
      <c r="AM984" s="265"/>
      <c r="AN984" s="266"/>
      <c r="AO984" s="266"/>
      <c r="AP984" s="266"/>
      <c r="AQ984" s="266"/>
      <c r="AR984" s="266"/>
      <c r="AS984" s="265"/>
    </row>
    <row r="985" spans="1:45" ht="14.25" customHeight="1" x14ac:dyDescent="0.25">
      <c r="A985" s="265"/>
      <c r="B985" s="325"/>
      <c r="C985" s="325"/>
      <c r="D985" s="265"/>
      <c r="E985" s="265"/>
      <c r="F985" s="265"/>
      <c r="G985" s="265"/>
      <c r="H985" s="265"/>
      <c r="I985" s="265"/>
      <c r="J985" s="265"/>
      <c r="K985" s="265"/>
      <c r="L985" s="265"/>
      <c r="M985" s="265"/>
      <c r="N985" s="265"/>
      <c r="O985" s="265"/>
      <c r="P985" s="265"/>
      <c r="Q985" s="265"/>
      <c r="R985" s="265"/>
      <c r="S985" s="265"/>
      <c r="T985" s="265"/>
      <c r="U985" s="265"/>
      <c r="V985" s="265"/>
      <c r="W985" s="326"/>
      <c r="X985" s="265"/>
      <c r="Y985" s="265"/>
      <c r="Z985" s="265"/>
      <c r="AA985" s="265"/>
      <c r="AB985" s="265"/>
      <c r="AC985" s="265"/>
      <c r="AD985" s="265"/>
      <c r="AE985" s="265"/>
      <c r="AF985" s="265"/>
      <c r="AG985" s="265"/>
      <c r="AH985" s="265"/>
      <c r="AI985" s="265"/>
      <c r="AJ985" s="265"/>
      <c r="AK985" s="265"/>
      <c r="AL985" s="265"/>
      <c r="AM985" s="265"/>
      <c r="AN985" s="266"/>
      <c r="AO985" s="266"/>
      <c r="AP985" s="266"/>
      <c r="AQ985" s="266"/>
      <c r="AR985" s="266"/>
      <c r="AS985" s="265"/>
    </row>
    <row r="986" spans="1:45" ht="14.25" customHeight="1" x14ac:dyDescent="0.25">
      <c r="A986" s="265"/>
      <c r="B986" s="325"/>
      <c r="C986" s="325"/>
      <c r="D986" s="265"/>
      <c r="E986" s="265"/>
      <c r="F986" s="265"/>
      <c r="G986" s="265"/>
      <c r="H986" s="265"/>
      <c r="I986" s="265"/>
      <c r="J986" s="265"/>
      <c r="K986" s="265"/>
      <c r="L986" s="265"/>
      <c r="M986" s="265"/>
      <c r="N986" s="265"/>
      <c r="O986" s="265"/>
      <c r="P986" s="265"/>
      <c r="Q986" s="265"/>
      <c r="R986" s="265"/>
      <c r="S986" s="265"/>
      <c r="T986" s="265"/>
      <c r="U986" s="265"/>
      <c r="V986" s="265"/>
      <c r="W986" s="326"/>
      <c r="X986" s="265"/>
      <c r="Y986" s="265"/>
      <c r="Z986" s="265"/>
      <c r="AA986" s="265"/>
      <c r="AB986" s="265"/>
      <c r="AC986" s="265"/>
      <c r="AD986" s="265"/>
      <c r="AE986" s="265"/>
      <c r="AF986" s="265"/>
      <c r="AG986" s="265"/>
      <c r="AH986" s="265"/>
      <c r="AI986" s="265"/>
      <c r="AJ986" s="265"/>
      <c r="AK986" s="265"/>
      <c r="AL986" s="265"/>
      <c r="AM986" s="265"/>
      <c r="AN986" s="266"/>
      <c r="AO986" s="266"/>
      <c r="AP986" s="266"/>
      <c r="AQ986" s="266"/>
      <c r="AR986" s="266"/>
      <c r="AS986" s="265"/>
    </row>
    <row r="987" spans="1:45" ht="14.25" customHeight="1" x14ac:dyDescent="0.25">
      <c r="A987" s="265"/>
      <c r="B987" s="325"/>
      <c r="C987" s="325"/>
      <c r="D987" s="265"/>
      <c r="E987" s="265"/>
      <c r="F987" s="265"/>
      <c r="G987" s="265"/>
      <c r="H987" s="265"/>
      <c r="I987" s="265"/>
      <c r="J987" s="265"/>
      <c r="K987" s="265"/>
      <c r="L987" s="265"/>
      <c r="M987" s="265"/>
      <c r="N987" s="265"/>
      <c r="O987" s="265"/>
      <c r="P987" s="265"/>
      <c r="Q987" s="265"/>
      <c r="R987" s="265"/>
      <c r="S987" s="265"/>
      <c r="T987" s="265"/>
      <c r="U987" s="265"/>
      <c r="V987" s="265"/>
      <c r="W987" s="326"/>
      <c r="X987" s="265"/>
      <c r="Y987" s="265"/>
      <c r="Z987" s="265"/>
      <c r="AA987" s="265"/>
      <c r="AB987" s="265"/>
      <c r="AC987" s="265"/>
      <c r="AD987" s="265"/>
      <c r="AE987" s="265"/>
      <c r="AF987" s="265"/>
      <c r="AG987" s="265"/>
      <c r="AH987" s="265"/>
      <c r="AI987" s="265"/>
      <c r="AJ987" s="265"/>
      <c r="AK987" s="265"/>
      <c r="AL987" s="265"/>
      <c r="AM987" s="265"/>
      <c r="AN987" s="266"/>
      <c r="AO987" s="266"/>
      <c r="AP987" s="266"/>
      <c r="AQ987" s="266"/>
      <c r="AR987" s="266"/>
      <c r="AS987" s="265"/>
    </row>
    <row r="988" spans="1:45" ht="14.25" customHeight="1" x14ac:dyDescent="0.25">
      <c r="A988" s="265"/>
      <c r="B988" s="325"/>
      <c r="C988" s="325"/>
      <c r="D988" s="265"/>
      <c r="E988" s="265"/>
      <c r="F988" s="265"/>
      <c r="G988" s="265"/>
      <c r="H988" s="265"/>
      <c r="I988" s="265"/>
      <c r="J988" s="265"/>
      <c r="K988" s="265"/>
      <c r="L988" s="265"/>
      <c r="M988" s="265"/>
      <c r="N988" s="265"/>
      <c r="O988" s="265"/>
      <c r="P988" s="265"/>
      <c r="Q988" s="265"/>
      <c r="R988" s="265"/>
      <c r="S988" s="265"/>
      <c r="T988" s="265"/>
      <c r="U988" s="265"/>
      <c r="V988" s="265"/>
      <c r="W988" s="326"/>
      <c r="X988" s="265"/>
      <c r="Y988" s="265"/>
      <c r="Z988" s="265"/>
      <c r="AA988" s="265"/>
      <c r="AB988" s="265"/>
      <c r="AC988" s="265"/>
      <c r="AD988" s="265"/>
      <c r="AE988" s="265"/>
      <c r="AF988" s="265"/>
      <c r="AG988" s="265"/>
      <c r="AH988" s="265"/>
      <c r="AI988" s="265"/>
      <c r="AJ988" s="265"/>
      <c r="AK988" s="265"/>
      <c r="AL988" s="265"/>
      <c r="AM988" s="265"/>
      <c r="AN988" s="266"/>
      <c r="AO988" s="266"/>
      <c r="AP988" s="266"/>
      <c r="AQ988" s="266"/>
      <c r="AR988" s="266"/>
      <c r="AS988" s="265"/>
    </row>
    <row r="989" spans="1:45" ht="14.25" customHeight="1" x14ac:dyDescent="0.25">
      <c r="A989" s="265"/>
      <c r="B989" s="325"/>
      <c r="C989" s="325"/>
      <c r="D989" s="265"/>
      <c r="E989" s="265"/>
      <c r="F989" s="265"/>
      <c r="G989" s="265"/>
      <c r="H989" s="265"/>
      <c r="I989" s="265"/>
      <c r="J989" s="265"/>
      <c r="K989" s="265"/>
      <c r="L989" s="265"/>
      <c r="M989" s="265"/>
      <c r="N989" s="265"/>
      <c r="O989" s="265"/>
      <c r="P989" s="265"/>
      <c r="Q989" s="265"/>
      <c r="R989" s="265"/>
      <c r="S989" s="265"/>
      <c r="T989" s="265"/>
      <c r="U989" s="265"/>
      <c r="V989" s="265"/>
      <c r="W989" s="326"/>
      <c r="X989" s="265"/>
      <c r="Y989" s="265"/>
      <c r="Z989" s="265"/>
      <c r="AA989" s="265"/>
      <c r="AB989" s="265"/>
      <c r="AC989" s="265"/>
      <c r="AD989" s="265"/>
      <c r="AE989" s="265"/>
      <c r="AF989" s="265"/>
      <c r="AG989" s="265"/>
      <c r="AH989" s="265"/>
      <c r="AI989" s="265"/>
      <c r="AJ989" s="265"/>
      <c r="AK989" s="265"/>
      <c r="AL989" s="265"/>
      <c r="AM989" s="265"/>
      <c r="AN989" s="266"/>
      <c r="AO989" s="266"/>
      <c r="AP989" s="266"/>
      <c r="AQ989" s="266"/>
      <c r="AR989" s="266"/>
      <c r="AS989" s="265"/>
    </row>
    <row r="990" spans="1:45" ht="14.25" customHeight="1" x14ac:dyDescent="0.25">
      <c r="A990" s="265"/>
      <c r="B990" s="325"/>
      <c r="C990" s="325"/>
      <c r="D990" s="265"/>
      <c r="E990" s="265"/>
      <c r="F990" s="265"/>
      <c r="G990" s="265"/>
      <c r="H990" s="265"/>
      <c r="I990" s="265"/>
      <c r="J990" s="265"/>
      <c r="K990" s="265"/>
      <c r="L990" s="265"/>
      <c r="M990" s="265"/>
      <c r="N990" s="265"/>
      <c r="O990" s="265"/>
      <c r="P990" s="265"/>
      <c r="Q990" s="265"/>
      <c r="R990" s="265"/>
      <c r="S990" s="265"/>
      <c r="T990" s="265"/>
      <c r="U990" s="265"/>
      <c r="V990" s="265"/>
      <c r="W990" s="326"/>
      <c r="X990" s="265"/>
      <c r="Y990" s="265"/>
      <c r="Z990" s="265"/>
      <c r="AA990" s="265"/>
      <c r="AB990" s="265"/>
      <c r="AC990" s="265"/>
      <c r="AD990" s="265"/>
      <c r="AE990" s="265"/>
      <c r="AF990" s="265"/>
      <c r="AG990" s="265"/>
      <c r="AH990" s="265"/>
      <c r="AI990" s="265"/>
      <c r="AJ990" s="265"/>
      <c r="AK990" s="265"/>
      <c r="AL990" s="265"/>
      <c r="AM990" s="265"/>
      <c r="AN990" s="266"/>
      <c r="AO990" s="266"/>
      <c r="AP990" s="266"/>
      <c r="AQ990" s="266"/>
      <c r="AR990" s="266"/>
      <c r="AS990" s="265"/>
    </row>
    <row r="991" spans="1:45" ht="14.25" customHeight="1" x14ac:dyDescent="0.25">
      <c r="A991" s="265"/>
      <c r="B991" s="325"/>
      <c r="C991" s="325"/>
      <c r="D991" s="265"/>
      <c r="E991" s="265"/>
      <c r="F991" s="265"/>
      <c r="G991" s="265"/>
      <c r="H991" s="265"/>
      <c r="I991" s="265"/>
      <c r="J991" s="265"/>
      <c r="K991" s="265"/>
      <c r="L991" s="265"/>
      <c r="M991" s="265"/>
      <c r="N991" s="265"/>
      <c r="O991" s="265"/>
      <c r="P991" s="265"/>
      <c r="Q991" s="265"/>
      <c r="R991" s="265"/>
      <c r="S991" s="265"/>
      <c r="T991" s="265"/>
      <c r="U991" s="265"/>
      <c r="V991" s="265"/>
      <c r="W991" s="326"/>
      <c r="X991" s="265"/>
      <c r="Y991" s="265"/>
      <c r="Z991" s="265"/>
      <c r="AA991" s="265"/>
      <c r="AB991" s="265"/>
      <c r="AC991" s="265"/>
      <c r="AD991" s="265"/>
      <c r="AE991" s="265"/>
      <c r="AF991" s="265"/>
      <c r="AG991" s="265"/>
      <c r="AH991" s="265"/>
      <c r="AI991" s="265"/>
      <c r="AJ991" s="265"/>
      <c r="AK991" s="265"/>
      <c r="AL991" s="265"/>
      <c r="AM991" s="265"/>
      <c r="AN991" s="266"/>
      <c r="AO991" s="266"/>
      <c r="AP991" s="266"/>
      <c r="AQ991" s="266"/>
      <c r="AR991" s="266"/>
      <c r="AS991" s="265"/>
    </row>
    <row r="992" spans="1:45" ht="14.25" customHeight="1" x14ac:dyDescent="0.25">
      <c r="A992" s="265"/>
      <c r="B992" s="325"/>
      <c r="C992" s="325"/>
      <c r="D992" s="265"/>
      <c r="E992" s="265"/>
      <c r="F992" s="265"/>
      <c r="G992" s="265"/>
      <c r="H992" s="265"/>
      <c r="I992" s="265"/>
      <c r="J992" s="265"/>
      <c r="K992" s="265"/>
      <c r="L992" s="265"/>
      <c r="M992" s="265"/>
      <c r="N992" s="265"/>
      <c r="O992" s="265"/>
      <c r="P992" s="265"/>
      <c r="Q992" s="265"/>
      <c r="R992" s="265"/>
      <c r="S992" s="265"/>
      <c r="T992" s="265"/>
      <c r="U992" s="265"/>
      <c r="V992" s="265"/>
      <c r="W992" s="326"/>
      <c r="X992" s="265"/>
      <c r="Y992" s="265"/>
      <c r="Z992" s="265"/>
      <c r="AA992" s="265"/>
      <c r="AB992" s="265"/>
      <c r="AC992" s="265"/>
      <c r="AD992" s="265"/>
      <c r="AE992" s="265"/>
      <c r="AF992" s="265"/>
      <c r="AG992" s="265"/>
      <c r="AH992" s="265"/>
      <c r="AI992" s="265"/>
      <c r="AJ992" s="265"/>
      <c r="AK992" s="265"/>
      <c r="AL992" s="265"/>
      <c r="AM992" s="265"/>
      <c r="AN992" s="266"/>
      <c r="AO992" s="266"/>
      <c r="AP992" s="266"/>
      <c r="AQ992" s="266"/>
      <c r="AR992" s="266"/>
      <c r="AS992" s="265"/>
    </row>
    <row r="993" spans="1:45" ht="14.25" customHeight="1" x14ac:dyDescent="0.25">
      <c r="A993" s="265"/>
      <c r="B993" s="325"/>
      <c r="C993" s="325"/>
      <c r="D993" s="265"/>
      <c r="E993" s="265"/>
      <c r="F993" s="265"/>
      <c r="G993" s="265"/>
      <c r="H993" s="265"/>
      <c r="I993" s="265"/>
      <c r="J993" s="265"/>
      <c r="K993" s="265"/>
      <c r="L993" s="265"/>
      <c r="M993" s="265"/>
      <c r="N993" s="265"/>
      <c r="O993" s="265"/>
      <c r="P993" s="265"/>
      <c r="Q993" s="265"/>
      <c r="R993" s="265"/>
      <c r="S993" s="265"/>
      <c r="T993" s="265"/>
      <c r="U993" s="265"/>
      <c r="V993" s="265"/>
      <c r="W993" s="326"/>
      <c r="X993" s="265"/>
      <c r="Y993" s="265"/>
      <c r="Z993" s="265"/>
      <c r="AA993" s="265"/>
      <c r="AB993" s="265"/>
      <c r="AC993" s="265"/>
      <c r="AD993" s="265"/>
      <c r="AE993" s="265"/>
      <c r="AF993" s="265"/>
      <c r="AG993" s="265"/>
      <c r="AH993" s="265"/>
      <c r="AI993" s="265"/>
      <c r="AJ993" s="265"/>
      <c r="AK993" s="265"/>
      <c r="AL993" s="265"/>
      <c r="AM993" s="265"/>
      <c r="AN993" s="266"/>
      <c r="AO993" s="266"/>
      <c r="AP993" s="266"/>
      <c r="AQ993" s="266"/>
      <c r="AR993" s="266"/>
      <c r="AS993" s="265"/>
    </row>
    <row r="994" spans="1:45" ht="14.25" customHeight="1" x14ac:dyDescent="0.25">
      <c r="A994" s="265"/>
      <c r="B994" s="325"/>
      <c r="C994" s="325"/>
      <c r="D994" s="265"/>
      <c r="E994" s="265"/>
      <c r="F994" s="265"/>
      <c r="G994" s="265"/>
      <c r="H994" s="265"/>
      <c r="I994" s="265"/>
      <c r="J994" s="265"/>
      <c r="K994" s="265"/>
      <c r="L994" s="265"/>
      <c r="M994" s="265"/>
      <c r="N994" s="265"/>
      <c r="O994" s="265"/>
      <c r="P994" s="265"/>
      <c r="Q994" s="265"/>
      <c r="R994" s="265"/>
      <c r="S994" s="265"/>
      <c r="T994" s="265"/>
      <c r="U994" s="265"/>
      <c r="V994" s="265"/>
      <c r="W994" s="326"/>
      <c r="X994" s="265"/>
      <c r="Y994" s="265"/>
      <c r="Z994" s="265"/>
      <c r="AA994" s="265"/>
      <c r="AB994" s="265"/>
      <c r="AC994" s="265"/>
      <c r="AD994" s="265"/>
      <c r="AE994" s="265"/>
      <c r="AF994" s="265"/>
      <c r="AG994" s="265"/>
      <c r="AH994" s="265"/>
      <c r="AI994" s="265"/>
      <c r="AJ994" s="265"/>
      <c r="AK994" s="265"/>
      <c r="AL994" s="265"/>
      <c r="AM994" s="265"/>
      <c r="AN994" s="266"/>
      <c r="AO994" s="266"/>
      <c r="AP994" s="266"/>
      <c r="AQ994" s="266"/>
      <c r="AR994" s="266"/>
      <c r="AS994" s="265"/>
    </row>
    <row r="995" spans="1:45" ht="14.25" customHeight="1" x14ac:dyDescent="0.25">
      <c r="A995" s="265"/>
      <c r="B995" s="325"/>
      <c r="C995" s="325"/>
      <c r="D995" s="265"/>
      <c r="E995" s="265"/>
      <c r="F995" s="265"/>
      <c r="G995" s="265"/>
      <c r="H995" s="265"/>
      <c r="I995" s="265"/>
      <c r="J995" s="265"/>
      <c r="K995" s="265"/>
      <c r="L995" s="265"/>
      <c r="M995" s="265"/>
      <c r="N995" s="265"/>
      <c r="O995" s="265"/>
      <c r="P995" s="265"/>
      <c r="Q995" s="265"/>
      <c r="R995" s="265"/>
      <c r="S995" s="265"/>
      <c r="T995" s="265"/>
      <c r="U995" s="265"/>
      <c r="V995" s="265"/>
      <c r="W995" s="326"/>
      <c r="X995" s="265"/>
      <c r="Y995" s="265"/>
      <c r="Z995" s="265"/>
      <c r="AA995" s="265"/>
      <c r="AB995" s="265"/>
      <c r="AC995" s="265"/>
      <c r="AD995" s="265"/>
      <c r="AE995" s="265"/>
      <c r="AF995" s="265"/>
      <c r="AG995" s="265"/>
      <c r="AH995" s="265"/>
      <c r="AI995" s="265"/>
      <c r="AJ995" s="265"/>
      <c r="AK995" s="265"/>
      <c r="AL995" s="265"/>
      <c r="AM995" s="265"/>
      <c r="AN995" s="266"/>
      <c r="AO995" s="266"/>
      <c r="AP995" s="266"/>
      <c r="AQ995" s="266"/>
      <c r="AR995" s="266"/>
      <c r="AS995" s="265"/>
    </row>
    <row r="996" spans="1:45" ht="14.25" customHeight="1" x14ac:dyDescent="0.25">
      <c r="A996" s="265"/>
      <c r="B996" s="325"/>
      <c r="C996" s="325"/>
      <c r="D996" s="265"/>
      <c r="E996" s="265"/>
      <c r="F996" s="265"/>
      <c r="G996" s="265"/>
      <c r="H996" s="265"/>
      <c r="I996" s="265"/>
      <c r="J996" s="265"/>
      <c r="K996" s="265"/>
      <c r="L996" s="265"/>
      <c r="M996" s="265"/>
      <c r="N996" s="265"/>
      <c r="O996" s="265"/>
      <c r="P996" s="265"/>
      <c r="Q996" s="265"/>
      <c r="R996" s="265"/>
      <c r="S996" s="265"/>
      <c r="T996" s="265"/>
      <c r="U996" s="265"/>
      <c r="V996" s="265"/>
      <c r="W996" s="326"/>
      <c r="X996" s="265"/>
      <c r="Y996" s="265"/>
      <c r="Z996" s="265"/>
      <c r="AA996" s="265"/>
      <c r="AB996" s="265"/>
      <c r="AC996" s="265"/>
      <c r="AD996" s="265"/>
      <c r="AE996" s="265"/>
      <c r="AF996" s="265"/>
      <c r="AG996" s="265"/>
      <c r="AH996" s="265"/>
      <c r="AI996" s="265"/>
      <c r="AJ996" s="265"/>
      <c r="AK996" s="265"/>
      <c r="AL996" s="265"/>
      <c r="AM996" s="265"/>
      <c r="AN996" s="266"/>
      <c r="AO996" s="266"/>
      <c r="AP996" s="266"/>
      <c r="AQ996" s="266"/>
      <c r="AR996" s="266"/>
      <c r="AS996" s="265"/>
    </row>
    <row r="997" spans="1:45" ht="14.25" customHeight="1" x14ac:dyDescent="0.25">
      <c r="A997" s="265"/>
      <c r="B997" s="325"/>
      <c r="C997" s="325"/>
      <c r="D997" s="265"/>
      <c r="E997" s="265"/>
      <c r="F997" s="265"/>
      <c r="G997" s="265"/>
      <c r="H997" s="265"/>
      <c r="I997" s="265"/>
      <c r="J997" s="265"/>
      <c r="K997" s="265"/>
      <c r="L997" s="265"/>
      <c r="M997" s="265"/>
      <c r="N997" s="265"/>
      <c r="O997" s="265"/>
      <c r="P997" s="265"/>
      <c r="Q997" s="265"/>
      <c r="R997" s="265"/>
      <c r="S997" s="265"/>
      <c r="T997" s="265"/>
      <c r="U997" s="265"/>
      <c r="V997" s="265"/>
      <c r="W997" s="326"/>
      <c r="X997" s="265"/>
      <c r="Y997" s="265"/>
      <c r="Z997" s="265"/>
      <c r="AA997" s="265"/>
      <c r="AB997" s="265"/>
      <c r="AC997" s="265"/>
      <c r="AD997" s="265"/>
      <c r="AE997" s="265"/>
      <c r="AF997" s="265"/>
      <c r="AG997" s="265"/>
      <c r="AH997" s="265"/>
      <c r="AI997" s="265"/>
      <c r="AJ997" s="265"/>
      <c r="AK997" s="265"/>
      <c r="AL997" s="265"/>
      <c r="AM997" s="265"/>
      <c r="AN997" s="266"/>
      <c r="AO997" s="266"/>
      <c r="AP997" s="266"/>
      <c r="AQ997" s="266"/>
      <c r="AR997" s="266"/>
      <c r="AS997" s="265"/>
    </row>
    <row r="998" spans="1:45" ht="14.25" customHeight="1" x14ac:dyDescent="0.25">
      <c r="A998" s="265"/>
      <c r="B998" s="325"/>
      <c r="C998" s="325"/>
      <c r="D998" s="265"/>
      <c r="E998" s="265"/>
      <c r="F998" s="265"/>
      <c r="G998" s="265"/>
      <c r="H998" s="265"/>
      <c r="I998" s="265"/>
      <c r="J998" s="265"/>
      <c r="K998" s="265"/>
      <c r="L998" s="265"/>
      <c r="M998" s="265"/>
      <c r="N998" s="265"/>
      <c r="O998" s="265"/>
      <c r="P998" s="265"/>
      <c r="Q998" s="265"/>
      <c r="R998" s="265"/>
      <c r="S998" s="265"/>
      <c r="T998" s="265"/>
      <c r="U998" s="265"/>
      <c r="V998" s="265"/>
      <c r="W998" s="326"/>
      <c r="X998" s="265"/>
      <c r="Y998" s="265"/>
      <c r="Z998" s="265"/>
      <c r="AA998" s="265"/>
      <c r="AB998" s="265"/>
      <c r="AC998" s="265"/>
      <c r="AD998" s="265"/>
      <c r="AE998" s="265"/>
      <c r="AF998" s="265"/>
      <c r="AG998" s="265"/>
      <c r="AH998" s="265"/>
      <c r="AI998" s="265"/>
      <c r="AJ998" s="265"/>
      <c r="AK998" s="265"/>
      <c r="AL998" s="265"/>
      <c r="AM998" s="265"/>
      <c r="AN998" s="266"/>
      <c r="AO998" s="266"/>
      <c r="AP998" s="266"/>
      <c r="AQ998" s="266"/>
      <c r="AR998" s="266"/>
      <c r="AS998" s="265"/>
    </row>
    <row r="999" spans="1:45" ht="14.25" customHeight="1" x14ac:dyDescent="0.25">
      <c r="A999" s="265"/>
      <c r="B999" s="325"/>
      <c r="C999" s="325"/>
      <c r="D999" s="265"/>
      <c r="E999" s="265"/>
      <c r="F999" s="265"/>
      <c r="G999" s="265"/>
      <c r="H999" s="265"/>
      <c r="I999" s="265"/>
      <c r="J999" s="265"/>
      <c r="K999" s="265"/>
      <c r="L999" s="265"/>
      <c r="M999" s="265"/>
      <c r="N999" s="265"/>
      <c r="O999" s="265"/>
      <c r="P999" s="265"/>
      <c r="Q999" s="265"/>
      <c r="R999" s="265"/>
      <c r="S999" s="265"/>
      <c r="T999" s="265"/>
      <c r="U999" s="265"/>
      <c r="V999" s="265"/>
      <c r="W999" s="326"/>
      <c r="X999" s="265"/>
      <c r="Y999" s="265"/>
      <c r="Z999" s="265"/>
      <c r="AA999" s="265"/>
      <c r="AB999" s="265"/>
      <c r="AC999" s="265"/>
      <c r="AD999" s="265"/>
      <c r="AE999" s="265"/>
      <c r="AF999" s="265"/>
      <c r="AG999" s="265"/>
      <c r="AH999" s="265"/>
      <c r="AI999" s="265"/>
      <c r="AJ999" s="265"/>
      <c r="AK999" s="265"/>
      <c r="AL999" s="265"/>
      <c r="AM999" s="265"/>
      <c r="AN999" s="266"/>
      <c r="AO999" s="266"/>
      <c r="AP999" s="266"/>
      <c r="AQ999" s="266"/>
      <c r="AR999" s="266"/>
      <c r="AS999" s="265"/>
    </row>
    <row r="1000" spans="1:45" ht="14.25" customHeight="1" x14ac:dyDescent="0.25">
      <c r="A1000" s="265"/>
      <c r="B1000" s="325"/>
      <c r="C1000" s="325"/>
      <c r="D1000" s="265"/>
      <c r="E1000" s="265"/>
      <c r="F1000" s="265"/>
      <c r="G1000" s="265"/>
      <c r="H1000" s="265"/>
      <c r="I1000" s="265"/>
      <c r="J1000" s="265"/>
      <c r="K1000" s="265"/>
      <c r="L1000" s="265"/>
      <c r="M1000" s="265"/>
      <c r="N1000" s="265"/>
      <c r="O1000" s="265"/>
      <c r="P1000" s="265"/>
      <c r="Q1000" s="265"/>
      <c r="R1000" s="265"/>
      <c r="S1000" s="265"/>
      <c r="T1000" s="265"/>
      <c r="U1000" s="265"/>
      <c r="V1000" s="265"/>
      <c r="W1000" s="326"/>
      <c r="X1000" s="265"/>
      <c r="Y1000" s="265"/>
      <c r="Z1000" s="265"/>
      <c r="AA1000" s="265"/>
      <c r="AB1000" s="265"/>
      <c r="AC1000" s="265"/>
      <c r="AD1000" s="265"/>
      <c r="AE1000" s="265"/>
      <c r="AF1000" s="265"/>
      <c r="AG1000" s="265"/>
      <c r="AH1000" s="265"/>
      <c r="AI1000" s="265"/>
      <c r="AJ1000" s="265"/>
      <c r="AK1000" s="265"/>
      <c r="AL1000" s="265"/>
      <c r="AM1000" s="265"/>
      <c r="AN1000" s="266"/>
      <c r="AO1000" s="266"/>
      <c r="AP1000" s="266"/>
      <c r="AQ1000" s="266"/>
      <c r="AR1000" s="266"/>
      <c r="AS1000" s="265"/>
    </row>
  </sheetData>
  <autoFilter ref="B3:U38" xr:uid="{00000000-0009-0000-0000-000005000000}"/>
  <mergeCells count="6">
    <mergeCell ref="AH100:AJ100"/>
    <mergeCell ref="B1:W1"/>
    <mergeCell ref="W2:Z2"/>
    <mergeCell ref="AA2:AC2"/>
    <mergeCell ref="AD2:AD3"/>
    <mergeCell ref="AE2:AE3"/>
  </mergeCells>
  <pageMargins left="0.7" right="0.7" top="0.75" bottom="0.75" header="0" footer="0"/>
  <pageSetup paperSize="9" scale="28"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heetViews>
  <sheetFormatPr defaultColWidth="12.625" defaultRowHeight="15" customHeight="1" x14ac:dyDescent="0.2"/>
  <cols>
    <col min="1" max="15" width="7.625" customWidth="1"/>
    <col min="16" max="16" width="19.625" customWidth="1"/>
    <col min="17" max="17" width="11.5" customWidth="1"/>
    <col min="18" max="18" width="14.125" customWidth="1"/>
    <col min="19" max="26" width="7.625" customWidth="1"/>
  </cols>
  <sheetData>
    <row r="1" spans="1:18" ht="14.25" customHeight="1" x14ac:dyDescent="0.25">
      <c r="A1" s="349" t="s">
        <v>70</v>
      </c>
      <c r="B1" s="349">
        <f>'DM '!G1</f>
        <v>17</v>
      </c>
      <c r="C1" s="346">
        <f t="shared" ref="C1:C4" si="0">B1/$B$5</f>
        <v>0.11724137931034483</v>
      </c>
      <c r="D1" s="11">
        <f>'DM '!I1</f>
        <v>19791.593993122999</v>
      </c>
      <c r="E1" s="346">
        <f t="shared" ref="E1:E4" si="1">D1/$D$5</f>
        <v>0.4187543702194042</v>
      </c>
      <c r="P1" s="350" t="s">
        <v>4104</v>
      </c>
      <c r="Q1" s="351" t="s">
        <v>4105</v>
      </c>
      <c r="R1" s="352" t="s">
        <v>4106</v>
      </c>
    </row>
    <row r="2" spans="1:18" ht="14.25" customHeight="1" x14ac:dyDescent="0.25">
      <c r="A2" s="349" t="s">
        <v>72</v>
      </c>
      <c r="B2" s="349">
        <f>'DM '!G2</f>
        <v>38</v>
      </c>
      <c r="C2" s="346">
        <f t="shared" si="0"/>
        <v>0.2620689655172414</v>
      </c>
      <c r="D2" s="11">
        <f>'DM '!I2</f>
        <v>911.875709207</v>
      </c>
      <c r="E2" s="346">
        <f t="shared" si="1"/>
        <v>1.9293642465585757E-2</v>
      </c>
      <c r="P2" s="353" t="s">
        <v>4107</v>
      </c>
      <c r="Q2" s="354"/>
      <c r="R2" s="355"/>
    </row>
    <row r="3" spans="1:18" ht="14.25" customHeight="1" x14ac:dyDescent="0.25">
      <c r="A3" s="349" t="s">
        <v>74</v>
      </c>
      <c r="B3" s="349">
        <f>'DM '!G3</f>
        <v>19</v>
      </c>
      <c r="C3" s="346">
        <f t="shared" si="0"/>
        <v>0.1310344827586207</v>
      </c>
      <c r="D3" s="11">
        <f>'DM '!I3</f>
        <v>25483.914887499999</v>
      </c>
      <c r="E3" s="346">
        <f t="shared" si="1"/>
        <v>0.53919359568249003</v>
      </c>
      <c r="P3" s="356" t="s">
        <v>4108</v>
      </c>
      <c r="Q3" s="357">
        <v>3</v>
      </c>
      <c r="R3" s="358">
        <v>1079</v>
      </c>
    </row>
    <row r="4" spans="1:18" ht="14.25" customHeight="1" x14ac:dyDescent="0.25">
      <c r="A4" s="349" t="s">
        <v>76</v>
      </c>
      <c r="B4" s="349">
        <f>'DM '!G4</f>
        <v>71</v>
      </c>
      <c r="C4" s="346">
        <f t="shared" si="0"/>
        <v>0.48965517241379308</v>
      </c>
      <c r="D4" s="11">
        <f>'DM '!I4</f>
        <v>1075.630200328</v>
      </c>
      <c r="E4" s="346">
        <f t="shared" si="1"/>
        <v>2.2758391632519984E-2</v>
      </c>
      <c r="P4" s="356" t="s">
        <v>4109</v>
      </c>
      <c r="Q4" s="357">
        <v>218</v>
      </c>
      <c r="R4" s="358">
        <v>30771</v>
      </c>
    </row>
    <row r="5" spans="1:18" ht="14.25" customHeight="1" x14ac:dyDescent="0.25">
      <c r="B5" s="16">
        <f>SUM(B1:B4)</f>
        <v>145</v>
      </c>
      <c r="C5" s="16"/>
      <c r="D5" s="359">
        <f>SUM(D1:D4)</f>
        <v>47263.014790157999</v>
      </c>
      <c r="P5" s="353" t="s">
        <v>4110</v>
      </c>
      <c r="Q5" s="357"/>
      <c r="R5" s="360"/>
    </row>
    <row r="6" spans="1:18" ht="14.25" customHeight="1" x14ac:dyDescent="0.2">
      <c r="P6" s="356" t="s">
        <v>3258</v>
      </c>
      <c r="Q6" s="357">
        <v>1</v>
      </c>
      <c r="R6" s="360">
        <v>33</v>
      </c>
    </row>
    <row r="7" spans="1:18" ht="14.25" customHeight="1" x14ac:dyDescent="0.2">
      <c r="P7" s="356" t="s">
        <v>4111</v>
      </c>
      <c r="Q7" s="357">
        <v>110</v>
      </c>
      <c r="R7" s="358">
        <v>1467</v>
      </c>
    </row>
    <row r="8" spans="1:18" ht="14.25" customHeight="1" x14ac:dyDescent="0.2">
      <c r="P8" s="353" t="s">
        <v>4112</v>
      </c>
      <c r="Q8" s="357"/>
      <c r="R8" s="360"/>
    </row>
    <row r="9" spans="1:18" ht="14.25" customHeight="1" x14ac:dyDescent="0.2">
      <c r="P9" s="356" t="s">
        <v>62</v>
      </c>
      <c r="Q9" s="357" t="s">
        <v>4113</v>
      </c>
      <c r="R9" s="358">
        <v>1017</v>
      </c>
    </row>
    <row r="10" spans="1:18" ht="14.25" customHeight="1" x14ac:dyDescent="0.2">
      <c r="P10" s="356" t="s">
        <v>4114</v>
      </c>
      <c r="Q10" s="357" t="s">
        <v>4115</v>
      </c>
      <c r="R10" s="358">
        <v>11776</v>
      </c>
    </row>
    <row r="11" spans="1:18" ht="14.25" customHeight="1" x14ac:dyDescent="0.2">
      <c r="P11" s="356" t="s">
        <v>4003</v>
      </c>
      <c r="Q11" s="357" t="s">
        <v>4116</v>
      </c>
      <c r="R11" s="358">
        <v>48846</v>
      </c>
    </row>
    <row r="12" spans="1:18" ht="14.25" customHeight="1" x14ac:dyDescent="0.2">
      <c r="P12" s="356" t="s">
        <v>4117</v>
      </c>
      <c r="Q12" s="357" t="s">
        <v>4118</v>
      </c>
      <c r="R12" s="360">
        <v>4.0999999999999996</v>
      </c>
    </row>
    <row r="13" spans="1:18" ht="14.25" customHeight="1" x14ac:dyDescent="0.2">
      <c r="P13" s="353" t="s">
        <v>4119</v>
      </c>
      <c r="Q13" s="357"/>
      <c r="R13" s="360"/>
    </row>
    <row r="14" spans="1:18" ht="14.25" customHeight="1" x14ac:dyDescent="0.2">
      <c r="P14" s="356" t="s">
        <v>4120</v>
      </c>
      <c r="Q14" s="357" t="s">
        <v>4121</v>
      </c>
      <c r="R14" s="360">
        <v>20</v>
      </c>
    </row>
    <row r="15" spans="1:18" ht="14.25" customHeight="1" x14ac:dyDescent="0.2">
      <c r="P15" s="361" t="s">
        <v>4111</v>
      </c>
      <c r="Q15" s="362" t="s">
        <v>4122</v>
      </c>
      <c r="R15" s="363">
        <v>6980</v>
      </c>
    </row>
    <row r="16" spans="1:18"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2.625" defaultRowHeight="15" customHeight="1" x14ac:dyDescent="0.2"/>
  <cols>
    <col min="1" max="1" width="4.5" customWidth="1"/>
    <col min="2" max="2" width="17" customWidth="1"/>
    <col min="3" max="3" width="46.75" customWidth="1"/>
    <col min="4" max="4" width="9.625" customWidth="1"/>
    <col min="5" max="5" width="7.375" customWidth="1"/>
    <col min="6" max="6" width="8.125" customWidth="1"/>
    <col min="7" max="7" width="17.75" customWidth="1"/>
    <col min="8" max="8" width="18.125" customWidth="1"/>
    <col min="9" max="9" width="21.875" customWidth="1"/>
    <col min="10" max="26" width="7.625" customWidth="1"/>
  </cols>
  <sheetData>
    <row r="1" spans="1:26" ht="33.75" customHeight="1" x14ac:dyDescent="0.2">
      <c r="A1" s="461" t="s">
        <v>4123</v>
      </c>
      <c r="B1" s="448"/>
      <c r="C1" s="448"/>
      <c r="D1" s="448"/>
      <c r="E1" s="448"/>
      <c r="F1" s="448"/>
      <c r="G1" s="448"/>
      <c r="H1" s="448"/>
    </row>
    <row r="2" spans="1:26" ht="13.5" customHeight="1" x14ac:dyDescent="0.2">
      <c r="A2" s="364"/>
      <c r="B2" s="364"/>
      <c r="C2" s="364"/>
      <c r="D2" s="364"/>
      <c r="E2" s="364"/>
      <c r="F2" s="365" t="s">
        <v>4005</v>
      </c>
      <c r="G2" s="365" t="s">
        <v>4124</v>
      </c>
      <c r="H2" s="365" t="s">
        <v>4125</v>
      </c>
    </row>
    <row r="3" spans="1:26" ht="15" customHeight="1" x14ac:dyDescent="0.25">
      <c r="A3" s="366"/>
      <c r="B3" s="366"/>
      <c r="C3" s="366"/>
      <c r="D3" s="366"/>
      <c r="E3" s="366"/>
      <c r="F3" s="367">
        <v>2008</v>
      </c>
      <c r="G3" s="367">
        <f t="shared" ref="G3:G12" si="0">COUNTIF($F$17:$F$50,F3)</f>
        <v>3</v>
      </c>
      <c r="H3" s="368">
        <f t="shared" ref="H3:H12" si="1">SUMIF($F$17:$F$50,F3,$H$17:$H$50)/10^9</f>
        <v>49.003</v>
      </c>
    </row>
    <row r="4" spans="1:26" ht="15" customHeight="1" x14ac:dyDescent="0.25">
      <c r="A4" s="366"/>
      <c r="B4" s="366"/>
      <c r="C4" s="366"/>
      <c r="D4" s="366"/>
      <c r="E4" s="366"/>
      <c r="F4" s="367">
        <v>2009</v>
      </c>
      <c r="G4" s="367">
        <f t="shared" si="0"/>
        <v>0</v>
      </c>
      <c r="H4" s="368">
        <f t="shared" si="1"/>
        <v>0</v>
      </c>
    </row>
    <row r="5" spans="1:26" ht="15" customHeight="1" x14ac:dyDescent="0.25">
      <c r="A5" s="366"/>
      <c r="B5" s="366"/>
      <c r="C5" s="366"/>
      <c r="D5" s="366"/>
      <c r="E5" s="366"/>
      <c r="F5" s="367">
        <v>2010</v>
      </c>
      <c r="G5" s="367">
        <f t="shared" si="0"/>
        <v>13</v>
      </c>
      <c r="H5" s="368">
        <f t="shared" si="1"/>
        <v>27.953028457999999</v>
      </c>
    </row>
    <row r="6" spans="1:26" ht="15" customHeight="1" x14ac:dyDescent="0.25">
      <c r="A6" s="366"/>
      <c r="B6" s="366"/>
      <c r="C6" s="366"/>
      <c r="D6" s="366"/>
      <c r="E6" s="366"/>
      <c r="F6" s="367">
        <v>2011</v>
      </c>
      <c r="G6" s="367">
        <f t="shared" si="0"/>
        <v>8</v>
      </c>
      <c r="H6" s="368">
        <f t="shared" si="1"/>
        <v>88.993098797000002</v>
      </c>
    </row>
    <row r="7" spans="1:26" ht="15" customHeight="1" x14ac:dyDescent="0.25">
      <c r="A7" s="366"/>
      <c r="B7" s="366"/>
      <c r="C7" s="366"/>
      <c r="D7" s="366"/>
      <c r="E7" s="366"/>
      <c r="F7" s="367">
        <v>2012</v>
      </c>
      <c r="G7" s="367">
        <f t="shared" si="0"/>
        <v>4</v>
      </c>
      <c r="H7" s="368">
        <f t="shared" si="1"/>
        <v>945.59724374699999</v>
      </c>
    </row>
    <row r="8" spans="1:26" ht="15" customHeight="1" x14ac:dyDescent="0.25">
      <c r="A8" s="366"/>
      <c r="B8" s="366"/>
      <c r="C8" s="366"/>
      <c r="D8" s="366"/>
      <c r="E8" s="366"/>
      <c r="F8" s="367">
        <v>2013</v>
      </c>
      <c r="G8" s="367">
        <f t="shared" si="0"/>
        <v>2</v>
      </c>
      <c r="H8" s="368">
        <f t="shared" si="1"/>
        <v>197.6583</v>
      </c>
    </row>
    <row r="9" spans="1:26" ht="15" customHeight="1" x14ac:dyDescent="0.25">
      <c r="A9" s="366"/>
      <c r="B9" s="366"/>
      <c r="C9" s="366"/>
      <c r="D9" s="366"/>
      <c r="E9" s="366"/>
      <c r="F9" s="367">
        <v>2014</v>
      </c>
      <c r="G9" s="367">
        <f t="shared" si="0"/>
        <v>0</v>
      </c>
      <c r="H9" s="368">
        <f t="shared" si="1"/>
        <v>0</v>
      </c>
    </row>
    <row r="10" spans="1:26" ht="15" customHeight="1" x14ac:dyDescent="0.25">
      <c r="A10" s="366"/>
      <c r="B10" s="366"/>
      <c r="C10" s="366"/>
      <c r="D10" s="366"/>
      <c r="E10" s="366"/>
      <c r="F10" s="367">
        <v>2015</v>
      </c>
      <c r="G10" s="367">
        <f t="shared" si="0"/>
        <v>1</v>
      </c>
      <c r="H10" s="368">
        <f t="shared" si="1"/>
        <v>24.23</v>
      </c>
    </row>
    <row r="11" spans="1:26" ht="15" customHeight="1" x14ac:dyDescent="0.25">
      <c r="A11" s="366"/>
      <c r="B11" s="366"/>
      <c r="C11" s="366"/>
      <c r="D11" s="366"/>
      <c r="E11" s="366"/>
      <c r="F11" s="367">
        <v>2016</v>
      </c>
      <c r="G11" s="367">
        <f t="shared" si="0"/>
        <v>1</v>
      </c>
      <c r="H11" s="368">
        <f t="shared" si="1"/>
        <v>23.3733</v>
      </c>
    </row>
    <row r="12" spans="1:26" ht="15" customHeight="1" x14ac:dyDescent="0.25">
      <c r="A12" s="366"/>
      <c r="B12" s="366"/>
      <c r="C12" s="366"/>
      <c r="D12" s="366"/>
      <c r="E12" s="366"/>
      <c r="F12" s="367">
        <v>2021</v>
      </c>
      <c r="G12" s="367">
        <f t="shared" si="0"/>
        <v>1</v>
      </c>
      <c r="H12" s="368">
        <f t="shared" si="1"/>
        <v>110.176</v>
      </c>
      <c r="I12" s="1"/>
      <c r="J12" s="1"/>
      <c r="K12" s="1"/>
      <c r="L12" s="1"/>
      <c r="M12" s="1"/>
      <c r="N12" s="1"/>
      <c r="O12" s="1"/>
      <c r="P12" s="1"/>
      <c r="Q12" s="1"/>
      <c r="R12" s="1"/>
      <c r="S12" s="1"/>
      <c r="T12" s="1"/>
      <c r="U12" s="1"/>
      <c r="V12" s="1"/>
      <c r="W12" s="1"/>
      <c r="X12" s="1"/>
      <c r="Y12" s="1"/>
      <c r="Z12" s="1"/>
    </row>
    <row r="13" spans="1:26" ht="15" customHeight="1" x14ac:dyDescent="0.25">
      <c r="A13" s="369"/>
      <c r="B13" s="369"/>
      <c r="C13" s="369"/>
      <c r="D13" s="369"/>
      <c r="E13" s="369"/>
      <c r="F13" s="370" t="s">
        <v>80</v>
      </c>
      <c r="G13" s="370">
        <f t="shared" ref="G13:H13" si="2">SUM(G3:G12)</f>
        <v>33</v>
      </c>
      <c r="H13" s="371">
        <f t="shared" si="2"/>
        <v>1466.9839710019999</v>
      </c>
    </row>
    <row r="14" spans="1:26" ht="14.25" customHeight="1" x14ac:dyDescent="0.2">
      <c r="A14" s="462" t="s">
        <v>1</v>
      </c>
      <c r="B14" s="372"/>
      <c r="C14" s="463" t="s">
        <v>4126</v>
      </c>
      <c r="D14" s="463" t="s">
        <v>4127</v>
      </c>
      <c r="E14" s="463" t="s">
        <v>4128</v>
      </c>
      <c r="F14" s="464" t="s">
        <v>4129</v>
      </c>
      <c r="G14" s="466" t="s">
        <v>4130</v>
      </c>
      <c r="H14" s="453"/>
      <c r="I14" s="460" t="s">
        <v>4131</v>
      </c>
      <c r="J14" s="373"/>
      <c r="K14" s="373"/>
      <c r="L14" s="373"/>
      <c r="M14" s="373"/>
      <c r="N14" s="373"/>
      <c r="O14" s="373"/>
      <c r="P14" s="373"/>
      <c r="Q14" s="373"/>
      <c r="R14" s="373"/>
      <c r="S14" s="373"/>
      <c r="T14" s="373"/>
      <c r="U14" s="373"/>
      <c r="V14" s="373"/>
      <c r="W14" s="373"/>
      <c r="X14" s="373"/>
      <c r="Y14" s="373"/>
      <c r="Z14" s="373"/>
    </row>
    <row r="15" spans="1:26" ht="30.75" customHeight="1" x14ac:dyDescent="0.2">
      <c r="A15" s="459"/>
      <c r="B15" s="372" t="s">
        <v>4132</v>
      </c>
      <c r="C15" s="459"/>
      <c r="D15" s="459"/>
      <c r="E15" s="459"/>
      <c r="F15" s="465"/>
      <c r="G15" s="4" t="s">
        <v>4133</v>
      </c>
      <c r="H15" s="4" t="s">
        <v>4134</v>
      </c>
      <c r="I15" s="459"/>
      <c r="J15" s="373"/>
      <c r="K15" s="373"/>
      <c r="L15" s="373"/>
      <c r="M15" s="373"/>
      <c r="N15" s="373"/>
      <c r="O15" s="373"/>
      <c r="P15" s="373"/>
      <c r="Q15" s="373"/>
      <c r="R15" s="373"/>
      <c r="S15" s="373"/>
      <c r="T15" s="373"/>
      <c r="U15" s="373"/>
      <c r="V15" s="373"/>
      <c r="W15" s="373"/>
      <c r="X15" s="373"/>
      <c r="Y15" s="373"/>
      <c r="Z15" s="373"/>
    </row>
    <row r="16" spans="1:26" ht="14.25" customHeight="1" x14ac:dyDescent="0.2">
      <c r="A16" s="372">
        <v>1</v>
      </c>
      <c r="B16" s="372"/>
      <c r="C16" s="4">
        <v>2</v>
      </c>
      <c r="D16" s="4">
        <v>3</v>
      </c>
      <c r="E16" s="2">
        <v>4</v>
      </c>
      <c r="F16" s="374">
        <v>5</v>
      </c>
      <c r="G16" s="4">
        <v>6</v>
      </c>
      <c r="H16" s="2">
        <v>7</v>
      </c>
      <c r="I16" s="374">
        <v>8</v>
      </c>
      <c r="J16" s="373"/>
      <c r="K16" s="373"/>
      <c r="L16" s="373"/>
      <c r="M16" s="373"/>
      <c r="N16" s="373"/>
      <c r="O16" s="373"/>
      <c r="P16" s="373"/>
      <c r="Q16" s="373"/>
      <c r="R16" s="373"/>
      <c r="S16" s="373"/>
      <c r="T16" s="373"/>
      <c r="U16" s="373"/>
      <c r="V16" s="373"/>
      <c r="W16" s="373"/>
      <c r="X16" s="373"/>
      <c r="Y16" s="373"/>
      <c r="Z16" s="373"/>
    </row>
    <row r="17" spans="1:11" ht="13.5" customHeight="1" x14ac:dyDescent="0.25">
      <c r="A17" s="375">
        <f t="shared" ref="A17:A49" si="3">IF(ISBLANK(C17),"",SUBTOTAL(3,$C$17:C17))</f>
        <v>1</v>
      </c>
      <c r="B17" s="376" t="s">
        <v>3398</v>
      </c>
      <c r="C17" s="377" t="s">
        <v>3399</v>
      </c>
      <c r="D17" s="378" t="s">
        <v>4135</v>
      </c>
      <c r="E17" s="379">
        <v>2006</v>
      </c>
      <c r="F17" s="15">
        <v>2008</v>
      </c>
      <c r="G17" s="129">
        <v>43603000000</v>
      </c>
      <c r="H17" s="129">
        <v>43603000000</v>
      </c>
      <c r="I17" s="15"/>
      <c r="J17" s="349" t="s">
        <v>4191</v>
      </c>
      <c r="K17" s="349" t="s">
        <v>4191</v>
      </c>
    </row>
    <row r="18" spans="1:11" ht="13.5" customHeight="1" x14ac:dyDescent="0.25">
      <c r="A18" s="375">
        <f t="shared" si="3"/>
        <v>2</v>
      </c>
      <c r="B18" s="376" t="s">
        <v>3741</v>
      </c>
      <c r="C18" s="377" t="s">
        <v>3742</v>
      </c>
      <c r="D18" s="378" t="s">
        <v>4136</v>
      </c>
      <c r="E18" s="379">
        <v>2007</v>
      </c>
      <c r="F18" s="15">
        <v>2008</v>
      </c>
      <c r="G18" s="129">
        <v>3400000000</v>
      </c>
      <c r="H18" s="129">
        <v>3400000000</v>
      </c>
      <c r="I18" s="15"/>
      <c r="J18" s="349" t="s">
        <v>4191</v>
      </c>
      <c r="K18" s="349" t="s">
        <v>4191</v>
      </c>
    </row>
    <row r="19" spans="1:11" ht="13.5" customHeight="1" x14ac:dyDescent="0.25">
      <c r="A19" s="375">
        <f t="shared" si="3"/>
        <v>3</v>
      </c>
      <c r="B19" s="376" t="s">
        <v>3743</v>
      </c>
      <c r="C19" s="377" t="s">
        <v>3744</v>
      </c>
      <c r="D19" s="378" t="s">
        <v>4136</v>
      </c>
      <c r="E19" s="379">
        <v>2007</v>
      </c>
      <c r="F19" s="15">
        <v>2008</v>
      </c>
      <c r="G19" s="129">
        <v>2000000000</v>
      </c>
      <c r="H19" s="129">
        <v>2000000000</v>
      </c>
      <c r="I19" s="15"/>
      <c r="J19" s="349" t="s">
        <v>4191</v>
      </c>
      <c r="K19" s="349" t="s">
        <v>4191</v>
      </c>
    </row>
    <row r="20" spans="1:11" ht="13.5" customHeight="1" x14ac:dyDescent="0.25">
      <c r="A20" s="375">
        <f t="shared" si="3"/>
        <v>4</v>
      </c>
      <c r="B20" s="376" t="s">
        <v>3265</v>
      </c>
      <c r="C20" s="377" t="s">
        <v>3266</v>
      </c>
      <c r="D20" s="378" t="s">
        <v>4137</v>
      </c>
      <c r="E20" s="379">
        <v>2006</v>
      </c>
      <c r="F20" s="15">
        <v>2010</v>
      </c>
      <c r="G20" s="129">
        <v>2500000000</v>
      </c>
      <c r="H20" s="129">
        <v>1571300000</v>
      </c>
      <c r="I20" s="15"/>
      <c r="J20" s="349" t="s">
        <v>4191</v>
      </c>
      <c r="K20" s="349" t="s">
        <v>4191</v>
      </c>
    </row>
    <row r="21" spans="1:11" ht="13.5" customHeight="1" x14ac:dyDescent="0.25">
      <c r="A21" s="375">
        <f t="shared" si="3"/>
        <v>5</v>
      </c>
      <c r="B21" s="376" t="s">
        <v>1503</v>
      </c>
      <c r="C21" s="377" t="s">
        <v>3268</v>
      </c>
      <c r="D21" s="378" t="s">
        <v>4137</v>
      </c>
      <c r="E21" s="379">
        <v>2006</v>
      </c>
      <c r="F21" s="15">
        <v>2010</v>
      </c>
      <c r="G21" s="129">
        <v>3000000000</v>
      </c>
      <c r="H21" s="129">
        <v>2311000000</v>
      </c>
      <c r="I21" s="15"/>
      <c r="J21" s="349" t="s">
        <v>4191</v>
      </c>
      <c r="K21" s="349" t="s">
        <v>4191</v>
      </c>
    </row>
    <row r="22" spans="1:11" ht="13.5" customHeight="1" x14ac:dyDescent="0.25">
      <c r="A22" s="375">
        <f t="shared" si="3"/>
        <v>6</v>
      </c>
      <c r="B22" s="376" t="s">
        <v>3269</v>
      </c>
      <c r="C22" s="377" t="s">
        <v>3270</v>
      </c>
      <c r="D22" s="378" t="s">
        <v>4137</v>
      </c>
      <c r="E22" s="379">
        <v>2006</v>
      </c>
      <c r="F22" s="15">
        <v>2010</v>
      </c>
      <c r="G22" s="129">
        <v>8400000000</v>
      </c>
      <c r="H22" s="129">
        <v>4396200000</v>
      </c>
      <c r="I22" s="15"/>
      <c r="J22" s="349" t="s">
        <v>4191</v>
      </c>
      <c r="K22" s="349" t="s">
        <v>4191</v>
      </c>
    </row>
    <row r="23" spans="1:11" ht="13.5" customHeight="1" x14ac:dyDescent="0.25">
      <c r="A23" s="375">
        <f t="shared" si="3"/>
        <v>7</v>
      </c>
      <c r="B23" s="376" t="s">
        <v>3309</v>
      </c>
      <c r="C23" s="377" t="s">
        <v>3310</v>
      </c>
      <c r="D23" s="378" t="s">
        <v>707</v>
      </c>
      <c r="E23" s="379">
        <v>2006</v>
      </c>
      <c r="F23" s="15">
        <v>2010</v>
      </c>
      <c r="G23" s="129">
        <v>3500000000</v>
      </c>
      <c r="H23" s="129">
        <v>1785000000</v>
      </c>
      <c r="I23" s="15"/>
      <c r="J23" s="349" t="s">
        <v>4191</v>
      </c>
      <c r="K23" s="349" t="s">
        <v>4191</v>
      </c>
    </row>
    <row r="24" spans="1:11" ht="13.5" customHeight="1" x14ac:dyDescent="0.25">
      <c r="A24" s="375">
        <f t="shared" si="3"/>
        <v>8</v>
      </c>
      <c r="B24" s="376" t="s">
        <v>3312</v>
      </c>
      <c r="C24" s="377" t="s">
        <v>3313</v>
      </c>
      <c r="D24" s="378" t="s">
        <v>707</v>
      </c>
      <c r="E24" s="379">
        <v>2006</v>
      </c>
      <c r="F24" s="15">
        <v>2010</v>
      </c>
      <c r="G24" s="129">
        <v>2505600000</v>
      </c>
      <c r="H24" s="129">
        <v>1890770000</v>
      </c>
      <c r="I24" s="15"/>
      <c r="J24" s="349" t="s">
        <v>4191</v>
      </c>
      <c r="K24" s="349" t="s">
        <v>4191</v>
      </c>
    </row>
    <row r="25" spans="1:11" ht="13.5" customHeight="1" x14ac:dyDescent="0.25">
      <c r="A25" s="375">
        <f t="shared" si="3"/>
        <v>9</v>
      </c>
      <c r="B25" s="376" t="s">
        <v>3402</v>
      </c>
      <c r="C25" s="377" t="s">
        <v>3403</v>
      </c>
      <c r="D25" s="378" t="s">
        <v>4137</v>
      </c>
      <c r="E25" s="379">
        <v>2006</v>
      </c>
      <c r="F25" s="15">
        <v>2010</v>
      </c>
      <c r="G25" s="129">
        <v>4950000000</v>
      </c>
      <c r="H25" s="129">
        <v>2524500000</v>
      </c>
      <c r="I25" s="15"/>
      <c r="J25" s="349" t="s">
        <v>4191</v>
      </c>
      <c r="K25" s="349" t="s">
        <v>4191</v>
      </c>
    </row>
    <row r="26" spans="1:11" ht="13.5" customHeight="1" x14ac:dyDescent="0.25">
      <c r="A26" s="375">
        <f t="shared" si="3"/>
        <v>10</v>
      </c>
      <c r="B26" s="376" t="s">
        <v>3419</v>
      </c>
      <c r="C26" s="377" t="s">
        <v>3420</v>
      </c>
      <c r="D26" s="378" t="s">
        <v>4138</v>
      </c>
      <c r="E26" s="379">
        <v>2007</v>
      </c>
      <c r="F26" s="15">
        <v>2010</v>
      </c>
      <c r="G26" s="129">
        <v>8623180000</v>
      </c>
      <c r="H26" s="129">
        <v>4602070000</v>
      </c>
      <c r="I26" s="15"/>
      <c r="J26" s="349" t="s">
        <v>4191</v>
      </c>
      <c r="K26" s="349" t="s">
        <v>4191</v>
      </c>
    </row>
    <row r="27" spans="1:11" ht="13.5" customHeight="1" x14ac:dyDescent="0.25">
      <c r="A27" s="375">
        <f t="shared" si="3"/>
        <v>11</v>
      </c>
      <c r="B27" s="376" t="s">
        <v>3455</v>
      </c>
      <c r="C27" s="377" t="s">
        <v>3456</v>
      </c>
      <c r="D27" s="378" t="s">
        <v>707</v>
      </c>
      <c r="E27" s="379">
        <v>2007</v>
      </c>
      <c r="F27" s="15">
        <v>2010</v>
      </c>
      <c r="G27" s="129">
        <v>1470400000</v>
      </c>
      <c r="H27" s="129">
        <v>987000000</v>
      </c>
      <c r="I27" s="15"/>
      <c r="J27" s="349" t="s">
        <v>4191</v>
      </c>
      <c r="K27" s="349" t="s">
        <v>4191</v>
      </c>
    </row>
    <row r="28" spans="1:11" ht="13.5" customHeight="1" x14ac:dyDescent="0.25">
      <c r="A28" s="375">
        <f t="shared" si="3"/>
        <v>12</v>
      </c>
      <c r="B28" s="376" t="s">
        <v>3625</v>
      </c>
      <c r="C28" s="377" t="s">
        <v>3626</v>
      </c>
      <c r="D28" s="378" t="s">
        <v>707</v>
      </c>
      <c r="E28" s="379">
        <v>2007</v>
      </c>
      <c r="F28" s="15">
        <v>2010</v>
      </c>
      <c r="G28" s="129">
        <v>2341437158</v>
      </c>
      <c r="H28" s="129">
        <v>1194132951</v>
      </c>
      <c r="I28" s="15"/>
      <c r="J28" s="349" t="s">
        <v>4191</v>
      </c>
      <c r="K28" s="349" t="s">
        <v>4191</v>
      </c>
    </row>
    <row r="29" spans="1:11" ht="18" customHeight="1" x14ac:dyDescent="0.25">
      <c r="A29" s="375">
        <f t="shared" si="3"/>
        <v>13</v>
      </c>
      <c r="B29" s="376" t="s">
        <v>3692</v>
      </c>
      <c r="C29" s="377" t="s">
        <v>3693</v>
      </c>
      <c r="D29" s="378" t="s">
        <v>707</v>
      </c>
      <c r="E29" s="379">
        <v>2007</v>
      </c>
      <c r="F29" s="15">
        <v>2010</v>
      </c>
      <c r="G29" s="129">
        <v>2106600000</v>
      </c>
      <c r="H29" s="129">
        <v>1168000000</v>
      </c>
      <c r="I29" s="15"/>
      <c r="J29" s="349" t="s">
        <v>4191</v>
      </c>
      <c r="K29" s="349" t="s">
        <v>4191</v>
      </c>
    </row>
    <row r="30" spans="1:11" ht="13.5" customHeight="1" x14ac:dyDescent="0.25">
      <c r="A30" s="375">
        <f t="shared" si="3"/>
        <v>14</v>
      </c>
      <c r="B30" s="376" t="s">
        <v>3784</v>
      </c>
      <c r="C30" s="377" t="s">
        <v>3785</v>
      </c>
      <c r="D30" s="378" t="s">
        <v>4139</v>
      </c>
      <c r="E30" s="379">
        <v>2007</v>
      </c>
      <c r="F30" s="15">
        <v>2010</v>
      </c>
      <c r="G30" s="129">
        <v>3572615507</v>
      </c>
      <c r="H30" s="129">
        <v>3572615507</v>
      </c>
      <c r="I30" s="27"/>
      <c r="J30" s="349" t="s">
        <v>4191</v>
      </c>
      <c r="K30" s="349" t="s">
        <v>4191</v>
      </c>
    </row>
    <row r="31" spans="1:11" ht="13.5" customHeight="1" x14ac:dyDescent="0.25">
      <c r="A31" s="375">
        <f t="shared" si="3"/>
        <v>15</v>
      </c>
      <c r="B31" s="376" t="s">
        <v>3837</v>
      </c>
      <c r="C31" s="377" t="s">
        <v>3838</v>
      </c>
      <c r="D31" s="378" t="s">
        <v>206</v>
      </c>
      <c r="E31" s="379">
        <v>2007</v>
      </c>
      <c r="F31" s="15">
        <v>2010</v>
      </c>
      <c r="G31" s="9">
        <v>708370000</v>
      </c>
      <c r="H31" s="9">
        <v>460440000</v>
      </c>
      <c r="I31" s="15"/>
      <c r="J31" s="349" t="s">
        <v>4191</v>
      </c>
      <c r="K31" s="349" t="s">
        <v>4191</v>
      </c>
    </row>
    <row r="32" spans="1:11" ht="13.5" customHeight="1" x14ac:dyDescent="0.25">
      <c r="A32" s="375">
        <f t="shared" si="3"/>
        <v>16</v>
      </c>
      <c r="B32" s="376" t="s">
        <v>3848</v>
      </c>
      <c r="C32" s="377" t="s">
        <v>3849</v>
      </c>
      <c r="D32" s="378" t="s">
        <v>480</v>
      </c>
      <c r="E32" s="379">
        <v>2007</v>
      </c>
      <c r="F32" s="15">
        <v>2010</v>
      </c>
      <c r="G32" s="9">
        <v>2000000000</v>
      </c>
      <c r="H32" s="9">
        <v>1490000000</v>
      </c>
      <c r="I32" s="15"/>
      <c r="J32" s="349" t="s">
        <v>4191</v>
      </c>
      <c r="K32" s="349" t="s">
        <v>4191</v>
      </c>
    </row>
    <row r="33" spans="1:26" ht="13.5" customHeight="1" x14ac:dyDescent="0.25">
      <c r="A33" s="375">
        <f t="shared" si="3"/>
        <v>17</v>
      </c>
      <c r="B33" s="376" t="s">
        <v>3439</v>
      </c>
      <c r="C33" s="6" t="s">
        <v>4140</v>
      </c>
      <c r="D33" s="378" t="s">
        <v>4141</v>
      </c>
      <c r="E33" s="379">
        <v>2007</v>
      </c>
      <c r="F33" s="15">
        <v>2011</v>
      </c>
      <c r="G33" s="380">
        <v>20283041885</v>
      </c>
      <c r="H33" s="380">
        <v>20283041885</v>
      </c>
      <c r="I33" s="15"/>
      <c r="J33" s="349" t="s">
        <v>4191</v>
      </c>
      <c r="K33" s="349" t="s">
        <v>4191</v>
      </c>
    </row>
    <row r="34" spans="1:26" ht="13.5" customHeight="1" x14ac:dyDescent="0.25">
      <c r="A34" s="375">
        <f t="shared" si="3"/>
        <v>18</v>
      </c>
      <c r="B34" s="376" t="s">
        <v>168</v>
      </c>
      <c r="C34" s="6" t="s">
        <v>4142</v>
      </c>
      <c r="D34" s="80" t="s">
        <v>138</v>
      </c>
      <c r="E34" s="375"/>
      <c r="F34" s="15">
        <v>2011</v>
      </c>
      <c r="G34" s="80"/>
      <c r="H34" s="9">
        <v>2479370000</v>
      </c>
      <c r="I34" s="15"/>
      <c r="J34" s="349" t="s">
        <v>4191</v>
      </c>
      <c r="K34" s="349" t="s">
        <v>4191</v>
      </c>
    </row>
    <row r="35" spans="1:26" ht="13.5" customHeight="1" x14ac:dyDescent="0.25">
      <c r="A35" s="375">
        <f t="shared" si="3"/>
        <v>19</v>
      </c>
      <c r="B35" s="376" t="s">
        <v>135</v>
      </c>
      <c r="C35" s="6" t="s">
        <v>4143</v>
      </c>
      <c r="D35" s="378" t="s">
        <v>138</v>
      </c>
      <c r="E35" s="379"/>
      <c r="F35" s="15">
        <v>2011</v>
      </c>
      <c r="G35" s="15"/>
      <c r="H35" s="10">
        <v>2127720000</v>
      </c>
      <c r="I35" s="15"/>
      <c r="J35" s="349" t="s">
        <v>4191</v>
      </c>
      <c r="K35" s="349" t="s">
        <v>4191</v>
      </c>
    </row>
    <row r="36" spans="1:26" ht="14.25" customHeight="1" x14ac:dyDescent="0.25">
      <c r="A36" s="375">
        <f t="shared" si="3"/>
        <v>20</v>
      </c>
      <c r="B36" s="376" t="s">
        <v>3778</v>
      </c>
      <c r="C36" s="381" t="s">
        <v>4144</v>
      </c>
      <c r="D36" s="378" t="s">
        <v>900</v>
      </c>
      <c r="E36" s="15"/>
      <c r="F36" s="15">
        <v>2011</v>
      </c>
      <c r="G36" s="382">
        <v>966112416</v>
      </c>
      <c r="H36" s="383">
        <v>25187791101</v>
      </c>
      <c r="I36" s="15"/>
      <c r="J36" s="349" t="s">
        <v>4191</v>
      </c>
      <c r="K36" s="349" t="s">
        <v>4191</v>
      </c>
    </row>
    <row r="37" spans="1:26" ht="14.25" customHeight="1" x14ac:dyDescent="0.25">
      <c r="A37" s="375">
        <f t="shared" si="3"/>
        <v>21</v>
      </c>
      <c r="B37" s="376" t="s">
        <v>3563</v>
      </c>
      <c r="C37" s="381" t="s">
        <v>4145</v>
      </c>
      <c r="D37" s="378" t="s">
        <v>900</v>
      </c>
      <c r="E37" s="15"/>
      <c r="F37" s="15">
        <v>2011</v>
      </c>
      <c r="G37" s="382">
        <v>6667925863</v>
      </c>
      <c r="H37" s="383">
        <v>19899414000</v>
      </c>
      <c r="I37" s="15"/>
      <c r="J37" s="349" t="s">
        <v>4191</v>
      </c>
      <c r="K37" s="349" t="s">
        <v>4191</v>
      </c>
    </row>
    <row r="38" spans="1:26" ht="14.25" customHeight="1" x14ac:dyDescent="0.25">
      <c r="A38" s="375">
        <f t="shared" si="3"/>
        <v>22</v>
      </c>
      <c r="B38" s="376" t="s">
        <v>3449</v>
      </c>
      <c r="C38" s="381" t="s">
        <v>4146</v>
      </c>
      <c r="D38" s="378" t="s">
        <v>707</v>
      </c>
      <c r="E38" s="15"/>
      <c r="F38" s="15">
        <v>2011</v>
      </c>
      <c r="G38" s="382"/>
      <c r="H38" s="383">
        <v>12218181811</v>
      </c>
      <c r="I38" s="15"/>
      <c r="J38" s="349" t="s">
        <v>4191</v>
      </c>
      <c r="K38" s="349" t="s">
        <v>4191</v>
      </c>
      <c r="L38" s="384"/>
      <c r="M38" s="384"/>
      <c r="N38" s="384"/>
      <c r="O38" s="384"/>
      <c r="P38" s="384"/>
      <c r="Q38" s="384"/>
      <c r="R38" s="384"/>
      <c r="S38" s="384"/>
      <c r="T38" s="384"/>
      <c r="U38" s="384"/>
      <c r="V38" s="384"/>
      <c r="W38" s="384"/>
      <c r="X38" s="384"/>
      <c r="Y38" s="384"/>
      <c r="Z38" s="384"/>
    </row>
    <row r="39" spans="1:26" ht="14.25" customHeight="1" x14ac:dyDescent="0.25">
      <c r="A39" s="375">
        <f t="shared" si="3"/>
        <v>23</v>
      </c>
      <c r="B39" s="376" t="s">
        <v>3457</v>
      </c>
      <c r="C39" s="381" t="s">
        <v>4147</v>
      </c>
      <c r="D39" s="378" t="s">
        <v>707</v>
      </c>
      <c r="E39" s="15"/>
      <c r="F39" s="15">
        <v>2011</v>
      </c>
      <c r="G39" s="382"/>
      <c r="H39" s="383">
        <v>4156180000</v>
      </c>
      <c r="I39" s="15"/>
      <c r="J39" s="349" t="s">
        <v>4191</v>
      </c>
      <c r="K39" s="349" t="s">
        <v>4191</v>
      </c>
    </row>
    <row r="40" spans="1:26" ht="14.25" customHeight="1" x14ac:dyDescent="0.25">
      <c r="A40" s="375">
        <f t="shared" si="3"/>
        <v>24</v>
      </c>
      <c r="B40" s="376" t="s">
        <v>3598</v>
      </c>
      <c r="C40" s="381" t="s">
        <v>4148</v>
      </c>
      <c r="D40" s="378" t="s">
        <v>707</v>
      </c>
      <c r="E40" s="15"/>
      <c r="F40" s="15">
        <v>2011</v>
      </c>
      <c r="G40" s="382"/>
      <c r="H40" s="383">
        <v>2641400000</v>
      </c>
      <c r="I40" s="15"/>
      <c r="J40" s="349" t="s">
        <v>4191</v>
      </c>
      <c r="K40" s="349" t="s">
        <v>4191</v>
      </c>
    </row>
    <row r="41" spans="1:26" ht="14.25" customHeight="1" x14ac:dyDescent="0.25">
      <c r="A41" s="375">
        <f t="shared" si="3"/>
        <v>25</v>
      </c>
      <c r="B41" s="376" t="s">
        <v>3415</v>
      </c>
      <c r="C41" s="381" t="s">
        <v>4149</v>
      </c>
      <c r="D41" s="378" t="s">
        <v>4150</v>
      </c>
      <c r="E41" s="15"/>
      <c r="F41" s="15">
        <v>2012</v>
      </c>
      <c r="G41" s="382"/>
      <c r="H41" s="383">
        <v>921221043747</v>
      </c>
      <c r="I41" s="15"/>
      <c r="J41" s="349" t="s">
        <v>4191</v>
      </c>
      <c r="K41" s="349" t="s">
        <v>4191</v>
      </c>
    </row>
    <row r="42" spans="1:26" ht="14.25" customHeight="1" x14ac:dyDescent="0.25">
      <c r="A42" s="375">
        <f t="shared" si="3"/>
        <v>26</v>
      </c>
      <c r="B42" s="376" t="s">
        <v>3708</v>
      </c>
      <c r="C42" s="381" t="s">
        <v>3709</v>
      </c>
      <c r="D42" s="378" t="s">
        <v>872</v>
      </c>
      <c r="E42" s="15"/>
      <c r="F42" s="15">
        <v>2012</v>
      </c>
      <c r="G42" s="382"/>
      <c r="H42" s="383">
        <v>3000000000</v>
      </c>
      <c r="I42" s="15"/>
      <c r="J42" s="349" t="s">
        <v>4191</v>
      </c>
      <c r="K42" s="349" t="s">
        <v>4191</v>
      </c>
    </row>
    <row r="43" spans="1:26" ht="14.25" customHeight="1" x14ac:dyDescent="0.25">
      <c r="A43" s="375">
        <f t="shared" si="3"/>
        <v>27</v>
      </c>
      <c r="B43" s="376" t="s">
        <v>3459</v>
      </c>
      <c r="C43" s="381" t="s">
        <v>3460</v>
      </c>
      <c r="D43" s="378" t="s">
        <v>3955</v>
      </c>
      <c r="E43" s="15"/>
      <c r="F43" s="15">
        <v>2012</v>
      </c>
      <c r="G43" s="382"/>
      <c r="H43" s="383">
        <v>5106900000</v>
      </c>
      <c r="I43" s="15"/>
      <c r="J43" s="349" t="s">
        <v>4191</v>
      </c>
      <c r="K43" s="349" t="s">
        <v>4191</v>
      </c>
    </row>
    <row r="44" spans="1:26" ht="14.25" customHeight="1" x14ac:dyDescent="0.25">
      <c r="A44" s="375">
        <f t="shared" si="3"/>
        <v>28</v>
      </c>
      <c r="B44" s="376" t="s">
        <v>3687</v>
      </c>
      <c r="C44" s="381" t="s">
        <v>3688</v>
      </c>
      <c r="D44" s="378" t="s">
        <v>4141</v>
      </c>
      <c r="E44" s="15"/>
      <c r="F44" s="15">
        <v>2012</v>
      </c>
      <c r="G44" s="385">
        <v>22885400000</v>
      </c>
      <c r="H44" s="385">
        <v>16269300000</v>
      </c>
      <c r="I44" s="15"/>
      <c r="J44" s="349" t="s">
        <v>4191</v>
      </c>
      <c r="K44" s="349" t="s">
        <v>4191</v>
      </c>
    </row>
    <row r="45" spans="1:26" ht="14.25" customHeight="1" x14ac:dyDescent="0.25">
      <c r="A45" s="375">
        <f t="shared" si="3"/>
        <v>29</v>
      </c>
      <c r="B45" s="386" t="s">
        <v>3337</v>
      </c>
      <c r="C45" s="387" t="s">
        <v>3338</v>
      </c>
      <c r="D45" s="378" t="s">
        <v>287</v>
      </c>
      <c r="E45" s="15"/>
      <c r="F45" s="15">
        <v>2013</v>
      </c>
      <c r="G45" s="388">
        <v>621000000000</v>
      </c>
      <c r="H45" s="388">
        <v>162216000000</v>
      </c>
      <c r="I45" s="15"/>
      <c r="J45" s="349" t="s">
        <v>4191</v>
      </c>
      <c r="K45" s="349" t="s">
        <v>4191</v>
      </c>
    </row>
    <row r="46" spans="1:26" ht="14.25" customHeight="1" x14ac:dyDescent="0.25">
      <c r="A46" s="375">
        <f t="shared" si="3"/>
        <v>30</v>
      </c>
      <c r="B46" s="376" t="s">
        <v>3925</v>
      </c>
      <c r="C46" s="381" t="s">
        <v>4151</v>
      </c>
      <c r="D46" s="378" t="s">
        <v>4152</v>
      </c>
      <c r="E46" s="15"/>
      <c r="F46" s="15">
        <v>2013</v>
      </c>
      <c r="G46" s="389">
        <v>45702100000</v>
      </c>
      <c r="H46" s="389">
        <v>35442300000</v>
      </c>
      <c r="I46" s="15"/>
      <c r="J46" s="349" t="s">
        <v>4191</v>
      </c>
      <c r="K46" s="349" t="s">
        <v>4191</v>
      </c>
    </row>
    <row r="47" spans="1:26" ht="14.25" customHeight="1" x14ac:dyDescent="0.25">
      <c r="A47" s="375">
        <f t="shared" si="3"/>
        <v>31</v>
      </c>
      <c r="B47" s="80" t="s">
        <v>3949</v>
      </c>
      <c r="C47" s="137" t="s">
        <v>3950</v>
      </c>
      <c r="D47" s="378" t="s">
        <v>206</v>
      </c>
      <c r="E47" s="15"/>
      <c r="F47" s="15">
        <v>2015</v>
      </c>
      <c r="G47" s="390">
        <v>24230000000</v>
      </c>
      <c r="H47" s="390">
        <v>24230000000</v>
      </c>
      <c r="I47" s="15"/>
      <c r="J47" s="349" t="s">
        <v>4191</v>
      </c>
      <c r="K47" s="349" t="s">
        <v>4191</v>
      </c>
    </row>
    <row r="48" spans="1:26" ht="14.25" customHeight="1" x14ac:dyDescent="0.25">
      <c r="A48" s="375">
        <f t="shared" si="3"/>
        <v>32</v>
      </c>
      <c r="B48" s="391" t="s">
        <v>3757</v>
      </c>
      <c r="C48" s="392" t="s">
        <v>3758</v>
      </c>
      <c r="D48" s="378" t="s">
        <v>287</v>
      </c>
      <c r="E48" s="15">
        <v>2007</v>
      </c>
      <c r="F48" s="15">
        <v>2016</v>
      </c>
      <c r="G48" s="393">
        <v>77893000000</v>
      </c>
      <c r="H48" s="393">
        <v>23373300000</v>
      </c>
      <c r="I48" s="15"/>
    </row>
    <row r="49" spans="1:26" ht="14.25" customHeight="1" x14ac:dyDescent="0.25">
      <c r="A49" s="375">
        <f t="shared" si="3"/>
        <v>33</v>
      </c>
      <c r="B49" s="67" t="s">
        <v>3990</v>
      </c>
      <c r="C49" s="53" t="s">
        <v>3992</v>
      </c>
      <c r="D49" s="394" t="s">
        <v>325</v>
      </c>
      <c r="E49" s="349">
        <v>2019</v>
      </c>
      <c r="F49" s="395">
        <v>2021</v>
      </c>
      <c r="G49" s="393">
        <v>111688000000</v>
      </c>
      <c r="H49" s="393">
        <v>110176000000</v>
      </c>
    </row>
    <row r="50" spans="1:26" ht="14.25" customHeight="1" x14ac:dyDescent="0.25">
      <c r="A50" s="396"/>
      <c r="B50" s="397"/>
      <c r="C50" s="398"/>
      <c r="D50" s="399"/>
      <c r="E50" s="400"/>
      <c r="F50" s="401"/>
      <c r="G50" s="402"/>
      <c r="H50" s="402"/>
      <c r="I50" s="400"/>
      <c r="J50" s="400"/>
      <c r="K50" s="400"/>
      <c r="L50" s="1"/>
      <c r="M50" s="1"/>
      <c r="N50" s="1"/>
      <c r="O50" s="1"/>
      <c r="P50" s="1"/>
      <c r="Q50" s="1"/>
      <c r="R50" s="1"/>
      <c r="S50" s="1"/>
      <c r="T50" s="1"/>
      <c r="U50" s="1"/>
      <c r="V50" s="1"/>
      <c r="W50" s="1"/>
      <c r="X50" s="1"/>
      <c r="Y50" s="1"/>
      <c r="Z50" s="1"/>
    </row>
    <row r="51" spans="1:26" ht="14.25" customHeight="1" x14ac:dyDescent="0.25">
      <c r="A51" s="202"/>
      <c r="B51" s="214" t="s">
        <v>3322</v>
      </c>
      <c r="C51" s="215" t="s">
        <v>4153</v>
      </c>
      <c r="D51" s="403" t="s">
        <v>4154</v>
      </c>
      <c r="E51" s="404">
        <v>2006</v>
      </c>
      <c r="F51" s="214">
        <v>2016</v>
      </c>
      <c r="G51" s="405">
        <v>50000000000</v>
      </c>
      <c r="H51" s="405">
        <v>50000000000</v>
      </c>
      <c r="I51" s="404" t="s">
        <v>4155</v>
      </c>
      <c r="J51" s="404"/>
      <c r="K51" s="404"/>
      <c r="L51" s="404"/>
      <c r="M51" s="404"/>
      <c r="N51" s="404"/>
      <c r="O51" s="404"/>
      <c r="P51" s="404"/>
      <c r="Q51" s="404"/>
      <c r="R51" s="404"/>
      <c r="S51" s="404"/>
      <c r="T51" s="404"/>
      <c r="U51" s="404"/>
      <c r="V51" s="404"/>
      <c r="W51" s="404"/>
      <c r="X51" s="404"/>
      <c r="Y51" s="404"/>
      <c r="Z51" s="404"/>
    </row>
    <row r="52" spans="1:26" ht="13.5" customHeight="1" x14ac:dyDescent="0.25">
      <c r="A52" s="202"/>
      <c r="B52" s="202" t="s">
        <v>3997</v>
      </c>
      <c r="C52" s="406" t="s">
        <v>3998</v>
      </c>
      <c r="D52" s="406" t="s">
        <v>213</v>
      </c>
      <c r="E52" s="407">
        <v>2009</v>
      </c>
      <c r="F52" s="214">
        <v>2009</v>
      </c>
      <c r="G52" s="408">
        <v>5958540000</v>
      </c>
      <c r="H52" s="409">
        <v>5408040000</v>
      </c>
      <c r="I52" s="214" t="s">
        <v>4156</v>
      </c>
      <c r="J52" s="404" t="e">
        <f>VLOOKUP($B52,'[18]PL4.Tra tinh'!$B$6:$I$41,7,0)</f>
        <v>#N/A</v>
      </c>
      <c r="K52" s="404" t="e">
        <f>VLOOKUP($B52,'[18]PL4.Tra tinh'!$B$6:$I$41,8,0)</f>
        <v>#N/A</v>
      </c>
      <c r="L52" s="404"/>
      <c r="M52" s="404"/>
      <c r="N52" s="404"/>
      <c r="O52" s="404"/>
      <c r="P52" s="404"/>
      <c r="Q52" s="404"/>
      <c r="R52" s="404"/>
      <c r="S52" s="404"/>
      <c r="T52" s="404"/>
      <c r="U52" s="404"/>
      <c r="V52" s="404"/>
      <c r="W52" s="404"/>
      <c r="X52" s="404"/>
      <c r="Y52" s="404"/>
      <c r="Z52" s="404"/>
    </row>
    <row r="53" spans="1:26" ht="14.25" customHeight="1" x14ac:dyDescent="0.25">
      <c r="A53" s="410"/>
      <c r="B53" s="410"/>
    </row>
    <row r="54" spans="1:26" ht="14.25" customHeight="1" x14ac:dyDescent="0.25">
      <c r="A54" s="410"/>
      <c r="B54" s="410"/>
    </row>
    <row r="55" spans="1:26" ht="14.25" customHeight="1" x14ac:dyDescent="0.25">
      <c r="A55" s="410"/>
      <c r="B55" s="410"/>
    </row>
    <row r="56" spans="1:26" ht="14.25" customHeight="1" x14ac:dyDescent="0.25">
      <c r="A56" s="410"/>
      <c r="B56" s="410"/>
    </row>
    <row r="57" spans="1:26" ht="14.25" customHeight="1" x14ac:dyDescent="0.25">
      <c r="A57" s="410"/>
      <c r="B57" s="410"/>
    </row>
    <row r="58" spans="1:26" ht="14.25" customHeight="1" x14ac:dyDescent="0.25">
      <c r="A58" s="410"/>
      <c r="B58" s="410"/>
    </row>
    <row r="59" spans="1:26" ht="14.25" customHeight="1" x14ac:dyDescent="0.25">
      <c r="A59" s="410"/>
      <c r="B59" s="410"/>
    </row>
    <row r="60" spans="1:26" ht="14.25" customHeight="1" x14ac:dyDescent="0.25">
      <c r="A60" s="410"/>
      <c r="B60" s="410"/>
    </row>
    <row r="61" spans="1:26" ht="14.25" customHeight="1" x14ac:dyDescent="0.25">
      <c r="A61" s="410"/>
      <c r="B61" s="410"/>
    </row>
    <row r="62" spans="1:26" ht="14.25" customHeight="1" x14ac:dyDescent="0.25">
      <c r="A62" s="410"/>
      <c r="B62" s="410"/>
    </row>
    <row r="63" spans="1:26" ht="14.25" customHeight="1" x14ac:dyDescent="0.25">
      <c r="A63" s="410"/>
      <c r="B63" s="410"/>
    </row>
    <row r="64" spans="1:26" ht="14.25" customHeight="1" x14ac:dyDescent="0.25">
      <c r="A64" s="410"/>
      <c r="B64" s="410"/>
    </row>
    <row r="65" spans="1:2" ht="14.25" customHeight="1" x14ac:dyDescent="0.25">
      <c r="A65" s="410"/>
      <c r="B65" s="410"/>
    </row>
    <row r="66" spans="1:2" ht="14.25" customHeight="1" x14ac:dyDescent="0.25">
      <c r="A66" s="410"/>
      <c r="B66" s="410"/>
    </row>
    <row r="67" spans="1:2" ht="14.25" customHeight="1" x14ac:dyDescent="0.25">
      <c r="A67" s="410"/>
      <c r="B67" s="410"/>
    </row>
    <row r="68" spans="1:2" ht="14.25" customHeight="1" x14ac:dyDescent="0.25">
      <c r="A68" s="410"/>
      <c r="B68" s="410"/>
    </row>
    <row r="69" spans="1:2" ht="14.25" customHeight="1" x14ac:dyDescent="0.25">
      <c r="A69" s="410"/>
      <c r="B69" s="410"/>
    </row>
    <row r="70" spans="1:2" ht="14.25" customHeight="1" x14ac:dyDescent="0.25">
      <c r="A70" s="410"/>
      <c r="B70" s="410"/>
    </row>
    <row r="71" spans="1:2" ht="14.25" customHeight="1" x14ac:dyDescent="0.25">
      <c r="A71" s="410"/>
      <c r="B71" s="410"/>
    </row>
    <row r="72" spans="1:2" ht="14.25" customHeight="1" x14ac:dyDescent="0.25">
      <c r="A72" s="410"/>
      <c r="B72" s="410"/>
    </row>
    <row r="73" spans="1:2" ht="14.25" customHeight="1" x14ac:dyDescent="0.25">
      <c r="A73" s="410"/>
      <c r="B73" s="410"/>
    </row>
    <row r="74" spans="1:2" ht="14.25" customHeight="1" x14ac:dyDescent="0.25">
      <c r="A74" s="410"/>
      <c r="B74" s="410"/>
    </row>
    <row r="75" spans="1:2" ht="14.25" customHeight="1" x14ac:dyDescent="0.25">
      <c r="A75" s="410"/>
      <c r="B75" s="410"/>
    </row>
    <row r="76" spans="1:2" ht="14.25" customHeight="1" x14ac:dyDescent="0.25">
      <c r="A76" s="410"/>
      <c r="B76" s="410"/>
    </row>
    <row r="77" spans="1:2" ht="14.25" customHeight="1" x14ac:dyDescent="0.25">
      <c r="A77" s="410"/>
      <c r="B77" s="410"/>
    </row>
    <row r="78" spans="1:2" ht="14.25" customHeight="1" x14ac:dyDescent="0.25">
      <c r="A78" s="410"/>
      <c r="B78" s="410"/>
    </row>
    <row r="79" spans="1:2" ht="14.25" customHeight="1" x14ac:dyDescent="0.25">
      <c r="A79" s="410"/>
      <c r="B79" s="410"/>
    </row>
    <row r="80" spans="1:2" ht="14.25" customHeight="1" x14ac:dyDescent="0.25">
      <c r="A80" s="410"/>
      <c r="B80" s="410"/>
    </row>
    <row r="81" spans="1:2" ht="14.25" customHeight="1" x14ac:dyDescent="0.25">
      <c r="A81" s="410"/>
      <c r="B81" s="410"/>
    </row>
    <row r="82" spans="1:2" ht="14.25" customHeight="1" x14ac:dyDescent="0.25">
      <c r="A82" s="410"/>
      <c r="B82" s="410"/>
    </row>
    <row r="83" spans="1:2" ht="14.25" customHeight="1" x14ac:dyDescent="0.25">
      <c r="A83" s="410"/>
      <c r="B83" s="410"/>
    </row>
    <row r="84" spans="1:2" ht="14.25" customHeight="1" x14ac:dyDescent="0.25">
      <c r="A84" s="410"/>
      <c r="B84" s="410"/>
    </row>
    <row r="85" spans="1:2" ht="14.25" customHeight="1" x14ac:dyDescent="0.25">
      <c r="A85" s="410"/>
      <c r="B85" s="410"/>
    </row>
    <row r="86" spans="1:2" ht="14.25" customHeight="1" x14ac:dyDescent="0.25">
      <c r="A86" s="410"/>
      <c r="B86" s="410"/>
    </row>
    <row r="87" spans="1:2" ht="14.25" customHeight="1" x14ac:dyDescent="0.25">
      <c r="A87" s="410"/>
      <c r="B87" s="410"/>
    </row>
    <row r="88" spans="1:2" ht="14.25" customHeight="1" x14ac:dyDescent="0.25">
      <c r="A88" s="410"/>
      <c r="B88" s="410"/>
    </row>
    <row r="89" spans="1:2" ht="14.25" customHeight="1" x14ac:dyDescent="0.25">
      <c r="A89" s="410"/>
      <c r="B89" s="410"/>
    </row>
    <row r="90" spans="1:2" ht="14.25" customHeight="1" x14ac:dyDescent="0.25">
      <c r="A90" s="410"/>
      <c r="B90" s="410"/>
    </row>
    <row r="91" spans="1:2" ht="14.25" customHeight="1" x14ac:dyDescent="0.25">
      <c r="A91" s="410"/>
      <c r="B91" s="410"/>
    </row>
    <row r="92" spans="1:2" ht="14.25" customHeight="1" x14ac:dyDescent="0.25">
      <c r="A92" s="410"/>
      <c r="B92" s="410"/>
    </row>
    <row r="93" spans="1:2" ht="14.25" customHeight="1" x14ac:dyDescent="0.25">
      <c r="A93" s="410"/>
      <c r="B93" s="410"/>
    </row>
    <row r="94" spans="1:2" ht="14.25" customHeight="1" x14ac:dyDescent="0.25">
      <c r="A94" s="410"/>
      <c r="B94" s="410"/>
    </row>
    <row r="95" spans="1:2" ht="14.25" customHeight="1" x14ac:dyDescent="0.25">
      <c r="A95" s="410"/>
      <c r="B95" s="410"/>
    </row>
    <row r="96" spans="1:2" ht="14.25" customHeight="1" x14ac:dyDescent="0.25">
      <c r="A96" s="410"/>
      <c r="B96" s="410"/>
    </row>
    <row r="97" spans="1:2" ht="14.25" customHeight="1" x14ac:dyDescent="0.25">
      <c r="A97" s="410"/>
      <c r="B97" s="410"/>
    </row>
    <row r="98" spans="1:2" ht="14.25" customHeight="1" x14ac:dyDescent="0.25">
      <c r="A98" s="410"/>
      <c r="B98" s="410"/>
    </row>
    <row r="99" spans="1:2" ht="14.25" customHeight="1" x14ac:dyDescent="0.25">
      <c r="A99" s="410"/>
      <c r="B99" s="410"/>
    </row>
    <row r="100" spans="1:2" ht="14.25" customHeight="1" x14ac:dyDescent="0.25">
      <c r="A100" s="410"/>
      <c r="B100" s="410"/>
    </row>
    <row r="101" spans="1:2" ht="14.25" customHeight="1" x14ac:dyDescent="0.25">
      <c r="A101" s="410"/>
      <c r="B101" s="410"/>
    </row>
    <row r="102" spans="1:2" ht="14.25" customHeight="1" x14ac:dyDescent="0.25">
      <c r="A102" s="410"/>
      <c r="B102" s="410"/>
    </row>
    <row r="103" spans="1:2" ht="14.25" customHeight="1" x14ac:dyDescent="0.25">
      <c r="A103" s="410"/>
      <c r="B103" s="410"/>
    </row>
    <row r="104" spans="1:2" ht="14.25" customHeight="1" x14ac:dyDescent="0.25">
      <c r="A104" s="410"/>
      <c r="B104" s="410"/>
    </row>
    <row r="105" spans="1:2" ht="14.25" customHeight="1" x14ac:dyDescent="0.25">
      <c r="A105" s="410"/>
      <c r="B105" s="410"/>
    </row>
    <row r="106" spans="1:2" ht="14.25" customHeight="1" x14ac:dyDescent="0.25">
      <c r="A106" s="410"/>
      <c r="B106" s="410"/>
    </row>
    <row r="107" spans="1:2" ht="14.25" customHeight="1" x14ac:dyDescent="0.25">
      <c r="A107" s="410"/>
      <c r="B107" s="410"/>
    </row>
    <row r="108" spans="1:2" ht="14.25" customHeight="1" x14ac:dyDescent="0.25">
      <c r="A108" s="410"/>
      <c r="B108" s="410"/>
    </row>
    <row r="109" spans="1:2" ht="14.25" customHeight="1" x14ac:dyDescent="0.25">
      <c r="A109" s="410"/>
      <c r="B109" s="410"/>
    </row>
    <row r="110" spans="1:2" ht="14.25" customHeight="1" x14ac:dyDescent="0.25">
      <c r="A110" s="410"/>
      <c r="B110" s="410"/>
    </row>
    <row r="111" spans="1:2" ht="14.25" customHeight="1" x14ac:dyDescent="0.25">
      <c r="A111" s="410"/>
      <c r="B111" s="410"/>
    </row>
    <row r="112" spans="1:2" ht="14.25" customHeight="1" x14ac:dyDescent="0.25">
      <c r="A112" s="410"/>
      <c r="B112" s="410"/>
    </row>
    <row r="113" spans="1:2" ht="14.25" customHeight="1" x14ac:dyDescent="0.25">
      <c r="A113" s="410"/>
      <c r="B113" s="410"/>
    </row>
    <row r="114" spans="1:2" ht="14.25" customHeight="1" x14ac:dyDescent="0.25">
      <c r="A114" s="410"/>
      <c r="B114" s="410"/>
    </row>
    <row r="115" spans="1:2" ht="14.25" customHeight="1" x14ac:dyDescent="0.25">
      <c r="A115" s="410"/>
      <c r="B115" s="410"/>
    </row>
    <row r="116" spans="1:2" ht="14.25" customHeight="1" x14ac:dyDescent="0.25">
      <c r="A116" s="410"/>
      <c r="B116" s="410"/>
    </row>
    <row r="117" spans="1:2" ht="14.25" customHeight="1" x14ac:dyDescent="0.25">
      <c r="A117" s="410"/>
      <c r="B117" s="410"/>
    </row>
    <row r="118" spans="1:2" ht="14.25" customHeight="1" x14ac:dyDescent="0.25">
      <c r="A118" s="410"/>
      <c r="B118" s="410"/>
    </row>
    <row r="119" spans="1:2" ht="14.25" customHeight="1" x14ac:dyDescent="0.25">
      <c r="A119" s="410"/>
      <c r="B119" s="410"/>
    </row>
    <row r="120" spans="1:2" ht="14.25" customHeight="1" x14ac:dyDescent="0.25">
      <c r="A120" s="410"/>
      <c r="B120" s="410"/>
    </row>
    <row r="121" spans="1:2" ht="14.25" customHeight="1" x14ac:dyDescent="0.25">
      <c r="A121" s="410"/>
      <c r="B121" s="410"/>
    </row>
    <row r="122" spans="1:2" ht="14.25" customHeight="1" x14ac:dyDescent="0.25">
      <c r="A122" s="410"/>
      <c r="B122" s="410"/>
    </row>
    <row r="123" spans="1:2" ht="14.25" customHeight="1" x14ac:dyDescent="0.25">
      <c r="A123" s="410"/>
      <c r="B123" s="410"/>
    </row>
    <row r="124" spans="1:2" ht="14.25" customHeight="1" x14ac:dyDescent="0.25">
      <c r="A124" s="410"/>
      <c r="B124" s="410"/>
    </row>
    <row r="125" spans="1:2" ht="14.25" customHeight="1" x14ac:dyDescent="0.25">
      <c r="A125" s="410"/>
      <c r="B125" s="410"/>
    </row>
    <row r="126" spans="1:2" ht="14.25" customHeight="1" x14ac:dyDescent="0.25">
      <c r="A126" s="410"/>
      <c r="B126" s="410"/>
    </row>
    <row r="127" spans="1:2" ht="14.25" customHeight="1" x14ac:dyDescent="0.25">
      <c r="A127" s="410"/>
      <c r="B127" s="410"/>
    </row>
    <row r="128" spans="1:2" ht="14.25" customHeight="1" x14ac:dyDescent="0.25">
      <c r="A128" s="410"/>
      <c r="B128" s="410"/>
    </row>
    <row r="129" spans="1:2" ht="14.25" customHeight="1" x14ac:dyDescent="0.25">
      <c r="A129" s="410"/>
      <c r="B129" s="410"/>
    </row>
    <row r="130" spans="1:2" ht="14.25" customHeight="1" x14ac:dyDescent="0.25">
      <c r="A130" s="410"/>
      <c r="B130" s="410"/>
    </row>
    <row r="131" spans="1:2" ht="14.25" customHeight="1" x14ac:dyDescent="0.25">
      <c r="A131" s="410"/>
      <c r="B131" s="410"/>
    </row>
    <row r="132" spans="1:2" ht="14.25" customHeight="1" x14ac:dyDescent="0.25">
      <c r="A132" s="410"/>
      <c r="B132" s="410"/>
    </row>
    <row r="133" spans="1:2" ht="14.25" customHeight="1" x14ac:dyDescent="0.25">
      <c r="A133" s="410"/>
      <c r="B133" s="410"/>
    </row>
    <row r="134" spans="1:2" ht="14.25" customHeight="1" x14ac:dyDescent="0.25">
      <c r="A134" s="410"/>
      <c r="B134" s="410"/>
    </row>
    <row r="135" spans="1:2" ht="14.25" customHeight="1" x14ac:dyDescent="0.25">
      <c r="A135" s="410"/>
      <c r="B135" s="410"/>
    </row>
    <row r="136" spans="1:2" ht="14.25" customHeight="1" x14ac:dyDescent="0.25">
      <c r="A136" s="410"/>
      <c r="B136" s="410"/>
    </row>
    <row r="137" spans="1:2" ht="14.25" customHeight="1" x14ac:dyDescent="0.25">
      <c r="A137" s="410"/>
      <c r="B137" s="410"/>
    </row>
    <row r="138" spans="1:2" ht="14.25" customHeight="1" x14ac:dyDescent="0.25">
      <c r="A138" s="410"/>
      <c r="B138" s="410"/>
    </row>
    <row r="139" spans="1:2" ht="14.25" customHeight="1" x14ac:dyDescent="0.25">
      <c r="A139" s="410"/>
      <c r="B139" s="410"/>
    </row>
    <row r="140" spans="1:2" ht="14.25" customHeight="1" x14ac:dyDescent="0.25">
      <c r="A140" s="410"/>
      <c r="B140" s="410"/>
    </row>
    <row r="141" spans="1:2" ht="14.25" customHeight="1" x14ac:dyDescent="0.25">
      <c r="A141" s="410"/>
      <c r="B141" s="410"/>
    </row>
    <row r="142" spans="1:2" ht="14.25" customHeight="1" x14ac:dyDescent="0.25">
      <c r="A142" s="410"/>
      <c r="B142" s="410"/>
    </row>
    <row r="143" spans="1:2" ht="14.25" customHeight="1" x14ac:dyDescent="0.25">
      <c r="A143" s="410"/>
      <c r="B143" s="410"/>
    </row>
    <row r="144" spans="1:2" ht="14.25" customHeight="1" x14ac:dyDescent="0.25">
      <c r="A144" s="410"/>
      <c r="B144" s="410"/>
    </row>
    <row r="145" spans="1:2" ht="14.25" customHeight="1" x14ac:dyDescent="0.25">
      <c r="A145" s="410"/>
      <c r="B145" s="410"/>
    </row>
    <row r="146" spans="1:2" ht="14.25" customHeight="1" x14ac:dyDescent="0.25">
      <c r="A146" s="410"/>
      <c r="B146" s="410"/>
    </row>
    <row r="147" spans="1:2" ht="14.25" customHeight="1" x14ac:dyDescent="0.25">
      <c r="A147" s="410"/>
      <c r="B147" s="410"/>
    </row>
    <row r="148" spans="1:2" ht="14.25" customHeight="1" x14ac:dyDescent="0.25">
      <c r="A148" s="410"/>
      <c r="B148" s="410"/>
    </row>
    <row r="149" spans="1:2" ht="14.25" customHeight="1" x14ac:dyDescent="0.25">
      <c r="A149" s="410"/>
      <c r="B149" s="410"/>
    </row>
    <row r="150" spans="1:2" ht="14.25" customHeight="1" x14ac:dyDescent="0.25">
      <c r="A150" s="410"/>
      <c r="B150" s="410"/>
    </row>
    <row r="151" spans="1:2" ht="14.25" customHeight="1" x14ac:dyDescent="0.25">
      <c r="A151" s="410"/>
      <c r="B151" s="410"/>
    </row>
    <row r="152" spans="1:2" ht="14.25" customHeight="1" x14ac:dyDescent="0.25">
      <c r="A152" s="410"/>
      <c r="B152" s="410"/>
    </row>
    <row r="153" spans="1:2" ht="14.25" customHeight="1" x14ac:dyDescent="0.25">
      <c r="A153" s="410"/>
      <c r="B153" s="410"/>
    </row>
    <row r="154" spans="1:2" ht="14.25" customHeight="1" x14ac:dyDescent="0.25">
      <c r="A154" s="410"/>
      <c r="B154" s="410"/>
    </row>
    <row r="155" spans="1:2" ht="14.25" customHeight="1" x14ac:dyDescent="0.25">
      <c r="A155" s="410"/>
      <c r="B155" s="410"/>
    </row>
    <row r="156" spans="1:2" ht="14.25" customHeight="1" x14ac:dyDescent="0.25">
      <c r="A156" s="410"/>
      <c r="B156" s="410"/>
    </row>
    <row r="157" spans="1:2" ht="14.25" customHeight="1" x14ac:dyDescent="0.25">
      <c r="A157" s="410"/>
      <c r="B157" s="410"/>
    </row>
    <row r="158" spans="1:2" ht="14.25" customHeight="1" x14ac:dyDescent="0.25">
      <c r="A158" s="410"/>
      <c r="B158" s="410"/>
    </row>
    <row r="159" spans="1:2" ht="14.25" customHeight="1" x14ac:dyDescent="0.25">
      <c r="A159" s="410"/>
      <c r="B159" s="410"/>
    </row>
    <row r="160" spans="1:2" ht="14.25" customHeight="1" x14ac:dyDescent="0.25">
      <c r="A160" s="410"/>
      <c r="B160" s="410"/>
    </row>
    <row r="161" spans="1:2" ht="14.25" customHeight="1" x14ac:dyDescent="0.25">
      <c r="A161" s="410"/>
      <c r="B161" s="410"/>
    </row>
    <row r="162" spans="1:2" ht="14.25" customHeight="1" x14ac:dyDescent="0.25">
      <c r="A162" s="410"/>
      <c r="B162" s="410"/>
    </row>
    <row r="163" spans="1:2" ht="14.25" customHeight="1" x14ac:dyDescent="0.25">
      <c r="A163" s="410"/>
      <c r="B163" s="410"/>
    </row>
    <row r="164" spans="1:2" ht="14.25" customHeight="1" x14ac:dyDescent="0.25">
      <c r="A164" s="410"/>
      <c r="B164" s="410"/>
    </row>
    <row r="165" spans="1:2" ht="14.25" customHeight="1" x14ac:dyDescent="0.25">
      <c r="A165" s="410"/>
      <c r="B165" s="410"/>
    </row>
    <row r="166" spans="1:2" ht="14.25" customHeight="1" x14ac:dyDescent="0.25">
      <c r="A166" s="410"/>
      <c r="B166" s="410"/>
    </row>
    <row r="167" spans="1:2" ht="14.25" customHeight="1" x14ac:dyDescent="0.25">
      <c r="A167" s="410"/>
      <c r="B167" s="410"/>
    </row>
    <row r="168" spans="1:2" ht="14.25" customHeight="1" x14ac:dyDescent="0.25">
      <c r="A168" s="410"/>
      <c r="B168" s="410"/>
    </row>
    <row r="169" spans="1:2" ht="14.25" customHeight="1" x14ac:dyDescent="0.25">
      <c r="A169" s="410"/>
      <c r="B169" s="410"/>
    </row>
    <row r="170" spans="1:2" ht="14.25" customHeight="1" x14ac:dyDescent="0.25">
      <c r="A170" s="410"/>
      <c r="B170" s="410"/>
    </row>
    <row r="171" spans="1:2" ht="14.25" customHeight="1" x14ac:dyDescent="0.25">
      <c r="A171" s="410"/>
      <c r="B171" s="410"/>
    </row>
    <row r="172" spans="1:2" ht="14.25" customHeight="1" x14ac:dyDescent="0.25">
      <c r="A172" s="410"/>
      <c r="B172" s="410"/>
    </row>
    <row r="173" spans="1:2" ht="14.25" customHeight="1" x14ac:dyDescent="0.25">
      <c r="A173" s="410"/>
      <c r="B173" s="410"/>
    </row>
    <row r="174" spans="1:2" ht="14.25" customHeight="1" x14ac:dyDescent="0.25">
      <c r="A174" s="410"/>
      <c r="B174" s="410"/>
    </row>
    <row r="175" spans="1:2" ht="14.25" customHeight="1" x14ac:dyDescent="0.25">
      <c r="A175" s="410"/>
      <c r="B175" s="410"/>
    </row>
    <row r="176" spans="1:2" ht="14.25" customHeight="1" x14ac:dyDescent="0.25">
      <c r="A176" s="410"/>
      <c r="B176" s="410"/>
    </row>
    <row r="177" spans="1:2" ht="14.25" customHeight="1" x14ac:dyDescent="0.25">
      <c r="A177" s="410"/>
      <c r="B177" s="410"/>
    </row>
    <row r="178" spans="1:2" ht="14.25" customHeight="1" x14ac:dyDescent="0.25">
      <c r="A178" s="410"/>
      <c r="B178" s="410"/>
    </row>
    <row r="179" spans="1:2" ht="14.25" customHeight="1" x14ac:dyDescent="0.25">
      <c r="A179" s="410"/>
      <c r="B179" s="410"/>
    </row>
    <row r="180" spans="1:2" ht="14.25" customHeight="1" x14ac:dyDescent="0.25">
      <c r="A180" s="410"/>
      <c r="B180" s="410"/>
    </row>
    <row r="181" spans="1:2" ht="14.25" customHeight="1" x14ac:dyDescent="0.25">
      <c r="A181" s="410"/>
      <c r="B181" s="410"/>
    </row>
    <row r="182" spans="1:2" ht="14.25" customHeight="1" x14ac:dyDescent="0.25">
      <c r="A182" s="410"/>
      <c r="B182" s="410"/>
    </row>
    <row r="183" spans="1:2" ht="14.25" customHeight="1" x14ac:dyDescent="0.25">
      <c r="A183" s="410"/>
      <c r="B183" s="410"/>
    </row>
    <row r="184" spans="1:2" ht="14.25" customHeight="1" x14ac:dyDescent="0.25">
      <c r="A184" s="410"/>
      <c r="B184" s="410"/>
    </row>
    <row r="185" spans="1:2" ht="14.25" customHeight="1" x14ac:dyDescent="0.25">
      <c r="A185" s="410"/>
      <c r="B185" s="410"/>
    </row>
    <row r="186" spans="1:2" ht="14.25" customHeight="1" x14ac:dyDescent="0.25">
      <c r="A186" s="410"/>
      <c r="B186" s="410"/>
    </row>
    <row r="187" spans="1:2" ht="14.25" customHeight="1" x14ac:dyDescent="0.25">
      <c r="A187" s="410"/>
      <c r="B187" s="410"/>
    </row>
    <row r="188" spans="1:2" ht="14.25" customHeight="1" x14ac:dyDescent="0.25">
      <c r="A188" s="410"/>
      <c r="B188" s="410"/>
    </row>
    <row r="189" spans="1:2" ht="14.25" customHeight="1" x14ac:dyDescent="0.25">
      <c r="A189" s="410"/>
      <c r="B189" s="410"/>
    </row>
    <row r="190" spans="1:2" ht="14.25" customHeight="1" x14ac:dyDescent="0.25">
      <c r="A190" s="410"/>
      <c r="B190" s="410"/>
    </row>
    <row r="191" spans="1:2" ht="14.25" customHeight="1" x14ac:dyDescent="0.25">
      <c r="A191" s="410"/>
      <c r="B191" s="410"/>
    </row>
    <row r="192" spans="1:2" ht="14.25" customHeight="1" x14ac:dyDescent="0.25">
      <c r="A192" s="410"/>
      <c r="B192" s="410"/>
    </row>
    <row r="193" spans="1:2" ht="14.25" customHeight="1" x14ac:dyDescent="0.25">
      <c r="A193" s="410"/>
      <c r="B193" s="410"/>
    </row>
    <row r="194" spans="1:2" ht="14.25" customHeight="1" x14ac:dyDescent="0.25">
      <c r="A194" s="410"/>
      <c r="B194" s="410"/>
    </row>
    <row r="195" spans="1:2" ht="14.25" customHeight="1" x14ac:dyDescent="0.25">
      <c r="A195" s="410"/>
      <c r="B195" s="410"/>
    </row>
    <row r="196" spans="1:2" ht="14.25" customHeight="1" x14ac:dyDescent="0.25">
      <c r="A196" s="410"/>
      <c r="B196" s="410"/>
    </row>
    <row r="197" spans="1:2" ht="14.25" customHeight="1" x14ac:dyDescent="0.25">
      <c r="A197" s="410"/>
      <c r="B197" s="410"/>
    </row>
    <row r="198" spans="1:2" ht="14.25" customHeight="1" x14ac:dyDescent="0.25">
      <c r="A198" s="410"/>
      <c r="B198" s="410"/>
    </row>
    <row r="199" spans="1:2" ht="14.25" customHeight="1" x14ac:dyDescent="0.25">
      <c r="A199" s="410"/>
      <c r="B199" s="410"/>
    </row>
    <row r="200" spans="1:2" ht="14.25" customHeight="1" x14ac:dyDescent="0.25">
      <c r="A200" s="410"/>
      <c r="B200" s="410"/>
    </row>
    <row r="201" spans="1:2" ht="14.25" customHeight="1" x14ac:dyDescent="0.25">
      <c r="A201" s="410"/>
      <c r="B201" s="410"/>
    </row>
    <row r="202" spans="1:2" ht="14.25" customHeight="1" x14ac:dyDescent="0.25">
      <c r="A202" s="410"/>
      <c r="B202" s="410"/>
    </row>
    <row r="203" spans="1:2" ht="14.25" customHeight="1" x14ac:dyDescent="0.25">
      <c r="A203" s="410"/>
      <c r="B203" s="410"/>
    </row>
    <row r="204" spans="1:2" ht="14.25" customHeight="1" x14ac:dyDescent="0.25">
      <c r="A204" s="410"/>
      <c r="B204" s="410"/>
    </row>
    <row r="205" spans="1:2" ht="14.25" customHeight="1" x14ac:dyDescent="0.25">
      <c r="A205" s="410"/>
      <c r="B205" s="410"/>
    </row>
    <row r="206" spans="1:2" ht="14.25" customHeight="1" x14ac:dyDescent="0.25">
      <c r="A206" s="410"/>
      <c r="B206" s="410"/>
    </row>
    <row r="207" spans="1:2" ht="14.25" customHeight="1" x14ac:dyDescent="0.25">
      <c r="A207" s="410"/>
      <c r="B207" s="410"/>
    </row>
    <row r="208" spans="1:2" ht="14.25" customHeight="1" x14ac:dyDescent="0.25">
      <c r="A208" s="410"/>
      <c r="B208" s="410"/>
    </row>
    <row r="209" spans="1:2" ht="14.25" customHeight="1" x14ac:dyDescent="0.25">
      <c r="A209" s="410"/>
      <c r="B209" s="410"/>
    </row>
    <row r="210" spans="1:2" ht="14.25" customHeight="1" x14ac:dyDescent="0.25">
      <c r="A210" s="410"/>
      <c r="B210" s="410"/>
    </row>
    <row r="211" spans="1:2" ht="14.25" customHeight="1" x14ac:dyDescent="0.25">
      <c r="A211" s="410"/>
      <c r="B211" s="410"/>
    </row>
    <row r="212" spans="1:2" ht="14.25" customHeight="1" x14ac:dyDescent="0.25">
      <c r="A212" s="410"/>
      <c r="B212" s="410"/>
    </row>
    <row r="213" spans="1:2" ht="14.25" customHeight="1" x14ac:dyDescent="0.25">
      <c r="A213" s="410"/>
      <c r="B213" s="410"/>
    </row>
    <row r="214" spans="1:2" ht="14.25" customHeight="1" x14ac:dyDescent="0.25">
      <c r="A214" s="410"/>
      <c r="B214" s="410"/>
    </row>
    <row r="215" spans="1:2" ht="14.25" customHeight="1" x14ac:dyDescent="0.25">
      <c r="A215" s="410"/>
      <c r="B215" s="410"/>
    </row>
    <row r="216" spans="1:2" ht="14.25" customHeight="1" x14ac:dyDescent="0.25">
      <c r="A216" s="410"/>
      <c r="B216" s="410"/>
    </row>
    <row r="217" spans="1:2" ht="14.25" customHeight="1" x14ac:dyDescent="0.25">
      <c r="A217" s="410"/>
      <c r="B217" s="410"/>
    </row>
    <row r="218" spans="1:2" ht="14.25" customHeight="1" x14ac:dyDescent="0.25">
      <c r="A218" s="410"/>
      <c r="B218" s="410"/>
    </row>
    <row r="219" spans="1:2" ht="14.25" customHeight="1" x14ac:dyDescent="0.25">
      <c r="A219" s="410"/>
      <c r="B219" s="410"/>
    </row>
    <row r="220" spans="1:2" ht="14.25" customHeight="1" x14ac:dyDescent="0.25">
      <c r="A220" s="410"/>
      <c r="B220" s="410"/>
    </row>
    <row r="221" spans="1:2" ht="14.25" customHeight="1" x14ac:dyDescent="0.25">
      <c r="A221" s="410"/>
      <c r="B221" s="410"/>
    </row>
    <row r="222" spans="1:2" ht="14.25" customHeight="1" x14ac:dyDescent="0.25">
      <c r="A222" s="410"/>
      <c r="B222" s="410"/>
    </row>
    <row r="223" spans="1:2" ht="14.25" customHeight="1" x14ac:dyDescent="0.25">
      <c r="A223" s="410"/>
      <c r="B223" s="410"/>
    </row>
    <row r="224" spans="1:2" ht="14.25" customHeight="1" x14ac:dyDescent="0.25">
      <c r="A224" s="410"/>
      <c r="B224" s="410"/>
    </row>
    <row r="225" spans="1:2" ht="14.25" customHeight="1" x14ac:dyDescent="0.25">
      <c r="A225" s="410"/>
      <c r="B225" s="410"/>
    </row>
    <row r="226" spans="1:2" ht="14.25" customHeight="1" x14ac:dyDescent="0.25">
      <c r="A226" s="410"/>
      <c r="B226" s="410"/>
    </row>
    <row r="227" spans="1:2" ht="14.25" customHeight="1" x14ac:dyDescent="0.25">
      <c r="A227" s="410"/>
      <c r="B227" s="410"/>
    </row>
    <row r="228" spans="1:2" ht="14.25" customHeight="1" x14ac:dyDescent="0.25">
      <c r="A228" s="410"/>
      <c r="B228" s="410"/>
    </row>
    <row r="229" spans="1:2" ht="14.25" customHeight="1" x14ac:dyDescent="0.25">
      <c r="A229" s="410"/>
      <c r="B229" s="410"/>
    </row>
    <row r="230" spans="1:2" ht="14.25" customHeight="1" x14ac:dyDescent="0.25">
      <c r="A230" s="410"/>
      <c r="B230" s="410"/>
    </row>
    <row r="231" spans="1:2" ht="14.25" customHeight="1" x14ac:dyDescent="0.25">
      <c r="A231" s="410"/>
      <c r="B231" s="410"/>
    </row>
    <row r="232" spans="1:2" ht="14.25" customHeight="1" x14ac:dyDescent="0.25">
      <c r="A232" s="410"/>
      <c r="B232" s="410"/>
    </row>
    <row r="233" spans="1:2" ht="14.25" customHeight="1" x14ac:dyDescent="0.25">
      <c r="A233" s="410"/>
      <c r="B233" s="410"/>
    </row>
    <row r="234" spans="1:2" ht="14.25" customHeight="1" x14ac:dyDescent="0.25">
      <c r="A234" s="410"/>
      <c r="B234" s="410"/>
    </row>
    <row r="235" spans="1:2" ht="14.25" customHeight="1" x14ac:dyDescent="0.25">
      <c r="A235" s="410"/>
      <c r="B235" s="410"/>
    </row>
    <row r="236" spans="1:2" ht="14.25" customHeight="1" x14ac:dyDescent="0.25">
      <c r="A236" s="410"/>
      <c r="B236" s="410"/>
    </row>
    <row r="237" spans="1:2" ht="14.25" customHeight="1" x14ac:dyDescent="0.25">
      <c r="A237" s="410"/>
      <c r="B237" s="410"/>
    </row>
    <row r="238" spans="1:2" ht="14.25" customHeight="1" x14ac:dyDescent="0.25">
      <c r="A238" s="410"/>
      <c r="B238" s="410"/>
    </row>
    <row r="239" spans="1:2" ht="14.25" customHeight="1" x14ac:dyDescent="0.25">
      <c r="A239" s="410"/>
      <c r="B239" s="410"/>
    </row>
    <row r="240" spans="1:2" ht="14.25" customHeight="1" x14ac:dyDescent="0.25">
      <c r="A240" s="410"/>
      <c r="B240" s="410"/>
    </row>
    <row r="241" spans="1:2" ht="14.25" customHeight="1" x14ac:dyDescent="0.25">
      <c r="A241" s="410"/>
      <c r="B241" s="410"/>
    </row>
    <row r="242" spans="1:2" ht="14.25" customHeight="1" x14ac:dyDescent="0.25">
      <c r="A242" s="410"/>
      <c r="B242" s="410"/>
    </row>
    <row r="243" spans="1:2" ht="14.25" customHeight="1" x14ac:dyDescent="0.25">
      <c r="A243" s="410"/>
      <c r="B243" s="410"/>
    </row>
    <row r="244" spans="1:2" ht="14.25" customHeight="1" x14ac:dyDescent="0.25">
      <c r="A244" s="410"/>
      <c r="B244" s="410"/>
    </row>
    <row r="245" spans="1:2" ht="14.25" customHeight="1" x14ac:dyDescent="0.25">
      <c r="A245" s="410"/>
      <c r="B245" s="410"/>
    </row>
    <row r="246" spans="1:2" ht="14.25" customHeight="1" x14ac:dyDescent="0.25">
      <c r="A246" s="410"/>
      <c r="B246" s="410"/>
    </row>
    <row r="247" spans="1:2" ht="14.25" customHeight="1" x14ac:dyDescent="0.25">
      <c r="A247" s="410"/>
      <c r="B247" s="410"/>
    </row>
    <row r="248" spans="1:2" ht="14.25" customHeight="1" x14ac:dyDescent="0.25">
      <c r="A248" s="410"/>
      <c r="B248" s="410"/>
    </row>
    <row r="249" spans="1:2" ht="14.25" customHeight="1" x14ac:dyDescent="0.25">
      <c r="A249" s="410"/>
      <c r="B249" s="410"/>
    </row>
    <row r="250" spans="1:2" ht="14.25" customHeight="1" x14ac:dyDescent="0.25">
      <c r="A250" s="410"/>
      <c r="B250" s="410"/>
    </row>
    <row r="251" spans="1:2" ht="14.25" customHeight="1" x14ac:dyDescent="0.25">
      <c r="A251" s="410"/>
      <c r="B251" s="410"/>
    </row>
    <row r="252" spans="1:2" ht="14.25" customHeight="1" x14ac:dyDescent="0.25">
      <c r="A252" s="410"/>
      <c r="B252" s="410"/>
    </row>
    <row r="253" spans="1:2" ht="14.25" customHeight="1" x14ac:dyDescent="0.25">
      <c r="A253" s="410"/>
      <c r="B253" s="410"/>
    </row>
    <row r="254" spans="1:2" ht="14.25" customHeight="1" x14ac:dyDescent="0.25">
      <c r="A254" s="410"/>
      <c r="B254" s="410"/>
    </row>
    <row r="255" spans="1:2" ht="14.25" customHeight="1" x14ac:dyDescent="0.25">
      <c r="A255" s="410"/>
      <c r="B255" s="410"/>
    </row>
    <row r="256" spans="1:2" ht="14.25" customHeight="1" x14ac:dyDescent="0.25">
      <c r="A256" s="410"/>
      <c r="B256" s="410"/>
    </row>
    <row r="257" spans="1:2" ht="14.25" customHeight="1" x14ac:dyDescent="0.25">
      <c r="A257" s="410"/>
      <c r="B257" s="410"/>
    </row>
    <row r="258" spans="1:2" ht="14.25" customHeight="1" x14ac:dyDescent="0.25">
      <c r="A258" s="410"/>
      <c r="B258" s="410"/>
    </row>
    <row r="259" spans="1:2" ht="14.25" customHeight="1" x14ac:dyDescent="0.25">
      <c r="A259" s="410"/>
      <c r="B259" s="410"/>
    </row>
    <row r="260" spans="1:2" ht="14.25" customHeight="1" x14ac:dyDescent="0.25">
      <c r="A260" s="410"/>
      <c r="B260" s="410"/>
    </row>
    <row r="261" spans="1:2" ht="14.25" customHeight="1" x14ac:dyDescent="0.25">
      <c r="A261" s="410"/>
      <c r="B261" s="410"/>
    </row>
    <row r="262" spans="1:2" ht="14.25" customHeight="1" x14ac:dyDescent="0.25">
      <c r="A262" s="410"/>
      <c r="B262" s="410"/>
    </row>
    <row r="263" spans="1:2" ht="14.25" customHeight="1" x14ac:dyDescent="0.25">
      <c r="A263" s="410"/>
      <c r="B263" s="410"/>
    </row>
    <row r="264" spans="1:2" ht="14.25" customHeight="1" x14ac:dyDescent="0.25">
      <c r="A264" s="410"/>
      <c r="B264" s="410"/>
    </row>
    <row r="265" spans="1:2" ht="14.25" customHeight="1" x14ac:dyDescent="0.25">
      <c r="A265" s="410"/>
      <c r="B265" s="410"/>
    </row>
    <row r="266" spans="1:2" ht="14.25" customHeight="1" x14ac:dyDescent="0.25">
      <c r="A266" s="410"/>
      <c r="B266" s="410"/>
    </row>
    <row r="267" spans="1:2" ht="14.25" customHeight="1" x14ac:dyDescent="0.25">
      <c r="A267" s="410"/>
      <c r="B267" s="410"/>
    </row>
    <row r="268" spans="1:2" ht="14.25" customHeight="1" x14ac:dyDescent="0.25">
      <c r="A268" s="410"/>
      <c r="B268" s="410"/>
    </row>
    <row r="269" spans="1:2" ht="14.25" customHeight="1" x14ac:dyDescent="0.25">
      <c r="A269" s="410"/>
      <c r="B269" s="410"/>
    </row>
    <row r="270" spans="1:2" ht="14.25" customHeight="1" x14ac:dyDescent="0.25">
      <c r="A270" s="410"/>
      <c r="B270" s="410"/>
    </row>
    <row r="271" spans="1:2" ht="14.25" customHeight="1" x14ac:dyDescent="0.25">
      <c r="A271" s="410"/>
      <c r="B271" s="410"/>
    </row>
    <row r="272" spans="1:2" ht="14.25" customHeight="1" x14ac:dyDescent="0.25">
      <c r="A272" s="410"/>
      <c r="B272" s="410"/>
    </row>
    <row r="273" spans="1:2" ht="14.25" customHeight="1" x14ac:dyDescent="0.25">
      <c r="A273" s="410"/>
      <c r="B273" s="410"/>
    </row>
    <row r="274" spans="1:2" ht="14.25" customHeight="1" x14ac:dyDescent="0.25">
      <c r="A274" s="410"/>
      <c r="B274" s="410"/>
    </row>
    <row r="275" spans="1:2" ht="14.25" customHeight="1" x14ac:dyDescent="0.25">
      <c r="A275" s="410"/>
      <c r="B275" s="410"/>
    </row>
    <row r="276" spans="1:2" ht="14.25" customHeight="1" x14ac:dyDescent="0.25">
      <c r="A276" s="410"/>
      <c r="B276" s="410"/>
    </row>
    <row r="277" spans="1:2" ht="14.25" customHeight="1" x14ac:dyDescent="0.25">
      <c r="A277" s="410"/>
      <c r="B277" s="410"/>
    </row>
    <row r="278" spans="1:2" ht="14.25" customHeight="1" x14ac:dyDescent="0.25">
      <c r="A278" s="410"/>
      <c r="B278" s="410"/>
    </row>
    <row r="279" spans="1:2" ht="14.25" customHeight="1" x14ac:dyDescent="0.25">
      <c r="A279" s="410"/>
      <c r="B279" s="410"/>
    </row>
    <row r="280" spans="1:2" ht="14.25" customHeight="1" x14ac:dyDescent="0.25">
      <c r="A280" s="410"/>
      <c r="B280" s="410"/>
    </row>
    <row r="281" spans="1:2" ht="14.25" customHeight="1" x14ac:dyDescent="0.25">
      <c r="A281" s="410"/>
      <c r="B281" s="410"/>
    </row>
    <row r="282" spans="1:2" ht="14.25" customHeight="1" x14ac:dyDescent="0.25">
      <c r="A282" s="410"/>
      <c r="B282" s="410"/>
    </row>
    <row r="283" spans="1:2" ht="14.25" customHeight="1" x14ac:dyDescent="0.25">
      <c r="A283" s="410"/>
      <c r="B283" s="410"/>
    </row>
    <row r="284" spans="1:2" ht="14.25" customHeight="1" x14ac:dyDescent="0.25">
      <c r="A284" s="410"/>
      <c r="B284" s="410"/>
    </row>
    <row r="285" spans="1:2" ht="14.25" customHeight="1" x14ac:dyDescent="0.25">
      <c r="A285" s="410"/>
      <c r="B285" s="410"/>
    </row>
    <row r="286" spans="1:2" ht="14.25" customHeight="1" x14ac:dyDescent="0.25">
      <c r="A286" s="410"/>
      <c r="B286" s="410"/>
    </row>
    <row r="287" spans="1:2" ht="14.25" customHeight="1" x14ac:dyDescent="0.25">
      <c r="A287" s="410"/>
      <c r="B287" s="410"/>
    </row>
    <row r="288" spans="1:2" ht="14.25" customHeight="1" x14ac:dyDescent="0.25">
      <c r="A288" s="410"/>
      <c r="B288" s="410"/>
    </row>
    <row r="289" spans="1:2" ht="14.25" customHeight="1" x14ac:dyDescent="0.25">
      <c r="A289" s="410"/>
      <c r="B289" s="410"/>
    </row>
    <row r="290" spans="1:2" ht="14.25" customHeight="1" x14ac:dyDescent="0.25">
      <c r="A290" s="410"/>
      <c r="B290" s="410"/>
    </row>
    <row r="291" spans="1:2" ht="14.25" customHeight="1" x14ac:dyDescent="0.25">
      <c r="A291" s="410"/>
      <c r="B291" s="410"/>
    </row>
    <row r="292" spans="1:2" ht="14.25" customHeight="1" x14ac:dyDescent="0.25">
      <c r="A292" s="410"/>
      <c r="B292" s="410"/>
    </row>
    <row r="293" spans="1:2" ht="14.25" customHeight="1" x14ac:dyDescent="0.25">
      <c r="A293" s="410"/>
      <c r="B293" s="410"/>
    </row>
    <row r="294" spans="1:2" ht="14.25" customHeight="1" x14ac:dyDescent="0.25">
      <c r="A294" s="410"/>
      <c r="B294" s="410"/>
    </row>
    <row r="295" spans="1:2" ht="14.25" customHeight="1" x14ac:dyDescent="0.25">
      <c r="A295" s="410"/>
      <c r="B295" s="410"/>
    </row>
    <row r="296" spans="1:2" ht="14.25" customHeight="1" x14ac:dyDescent="0.25">
      <c r="A296" s="410"/>
      <c r="B296" s="410"/>
    </row>
    <row r="297" spans="1:2" ht="14.25" customHeight="1" x14ac:dyDescent="0.25">
      <c r="A297" s="410"/>
      <c r="B297" s="410"/>
    </row>
    <row r="298" spans="1:2" ht="14.25" customHeight="1" x14ac:dyDescent="0.25">
      <c r="A298" s="410"/>
      <c r="B298" s="410"/>
    </row>
    <row r="299" spans="1:2" ht="14.25" customHeight="1" x14ac:dyDescent="0.25">
      <c r="A299" s="410"/>
      <c r="B299" s="410"/>
    </row>
    <row r="300" spans="1:2" ht="14.25" customHeight="1" x14ac:dyDescent="0.25">
      <c r="A300" s="410"/>
      <c r="B300" s="410"/>
    </row>
    <row r="301" spans="1:2" ht="14.25" customHeight="1" x14ac:dyDescent="0.25">
      <c r="A301" s="410"/>
      <c r="B301" s="410"/>
    </row>
    <row r="302" spans="1:2" ht="14.25" customHeight="1" x14ac:dyDescent="0.25">
      <c r="A302" s="410"/>
      <c r="B302" s="410"/>
    </row>
    <row r="303" spans="1:2" ht="14.25" customHeight="1" x14ac:dyDescent="0.25">
      <c r="A303" s="410"/>
      <c r="B303" s="410"/>
    </row>
    <row r="304" spans="1:2" ht="14.25" customHeight="1" x14ac:dyDescent="0.25">
      <c r="A304" s="410"/>
      <c r="B304" s="410"/>
    </row>
    <row r="305" spans="1:2" ht="14.25" customHeight="1" x14ac:dyDescent="0.25">
      <c r="A305" s="410"/>
      <c r="B305" s="410"/>
    </row>
    <row r="306" spans="1:2" ht="14.25" customHeight="1" x14ac:dyDescent="0.25">
      <c r="A306" s="410"/>
      <c r="B306" s="410"/>
    </row>
    <row r="307" spans="1:2" ht="14.25" customHeight="1" x14ac:dyDescent="0.25">
      <c r="A307" s="410"/>
      <c r="B307" s="410"/>
    </row>
    <row r="308" spans="1:2" ht="14.25" customHeight="1" x14ac:dyDescent="0.25">
      <c r="A308" s="410"/>
      <c r="B308" s="410"/>
    </row>
    <row r="309" spans="1:2" ht="14.25" customHeight="1" x14ac:dyDescent="0.25">
      <c r="A309" s="410"/>
      <c r="B309" s="410"/>
    </row>
    <row r="310" spans="1:2" ht="14.25" customHeight="1" x14ac:dyDescent="0.25">
      <c r="A310" s="410"/>
      <c r="B310" s="410"/>
    </row>
    <row r="311" spans="1:2" ht="14.25" customHeight="1" x14ac:dyDescent="0.25">
      <c r="A311" s="410"/>
      <c r="B311" s="410"/>
    </row>
    <row r="312" spans="1:2" ht="14.25" customHeight="1" x14ac:dyDescent="0.25">
      <c r="A312" s="410"/>
      <c r="B312" s="410"/>
    </row>
    <row r="313" spans="1:2" ht="14.25" customHeight="1" x14ac:dyDescent="0.25">
      <c r="A313" s="410"/>
      <c r="B313" s="410"/>
    </row>
    <row r="314" spans="1:2" ht="14.25" customHeight="1" x14ac:dyDescent="0.25">
      <c r="A314" s="410"/>
      <c r="B314" s="410"/>
    </row>
    <row r="315" spans="1:2" ht="14.25" customHeight="1" x14ac:dyDescent="0.25">
      <c r="A315" s="410"/>
      <c r="B315" s="410"/>
    </row>
    <row r="316" spans="1:2" ht="14.25" customHeight="1" x14ac:dyDescent="0.25">
      <c r="A316" s="410"/>
      <c r="B316" s="410"/>
    </row>
    <row r="317" spans="1:2" ht="14.25" customHeight="1" x14ac:dyDescent="0.25">
      <c r="A317" s="410"/>
      <c r="B317" s="410"/>
    </row>
    <row r="318" spans="1:2" ht="14.25" customHeight="1" x14ac:dyDescent="0.25">
      <c r="A318" s="410"/>
      <c r="B318" s="410"/>
    </row>
    <row r="319" spans="1:2" ht="14.25" customHeight="1" x14ac:dyDescent="0.25">
      <c r="A319" s="410"/>
      <c r="B319" s="410"/>
    </row>
    <row r="320" spans="1:2" ht="14.25" customHeight="1" x14ac:dyDescent="0.25">
      <c r="A320" s="410"/>
      <c r="B320" s="410"/>
    </row>
    <row r="321" spans="1:2" ht="14.25" customHeight="1" x14ac:dyDescent="0.25">
      <c r="A321" s="410"/>
      <c r="B321" s="410"/>
    </row>
    <row r="322" spans="1:2" ht="14.25" customHeight="1" x14ac:dyDescent="0.25">
      <c r="A322" s="410"/>
      <c r="B322" s="410"/>
    </row>
    <row r="323" spans="1:2" ht="14.25" customHeight="1" x14ac:dyDescent="0.25">
      <c r="A323" s="410"/>
      <c r="B323" s="410"/>
    </row>
    <row r="324" spans="1:2" ht="14.25" customHeight="1" x14ac:dyDescent="0.25">
      <c r="A324" s="410"/>
      <c r="B324" s="410"/>
    </row>
    <row r="325" spans="1:2" ht="14.25" customHeight="1" x14ac:dyDescent="0.25">
      <c r="A325" s="410"/>
      <c r="B325" s="410"/>
    </row>
    <row r="326" spans="1:2" ht="14.25" customHeight="1" x14ac:dyDescent="0.25">
      <c r="A326" s="410"/>
      <c r="B326" s="410"/>
    </row>
    <row r="327" spans="1:2" ht="14.25" customHeight="1" x14ac:dyDescent="0.25">
      <c r="A327" s="410"/>
      <c r="B327" s="410"/>
    </row>
    <row r="328" spans="1:2" ht="14.25" customHeight="1" x14ac:dyDescent="0.25">
      <c r="A328" s="410"/>
      <c r="B328" s="410"/>
    </row>
    <row r="329" spans="1:2" ht="14.25" customHeight="1" x14ac:dyDescent="0.25">
      <c r="A329" s="410"/>
      <c r="B329" s="410"/>
    </row>
    <row r="330" spans="1:2" ht="14.25" customHeight="1" x14ac:dyDescent="0.25">
      <c r="A330" s="410"/>
      <c r="B330" s="410"/>
    </row>
    <row r="331" spans="1:2" ht="14.25" customHeight="1" x14ac:dyDescent="0.25">
      <c r="A331" s="410"/>
      <c r="B331" s="410"/>
    </row>
    <row r="332" spans="1:2" ht="14.25" customHeight="1" x14ac:dyDescent="0.25">
      <c r="A332" s="410"/>
      <c r="B332" s="410"/>
    </row>
    <row r="333" spans="1:2" ht="14.25" customHeight="1" x14ac:dyDescent="0.25">
      <c r="A333" s="410"/>
      <c r="B333" s="410"/>
    </row>
    <row r="334" spans="1:2" ht="14.25" customHeight="1" x14ac:dyDescent="0.25">
      <c r="A334" s="410"/>
      <c r="B334" s="410"/>
    </row>
    <row r="335" spans="1:2" ht="14.25" customHeight="1" x14ac:dyDescent="0.25">
      <c r="A335" s="410"/>
      <c r="B335" s="410"/>
    </row>
    <row r="336" spans="1:2" ht="14.25" customHeight="1" x14ac:dyDescent="0.25">
      <c r="A336" s="410"/>
      <c r="B336" s="410"/>
    </row>
    <row r="337" spans="1:2" ht="14.25" customHeight="1" x14ac:dyDescent="0.25">
      <c r="A337" s="410"/>
      <c r="B337" s="410"/>
    </row>
    <row r="338" spans="1:2" ht="14.25" customHeight="1" x14ac:dyDescent="0.25">
      <c r="A338" s="410"/>
      <c r="B338" s="410"/>
    </row>
    <row r="339" spans="1:2" ht="14.25" customHeight="1" x14ac:dyDescent="0.25">
      <c r="A339" s="410"/>
      <c r="B339" s="410"/>
    </row>
    <row r="340" spans="1:2" ht="14.25" customHeight="1" x14ac:dyDescent="0.25">
      <c r="A340" s="410"/>
      <c r="B340" s="410"/>
    </row>
    <row r="341" spans="1:2" ht="14.25" customHeight="1" x14ac:dyDescent="0.25">
      <c r="A341" s="410"/>
      <c r="B341" s="410"/>
    </row>
    <row r="342" spans="1:2" ht="14.25" customHeight="1" x14ac:dyDescent="0.25">
      <c r="A342" s="410"/>
      <c r="B342" s="410"/>
    </row>
    <row r="343" spans="1:2" ht="14.25" customHeight="1" x14ac:dyDescent="0.25">
      <c r="A343" s="410"/>
      <c r="B343" s="410"/>
    </row>
    <row r="344" spans="1:2" ht="14.25" customHeight="1" x14ac:dyDescent="0.25">
      <c r="A344" s="410"/>
      <c r="B344" s="410"/>
    </row>
    <row r="345" spans="1:2" ht="14.25" customHeight="1" x14ac:dyDescent="0.25">
      <c r="A345" s="410"/>
      <c r="B345" s="410"/>
    </row>
    <row r="346" spans="1:2" ht="14.25" customHeight="1" x14ac:dyDescent="0.25">
      <c r="A346" s="410"/>
      <c r="B346" s="410"/>
    </row>
    <row r="347" spans="1:2" ht="14.25" customHeight="1" x14ac:dyDescent="0.25">
      <c r="A347" s="410"/>
      <c r="B347" s="410"/>
    </row>
    <row r="348" spans="1:2" ht="14.25" customHeight="1" x14ac:dyDescent="0.25">
      <c r="A348" s="410"/>
      <c r="B348" s="410"/>
    </row>
    <row r="349" spans="1:2" ht="14.25" customHeight="1" x14ac:dyDescent="0.25">
      <c r="A349" s="410"/>
      <c r="B349" s="410"/>
    </row>
    <row r="350" spans="1:2" ht="14.25" customHeight="1" x14ac:dyDescent="0.25">
      <c r="A350" s="410"/>
      <c r="B350" s="410"/>
    </row>
    <row r="351" spans="1:2" ht="14.25" customHeight="1" x14ac:dyDescent="0.25">
      <c r="A351" s="410"/>
      <c r="B351" s="410"/>
    </row>
    <row r="352" spans="1:2" ht="14.25" customHeight="1" x14ac:dyDescent="0.25">
      <c r="A352" s="410"/>
      <c r="B352" s="410"/>
    </row>
    <row r="353" spans="1:2" ht="14.25" customHeight="1" x14ac:dyDescent="0.25">
      <c r="A353" s="410"/>
      <c r="B353" s="410"/>
    </row>
    <row r="354" spans="1:2" ht="14.25" customHeight="1" x14ac:dyDescent="0.25">
      <c r="A354" s="410"/>
      <c r="B354" s="410"/>
    </row>
    <row r="355" spans="1:2" ht="14.25" customHeight="1" x14ac:dyDescent="0.25">
      <c r="A355" s="410"/>
      <c r="B355" s="410"/>
    </row>
    <row r="356" spans="1:2" ht="14.25" customHeight="1" x14ac:dyDescent="0.25">
      <c r="A356" s="410"/>
      <c r="B356" s="410"/>
    </row>
    <row r="357" spans="1:2" ht="14.25" customHeight="1" x14ac:dyDescent="0.25">
      <c r="A357" s="410"/>
      <c r="B357" s="410"/>
    </row>
    <row r="358" spans="1:2" ht="14.25" customHeight="1" x14ac:dyDescent="0.25">
      <c r="A358" s="410"/>
      <c r="B358" s="410"/>
    </row>
    <row r="359" spans="1:2" ht="14.25" customHeight="1" x14ac:dyDescent="0.25">
      <c r="A359" s="410"/>
      <c r="B359" s="410"/>
    </row>
    <row r="360" spans="1:2" ht="14.25" customHeight="1" x14ac:dyDescent="0.25">
      <c r="A360" s="410"/>
      <c r="B360" s="410"/>
    </row>
    <row r="361" spans="1:2" ht="14.25" customHeight="1" x14ac:dyDescent="0.25">
      <c r="A361" s="410"/>
      <c r="B361" s="410"/>
    </row>
    <row r="362" spans="1:2" ht="14.25" customHeight="1" x14ac:dyDescent="0.25">
      <c r="A362" s="410"/>
      <c r="B362" s="410"/>
    </row>
    <row r="363" spans="1:2" ht="14.25" customHeight="1" x14ac:dyDescent="0.25">
      <c r="A363" s="410"/>
      <c r="B363" s="410"/>
    </row>
    <row r="364" spans="1:2" ht="14.25" customHeight="1" x14ac:dyDescent="0.25">
      <c r="A364" s="410"/>
      <c r="B364" s="410"/>
    </row>
    <row r="365" spans="1:2" ht="14.25" customHeight="1" x14ac:dyDescent="0.25">
      <c r="A365" s="410"/>
      <c r="B365" s="410"/>
    </row>
    <row r="366" spans="1:2" ht="14.25" customHeight="1" x14ac:dyDescent="0.25">
      <c r="A366" s="410"/>
      <c r="B366" s="410"/>
    </row>
    <row r="367" spans="1:2" ht="14.25" customHeight="1" x14ac:dyDescent="0.25">
      <c r="A367" s="410"/>
      <c r="B367" s="410"/>
    </row>
    <row r="368" spans="1:2" ht="14.25" customHeight="1" x14ac:dyDescent="0.25">
      <c r="A368" s="410"/>
      <c r="B368" s="410"/>
    </row>
    <row r="369" spans="1:2" ht="14.25" customHeight="1" x14ac:dyDescent="0.25">
      <c r="A369" s="410"/>
      <c r="B369" s="410"/>
    </row>
    <row r="370" spans="1:2" ht="14.25" customHeight="1" x14ac:dyDescent="0.25">
      <c r="A370" s="410"/>
      <c r="B370" s="410"/>
    </row>
    <row r="371" spans="1:2" ht="14.25" customHeight="1" x14ac:dyDescent="0.25">
      <c r="A371" s="410"/>
      <c r="B371" s="410"/>
    </row>
    <row r="372" spans="1:2" ht="14.25" customHeight="1" x14ac:dyDescent="0.25">
      <c r="A372" s="410"/>
      <c r="B372" s="410"/>
    </row>
    <row r="373" spans="1:2" ht="14.25" customHeight="1" x14ac:dyDescent="0.25">
      <c r="A373" s="410"/>
      <c r="B373" s="410"/>
    </row>
    <row r="374" spans="1:2" ht="14.25" customHeight="1" x14ac:dyDescent="0.25">
      <c r="A374" s="410"/>
      <c r="B374" s="410"/>
    </row>
    <row r="375" spans="1:2" ht="14.25" customHeight="1" x14ac:dyDescent="0.25">
      <c r="A375" s="410"/>
      <c r="B375" s="410"/>
    </row>
    <row r="376" spans="1:2" ht="14.25" customHeight="1" x14ac:dyDescent="0.25">
      <c r="A376" s="410"/>
      <c r="B376" s="410"/>
    </row>
    <row r="377" spans="1:2" ht="14.25" customHeight="1" x14ac:dyDescent="0.25">
      <c r="A377" s="410"/>
      <c r="B377" s="410"/>
    </row>
    <row r="378" spans="1:2" ht="14.25" customHeight="1" x14ac:dyDescent="0.25">
      <c r="A378" s="410"/>
      <c r="B378" s="410"/>
    </row>
    <row r="379" spans="1:2" ht="14.25" customHeight="1" x14ac:dyDescent="0.25">
      <c r="A379" s="410"/>
      <c r="B379" s="410"/>
    </row>
    <row r="380" spans="1:2" ht="14.25" customHeight="1" x14ac:dyDescent="0.25">
      <c r="A380" s="410"/>
      <c r="B380" s="410"/>
    </row>
    <row r="381" spans="1:2" ht="14.25" customHeight="1" x14ac:dyDescent="0.25">
      <c r="A381" s="410"/>
      <c r="B381" s="410"/>
    </row>
    <row r="382" spans="1:2" ht="14.25" customHeight="1" x14ac:dyDescent="0.25">
      <c r="A382" s="410"/>
      <c r="B382" s="410"/>
    </row>
    <row r="383" spans="1:2" ht="14.25" customHeight="1" x14ac:dyDescent="0.25">
      <c r="A383" s="410"/>
      <c r="B383" s="410"/>
    </row>
    <row r="384" spans="1:2" ht="14.25" customHeight="1" x14ac:dyDescent="0.25">
      <c r="A384" s="410"/>
      <c r="B384" s="410"/>
    </row>
    <row r="385" spans="1:2" ht="14.25" customHeight="1" x14ac:dyDescent="0.25">
      <c r="A385" s="410"/>
      <c r="B385" s="410"/>
    </row>
    <row r="386" spans="1:2" ht="14.25" customHeight="1" x14ac:dyDescent="0.25">
      <c r="A386" s="410"/>
      <c r="B386" s="410"/>
    </row>
    <row r="387" spans="1:2" ht="14.25" customHeight="1" x14ac:dyDescent="0.25">
      <c r="A387" s="410"/>
      <c r="B387" s="410"/>
    </row>
    <row r="388" spans="1:2" ht="14.25" customHeight="1" x14ac:dyDescent="0.25">
      <c r="A388" s="410"/>
      <c r="B388" s="410"/>
    </row>
    <row r="389" spans="1:2" ht="14.25" customHeight="1" x14ac:dyDescent="0.25">
      <c r="A389" s="410"/>
      <c r="B389" s="410"/>
    </row>
    <row r="390" spans="1:2" ht="14.25" customHeight="1" x14ac:dyDescent="0.25">
      <c r="A390" s="410"/>
      <c r="B390" s="410"/>
    </row>
    <row r="391" spans="1:2" ht="14.25" customHeight="1" x14ac:dyDescent="0.25">
      <c r="A391" s="410"/>
      <c r="B391" s="410"/>
    </row>
    <row r="392" spans="1:2" ht="14.25" customHeight="1" x14ac:dyDescent="0.25">
      <c r="A392" s="410"/>
      <c r="B392" s="410"/>
    </row>
    <row r="393" spans="1:2" ht="14.25" customHeight="1" x14ac:dyDescent="0.25">
      <c r="A393" s="410"/>
      <c r="B393" s="410"/>
    </row>
    <row r="394" spans="1:2" ht="14.25" customHeight="1" x14ac:dyDescent="0.25">
      <c r="A394" s="410"/>
      <c r="B394" s="410"/>
    </row>
    <row r="395" spans="1:2" ht="14.25" customHeight="1" x14ac:dyDescent="0.25">
      <c r="A395" s="410"/>
      <c r="B395" s="410"/>
    </row>
    <row r="396" spans="1:2" ht="14.25" customHeight="1" x14ac:dyDescent="0.25">
      <c r="A396" s="410"/>
      <c r="B396" s="410"/>
    </row>
    <row r="397" spans="1:2" ht="14.25" customHeight="1" x14ac:dyDescent="0.25">
      <c r="A397" s="410"/>
      <c r="B397" s="410"/>
    </row>
    <row r="398" spans="1:2" ht="14.25" customHeight="1" x14ac:dyDescent="0.25">
      <c r="A398" s="410"/>
      <c r="B398" s="410"/>
    </row>
    <row r="399" spans="1:2" ht="14.25" customHeight="1" x14ac:dyDescent="0.25">
      <c r="A399" s="410"/>
      <c r="B399" s="410"/>
    </row>
    <row r="400" spans="1:2" ht="14.25" customHeight="1" x14ac:dyDescent="0.25">
      <c r="A400" s="410"/>
      <c r="B400" s="410"/>
    </row>
    <row r="401" spans="1:2" ht="14.25" customHeight="1" x14ac:dyDescent="0.25">
      <c r="A401" s="410"/>
      <c r="B401" s="410"/>
    </row>
    <row r="402" spans="1:2" ht="14.25" customHeight="1" x14ac:dyDescent="0.25">
      <c r="A402" s="410"/>
      <c r="B402" s="410"/>
    </row>
    <row r="403" spans="1:2" ht="14.25" customHeight="1" x14ac:dyDescent="0.25">
      <c r="A403" s="410"/>
      <c r="B403" s="410"/>
    </row>
    <row r="404" spans="1:2" ht="14.25" customHeight="1" x14ac:dyDescent="0.25">
      <c r="A404" s="410"/>
      <c r="B404" s="410"/>
    </row>
    <row r="405" spans="1:2" ht="14.25" customHeight="1" x14ac:dyDescent="0.25">
      <c r="A405" s="410"/>
      <c r="B405" s="410"/>
    </row>
    <row r="406" spans="1:2" ht="14.25" customHeight="1" x14ac:dyDescent="0.25">
      <c r="A406" s="410"/>
      <c r="B406" s="410"/>
    </row>
    <row r="407" spans="1:2" ht="14.25" customHeight="1" x14ac:dyDescent="0.25">
      <c r="A407" s="410"/>
      <c r="B407" s="410"/>
    </row>
    <row r="408" spans="1:2" ht="14.25" customHeight="1" x14ac:dyDescent="0.25">
      <c r="A408" s="410"/>
      <c r="B408" s="410"/>
    </row>
    <row r="409" spans="1:2" ht="14.25" customHeight="1" x14ac:dyDescent="0.25">
      <c r="A409" s="410"/>
      <c r="B409" s="410"/>
    </row>
    <row r="410" spans="1:2" ht="14.25" customHeight="1" x14ac:dyDescent="0.25">
      <c r="A410" s="410"/>
      <c r="B410" s="410"/>
    </row>
    <row r="411" spans="1:2" ht="14.25" customHeight="1" x14ac:dyDescent="0.25">
      <c r="A411" s="410"/>
      <c r="B411" s="410"/>
    </row>
    <row r="412" spans="1:2" ht="14.25" customHeight="1" x14ac:dyDescent="0.25">
      <c r="A412" s="410"/>
      <c r="B412" s="410"/>
    </row>
    <row r="413" spans="1:2" ht="14.25" customHeight="1" x14ac:dyDescent="0.25">
      <c r="A413" s="410"/>
      <c r="B413" s="410"/>
    </row>
    <row r="414" spans="1:2" ht="14.25" customHeight="1" x14ac:dyDescent="0.25">
      <c r="A414" s="410"/>
      <c r="B414" s="410"/>
    </row>
    <row r="415" spans="1:2" ht="14.25" customHeight="1" x14ac:dyDescent="0.25">
      <c r="A415" s="410"/>
      <c r="B415" s="410"/>
    </row>
    <row r="416" spans="1:2" ht="14.25" customHeight="1" x14ac:dyDescent="0.25">
      <c r="A416" s="410"/>
      <c r="B416" s="410"/>
    </row>
    <row r="417" spans="1:2" ht="14.25" customHeight="1" x14ac:dyDescent="0.25">
      <c r="A417" s="410"/>
      <c r="B417" s="410"/>
    </row>
    <row r="418" spans="1:2" ht="14.25" customHeight="1" x14ac:dyDescent="0.25">
      <c r="A418" s="410"/>
      <c r="B418" s="410"/>
    </row>
    <row r="419" spans="1:2" ht="14.25" customHeight="1" x14ac:dyDescent="0.25">
      <c r="A419" s="410"/>
      <c r="B419" s="410"/>
    </row>
    <row r="420" spans="1:2" ht="14.25" customHeight="1" x14ac:dyDescent="0.25">
      <c r="A420" s="410"/>
      <c r="B420" s="410"/>
    </row>
    <row r="421" spans="1:2" ht="14.25" customHeight="1" x14ac:dyDescent="0.25">
      <c r="A421" s="410"/>
      <c r="B421" s="410"/>
    </row>
    <row r="422" spans="1:2" ht="14.25" customHeight="1" x14ac:dyDescent="0.25">
      <c r="A422" s="410"/>
      <c r="B422" s="410"/>
    </row>
    <row r="423" spans="1:2" ht="14.25" customHeight="1" x14ac:dyDescent="0.25">
      <c r="A423" s="410"/>
      <c r="B423" s="410"/>
    </row>
    <row r="424" spans="1:2" ht="14.25" customHeight="1" x14ac:dyDescent="0.25">
      <c r="A424" s="410"/>
      <c r="B424" s="410"/>
    </row>
    <row r="425" spans="1:2" ht="14.25" customHeight="1" x14ac:dyDescent="0.25">
      <c r="A425" s="410"/>
      <c r="B425" s="410"/>
    </row>
    <row r="426" spans="1:2" ht="14.25" customHeight="1" x14ac:dyDescent="0.25">
      <c r="A426" s="410"/>
      <c r="B426" s="410"/>
    </row>
    <row r="427" spans="1:2" ht="14.25" customHeight="1" x14ac:dyDescent="0.25">
      <c r="A427" s="410"/>
      <c r="B427" s="410"/>
    </row>
    <row r="428" spans="1:2" ht="14.25" customHeight="1" x14ac:dyDescent="0.25">
      <c r="A428" s="410"/>
      <c r="B428" s="410"/>
    </row>
    <row r="429" spans="1:2" ht="14.25" customHeight="1" x14ac:dyDescent="0.25">
      <c r="A429" s="410"/>
      <c r="B429" s="410"/>
    </row>
    <row r="430" spans="1:2" ht="14.25" customHeight="1" x14ac:dyDescent="0.25">
      <c r="A430" s="410"/>
      <c r="B430" s="410"/>
    </row>
    <row r="431" spans="1:2" ht="14.25" customHeight="1" x14ac:dyDescent="0.25">
      <c r="A431" s="410"/>
      <c r="B431" s="410"/>
    </row>
    <row r="432" spans="1:2" ht="14.25" customHeight="1" x14ac:dyDescent="0.25">
      <c r="A432" s="410"/>
      <c r="B432" s="410"/>
    </row>
    <row r="433" spans="1:2" ht="14.25" customHeight="1" x14ac:dyDescent="0.25">
      <c r="A433" s="410"/>
      <c r="B433" s="410"/>
    </row>
    <row r="434" spans="1:2" ht="14.25" customHeight="1" x14ac:dyDescent="0.25">
      <c r="A434" s="410"/>
      <c r="B434" s="410"/>
    </row>
    <row r="435" spans="1:2" ht="14.25" customHeight="1" x14ac:dyDescent="0.25">
      <c r="A435" s="410"/>
      <c r="B435" s="410"/>
    </row>
    <row r="436" spans="1:2" ht="14.25" customHeight="1" x14ac:dyDescent="0.25">
      <c r="A436" s="410"/>
      <c r="B436" s="410"/>
    </row>
    <row r="437" spans="1:2" ht="14.25" customHeight="1" x14ac:dyDescent="0.25">
      <c r="A437" s="410"/>
      <c r="B437" s="410"/>
    </row>
    <row r="438" spans="1:2" ht="14.25" customHeight="1" x14ac:dyDescent="0.25">
      <c r="A438" s="410"/>
      <c r="B438" s="410"/>
    </row>
    <row r="439" spans="1:2" ht="14.25" customHeight="1" x14ac:dyDescent="0.25">
      <c r="A439" s="410"/>
      <c r="B439" s="410"/>
    </row>
    <row r="440" spans="1:2" ht="14.25" customHeight="1" x14ac:dyDescent="0.25">
      <c r="A440" s="410"/>
      <c r="B440" s="410"/>
    </row>
    <row r="441" spans="1:2" ht="14.25" customHeight="1" x14ac:dyDescent="0.25">
      <c r="A441" s="410"/>
      <c r="B441" s="410"/>
    </row>
    <row r="442" spans="1:2" ht="14.25" customHeight="1" x14ac:dyDescent="0.25">
      <c r="A442" s="410"/>
      <c r="B442" s="410"/>
    </row>
    <row r="443" spans="1:2" ht="14.25" customHeight="1" x14ac:dyDescent="0.25">
      <c r="A443" s="410"/>
      <c r="B443" s="410"/>
    </row>
    <row r="444" spans="1:2" ht="14.25" customHeight="1" x14ac:dyDescent="0.25">
      <c r="A444" s="410"/>
      <c r="B444" s="410"/>
    </row>
    <row r="445" spans="1:2" ht="14.25" customHeight="1" x14ac:dyDescent="0.25">
      <c r="A445" s="410"/>
      <c r="B445" s="410"/>
    </row>
    <row r="446" spans="1:2" ht="14.25" customHeight="1" x14ac:dyDescent="0.25">
      <c r="A446" s="410"/>
      <c r="B446" s="410"/>
    </row>
    <row r="447" spans="1:2" ht="14.25" customHeight="1" x14ac:dyDescent="0.25">
      <c r="A447" s="410"/>
      <c r="B447" s="410"/>
    </row>
    <row r="448" spans="1:2" ht="14.25" customHeight="1" x14ac:dyDescent="0.25">
      <c r="A448" s="410"/>
      <c r="B448" s="410"/>
    </row>
    <row r="449" spans="1:2" ht="14.25" customHeight="1" x14ac:dyDescent="0.25">
      <c r="A449" s="410"/>
      <c r="B449" s="410"/>
    </row>
    <row r="450" spans="1:2" ht="14.25" customHeight="1" x14ac:dyDescent="0.25">
      <c r="A450" s="410"/>
      <c r="B450" s="410"/>
    </row>
    <row r="451" spans="1:2" ht="14.25" customHeight="1" x14ac:dyDescent="0.25">
      <c r="A451" s="410"/>
      <c r="B451" s="410"/>
    </row>
    <row r="452" spans="1:2" ht="14.25" customHeight="1" x14ac:dyDescent="0.25">
      <c r="A452" s="410"/>
      <c r="B452" s="410"/>
    </row>
    <row r="453" spans="1:2" ht="14.25" customHeight="1" x14ac:dyDescent="0.25">
      <c r="A453" s="410"/>
      <c r="B453" s="410"/>
    </row>
    <row r="454" spans="1:2" ht="14.25" customHeight="1" x14ac:dyDescent="0.25">
      <c r="A454" s="410"/>
      <c r="B454" s="410"/>
    </row>
    <row r="455" spans="1:2" ht="14.25" customHeight="1" x14ac:dyDescent="0.25">
      <c r="A455" s="410"/>
      <c r="B455" s="410"/>
    </row>
    <row r="456" spans="1:2" ht="14.25" customHeight="1" x14ac:dyDescent="0.25">
      <c r="A456" s="410"/>
      <c r="B456" s="410"/>
    </row>
    <row r="457" spans="1:2" ht="14.25" customHeight="1" x14ac:dyDescent="0.25">
      <c r="A457" s="410"/>
      <c r="B457" s="410"/>
    </row>
    <row r="458" spans="1:2" ht="14.25" customHeight="1" x14ac:dyDescent="0.25">
      <c r="A458" s="410"/>
      <c r="B458" s="410"/>
    </row>
    <row r="459" spans="1:2" ht="14.25" customHeight="1" x14ac:dyDescent="0.25">
      <c r="A459" s="410"/>
      <c r="B459" s="410"/>
    </row>
    <row r="460" spans="1:2" ht="14.25" customHeight="1" x14ac:dyDescent="0.25">
      <c r="A460" s="410"/>
      <c r="B460" s="410"/>
    </row>
    <row r="461" spans="1:2" ht="14.25" customHeight="1" x14ac:dyDescent="0.25">
      <c r="A461" s="410"/>
      <c r="B461" s="410"/>
    </row>
    <row r="462" spans="1:2" ht="14.25" customHeight="1" x14ac:dyDescent="0.25">
      <c r="A462" s="410"/>
      <c r="B462" s="410"/>
    </row>
    <row r="463" spans="1:2" ht="14.25" customHeight="1" x14ac:dyDescent="0.25">
      <c r="A463" s="410"/>
      <c r="B463" s="410"/>
    </row>
    <row r="464" spans="1:2" ht="14.25" customHeight="1" x14ac:dyDescent="0.25">
      <c r="A464" s="410"/>
      <c r="B464" s="410"/>
    </row>
    <row r="465" spans="1:2" ht="14.25" customHeight="1" x14ac:dyDescent="0.25">
      <c r="A465" s="410"/>
      <c r="B465" s="410"/>
    </row>
    <row r="466" spans="1:2" ht="14.25" customHeight="1" x14ac:dyDescent="0.25">
      <c r="A466" s="410"/>
      <c r="B466" s="410"/>
    </row>
    <row r="467" spans="1:2" ht="14.25" customHeight="1" x14ac:dyDescent="0.25">
      <c r="A467" s="410"/>
      <c r="B467" s="410"/>
    </row>
    <row r="468" spans="1:2" ht="14.25" customHeight="1" x14ac:dyDescent="0.25">
      <c r="A468" s="410"/>
      <c r="B468" s="410"/>
    </row>
    <row r="469" spans="1:2" ht="14.25" customHeight="1" x14ac:dyDescent="0.25">
      <c r="A469" s="410"/>
      <c r="B469" s="410"/>
    </row>
    <row r="470" spans="1:2" ht="14.25" customHeight="1" x14ac:dyDescent="0.25">
      <c r="A470" s="410"/>
      <c r="B470" s="410"/>
    </row>
    <row r="471" spans="1:2" ht="14.25" customHeight="1" x14ac:dyDescent="0.25">
      <c r="A471" s="410"/>
      <c r="B471" s="410"/>
    </row>
    <row r="472" spans="1:2" ht="14.25" customHeight="1" x14ac:dyDescent="0.25">
      <c r="A472" s="410"/>
      <c r="B472" s="410"/>
    </row>
    <row r="473" spans="1:2" ht="14.25" customHeight="1" x14ac:dyDescent="0.25">
      <c r="A473" s="410"/>
      <c r="B473" s="410"/>
    </row>
    <row r="474" spans="1:2" ht="14.25" customHeight="1" x14ac:dyDescent="0.25">
      <c r="A474" s="410"/>
      <c r="B474" s="410"/>
    </row>
    <row r="475" spans="1:2" ht="14.25" customHeight="1" x14ac:dyDescent="0.25">
      <c r="A475" s="410"/>
      <c r="B475" s="410"/>
    </row>
    <row r="476" spans="1:2" ht="14.25" customHeight="1" x14ac:dyDescent="0.25">
      <c r="A476" s="410"/>
      <c r="B476" s="410"/>
    </row>
    <row r="477" spans="1:2" ht="14.25" customHeight="1" x14ac:dyDescent="0.25">
      <c r="A477" s="410"/>
      <c r="B477" s="410"/>
    </row>
    <row r="478" spans="1:2" ht="14.25" customHeight="1" x14ac:dyDescent="0.25">
      <c r="A478" s="410"/>
      <c r="B478" s="410"/>
    </row>
    <row r="479" spans="1:2" ht="14.25" customHeight="1" x14ac:dyDescent="0.25">
      <c r="A479" s="410"/>
      <c r="B479" s="410"/>
    </row>
    <row r="480" spans="1:2" ht="14.25" customHeight="1" x14ac:dyDescent="0.25">
      <c r="A480" s="410"/>
      <c r="B480" s="410"/>
    </row>
    <row r="481" spans="1:2" ht="14.25" customHeight="1" x14ac:dyDescent="0.25">
      <c r="A481" s="410"/>
      <c r="B481" s="410"/>
    </row>
    <row r="482" spans="1:2" ht="14.25" customHeight="1" x14ac:dyDescent="0.25">
      <c r="A482" s="410"/>
      <c r="B482" s="410"/>
    </row>
    <row r="483" spans="1:2" ht="14.25" customHeight="1" x14ac:dyDescent="0.25">
      <c r="A483" s="410"/>
      <c r="B483" s="410"/>
    </row>
    <row r="484" spans="1:2" ht="14.25" customHeight="1" x14ac:dyDescent="0.25">
      <c r="A484" s="410"/>
      <c r="B484" s="410"/>
    </row>
    <row r="485" spans="1:2" ht="14.25" customHeight="1" x14ac:dyDescent="0.25">
      <c r="A485" s="410"/>
      <c r="B485" s="410"/>
    </row>
    <row r="486" spans="1:2" ht="14.25" customHeight="1" x14ac:dyDescent="0.25">
      <c r="A486" s="410"/>
      <c r="B486" s="410"/>
    </row>
    <row r="487" spans="1:2" ht="14.25" customHeight="1" x14ac:dyDescent="0.25">
      <c r="A487" s="410"/>
      <c r="B487" s="410"/>
    </row>
    <row r="488" spans="1:2" ht="14.25" customHeight="1" x14ac:dyDescent="0.25">
      <c r="A488" s="410"/>
      <c r="B488" s="410"/>
    </row>
    <row r="489" spans="1:2" ht="14.25" customHeight="1" x14ac:dyDescent="0.25">
      <c r="A489" s="410"/>
      <c r="B489" s="410"/>
    </row>
    <row r="490" spans="1:2" ht="14.25" customHeight="1" x14ac:dyDescent="0.25">
      <c r="A490" s="410"/>
      <c r="B490" s="410"/>
    </row>
    <row r="491" spans="1:2" ht="14.25" customHeight="1" x14ac:dyDescent="0.25">
      <c r="A491" s="410"/>
      <c r="B491" s="410"/>
    </row>
    <row r="492" spans="1:2" ht="14.25" customHeight="1" x14ac:dyDescent="0.25">
      <c r="A492" s="410"/>
      <c r="B492" s="410"/>
    </row>
    <row r="493" spans="1:2" ht="14.25" customHeight="1" x14ac:dyDescent="0.25">
      <c r="A493" s="410"/>
      <c r="B493" s="410"/>
    </row>
    <row r="494" spans="1:2" ht="14.25" customHeight="1" x14ac:dyDescent="0.25">
      <c r="A494" s="410"/>
      <c r="B494" s="410"/>
    </row>
    <row r="495" spans="1:2" ht="14.25" customHeight="1" x14ac:dyDescent="0.25">
      <c r="A495" s="410"/>
      <c r="B495" s="410"/>
    </row>
    <row r="496" spans="1:2" ht="14.25" customHeight="1" x14ac:dyDescent="0.25">
      <c r="A496" s="410"/>
      <c r="B496" s="410"/>
    </row>
    <row r="497" spans="1:2" ht="14.25" customHeight="1" x14ac:dyDescent="0.25">
      <c r="A497" s="410"/>
      <c r="B497" s="410"/>
    </row>
    <row r="498" spans="1:2" ht="14.25" customHeight="1" x14ac:dyDescent="0.25">
      <c r="A498" s="410"/>
      <c r="B498" s="410"/>
    </row>
    <row r="499" spans="1:2" ht="14.25" customHeight="1" x14ac:dyDescent="0.25">
      <c r="A499" s="410"/>
      <c r="B499" s="410"/>
    </row>
    <row r="500" spans="1:2" ht="14.25" customHeight="1" x14ac:dyDescent="0.25">
      <c r="A500" s="410"/>
      <c r="B500" s="410"/>
    </row>
    <row r="501" spans="1:2" ht="14.25" customHeight="1" x14ac:dyDescent="0.25">
      <c r="A501" s="410"/>
      <c r="B501" s="410"/>
    </row>
    <row r="502" spans="1:2" ht="14.25" customHeight="1" x14ac:dyDescent="0.25">
      <c r="A502" s="410"/>
      <c r="B502" s="410"/>
    </row>
    <row r="503" spans="1:2" ht="14.25" customHeight="1" x14ac:dyDescent="0.25">
      <c r="A503" s="410"/>
      <c r="B503" s="410"/>
    </row>
    <row r="504" spans="1:2" ht="14.25" customHeight="1" x14ac:dyDescent="0.25">
      <c r="A504" s="410"/>
      <c r="B504" s="410"/>
    </row>
    <row r="505" spans="1:2" ht="14.25" customHeight="1" x14ac:dyDescent="0.25">
      <c r="A505" s="410"/>
      <c r="B505" s="410"/>
    </row>
    <row r="506" spans="1:2" ht="14.25" customHeight="1" x14ac:dyDescent="0.25">
      <c r="A506" s="410"/>
      <c r="B506" s="410"/>
    </row>
    <row r="507" spans="1:2" ht="14.25" customHeight="1" x14ac:dyDescent="0.25">
      <c r="A507" s="410"/>
      <c r="B507" s="410"/>
    </row>
    <row r="508" spans="1:2" ht="14.25" customHeight="1" x14ac:dyDescent="0.25">
      <c r="A508" s="410"/>
      <c r="B508" s="410"/>
    </row>
    <row r="509" spans="1:2" ht="14.25" customHeight="1" x14ac:dyDescent="0.25">
      <c r="A509" s="410"/>
      <c r="B509" s="410"/>
    </row>
    <row r="510" spans="1:2" ht="14.25" customHeight="1" x14ac:dyDescent="0.25">
      <c r="A510" s="410"/>
      <c r="B510" s="410"/>
    </row>
    <row r="511" spans="1:2" ht="14.25" customHeight="1" x14ac:dyDescent="0.25">
      <c r="A511" s="410"/>
      <c r="B511" s="410"/>
    </row>
    <row r="512" spans="1:2" ht="14.25" customHeight="1" x14ac:dyDescent="0.25">
      <c r="A512" s="410"/>
      <c r="B512" s="410"/>
    </row>
    <row r="513" spans="1:2" ht="14.25" customHeight="1" x14ac:dyDescent="0.25">
      <c r="A513" s="410"/>
      <c r="B513" s="410"/>
    </row>
    <row r="514" spans="1:2" ht="14.25" customHeight="1" x14ac:dyDescent="0.25">
      <c r="A514" s="410"/>
      <c r="B514" s="410"/>
    </row>
    <row r="515" spans="1:2" ht="14.25" customHeight="1" x14ac:dyDescent="0.25">
      <c r="A515" s="410"/>
      <c r="B515" s="410"/>
    </row>
    <row r="516" spans="1:2" ht="14.25" customHeight="1" x14ac:dyDescent="0.25">
      <c r="A516" s="410"/>
      <c r="B516" s="410"/>
    </row>
    <row r="517" spans="1:2" ht="14.25" customHeight="1" x14ac:dyDescent="0.25">
      <c r="A517" s="410"/>
      <c r="B517" s="410"/>
    </row>
    <row r="518" spans="1:2" ht="14.25" customHeight="1" x14ac:dyDescent="0.25">
      <c r="A518" s="410"/>
      <c r="B518" s="410"/>
    </row>
    <row r="519" spans="1:2" ht="14.25" customHeight="1" x14ac:dyDescent="0.25">
      <c r="A519" s="410"/>
      <c r="B519" s="410"/>
    </row>
    <row r="520" spans="1:2" ht="14.25" customHeight="1" x14ac:dyDescent="0.25">
      <c r="A520" s="410"/>
      <c r="B520" s="410"/>
    </row>
    <row r="521" spans="1:2" ht="14.25" customHeight="1" x14ac:dyDescent="0.25">
      <c r="A521" s="410"/>
      <c r="B521" s="410"/>
    </row>
    <row r="522" spans="1:2" ht="14.25" customHeight="1" x14ac:dyDescent="0.25">
      <c r="A522" s="410"/>
      <c r="B522" s="410"/>
    </row>
    <row r="523" spans="1:2" ht="14.25" customHeight="1" x14ac:dyDescent="0.25">
      <c r="A523" s="410"/>
      <c r="B523" s="410"/>
    </row>
    <row r="524" spans="1:2" ht="14.25" customHeight="1" x14ac:dyDescent="0.25">
      <c r="A524" s="410"/>
      <c r="B524" s="410"/>
    </row>
    <row r="525" spans="1:2" ht="14.25" customHeight="1" x14ac:dyDescent="0.25">
      <c r="A525" s="410"/>
      <c r="B525" s="410"/>
    </row>
    <row r="526" spans="1:2" ht="14.25" customHeight="1" x14ac:dyDescent="0.25">
      <c r="A526" s="410"/>
      <c r="B526" s="410"/>
    </row>
    <row r="527" spans="1:2" ht="14.25" customHeight="1" x14ac:dyDescent="0.25">
      <c r="A527" s="410"/>
      <c r="B527" s="410"/>
    </row>
    <row r="528" spans="1:2" ht="14.25" customHeight="1" x14ac:dyDescent="0.25">
      <c r="A528" s="410"/>
      <c r="B528" s="410"/>
    </row>
    <row r="529" spans="1:2" ht="14.25" customHeight="1" x14ac:dyDescent="0.25">
      <c r="A529" s="410"/>
      <c r="B529" s="410"/>
    </row>
    <row r="530" spans="1:2" ht="14.25" customHeight="1" x14ac:dyDescent="0.25">
      <c r="A530" s="410"/>
      <c r="B530" s="410"/>
    </row>
    <row r="531" spans="1:2" ht="14.25" customHeight="1" x14ac:dyDescent="0.25">
      <c r="A531" s="410"/>
      <c r="B531" s="410"/>
    </row>
    <row r="532" spans="1:2" ht="14.25" customHeight="1" x14ac:dyDescent="0.25">
      <c r="A532" s="410"/>
      <c r="B532" s="410"/>
    </row>
    <row r="533" spans="1:2" ht="14.25" customHeight="1" x14ac:dyDescent="0.25">
      <c r="A533" s="410"/>
      <c r="B533" s="410"/>
    </row>
    <row r="534" spans="1:2" ht="14.25" customHeight="1" x14ac:dyDescent="0.25">
      <c r="A534" s="410"/>
      <c r="B534" s="410"/>
    </row>
    <row r="535" spans="1:2" ht="14.25" customHeight="1" x14ac:dyDescent="0.25">
      <c r="A535" s="410"/>
      <c r="B535" s="410"/>
    </row>
    <row r="536" spans="1:2" ht="14.25" customHeight="1" x14ac:dyDescent="0.25">
      <c r="A536" s="410"/>
      <c r="B536" s="410"/>
    </row>
    <row r="537" spans="1:2" ht="14.25" customHeight="1" x14ac:dyDescent="0.25">
      <c r="A537" s="410"/>
      <c r="B537" s="410"/>
    </row>
    <row r="538" spans="1:2" ht="14.25" customHeight="1" x14ac:dyDescent="0.25">
      <c r="A538" s="410"/>
      <c r="B538" s="410"/>
    </row>
    <row r="539" spans="1:2" ht="14.25" customHeight="1" x14ac:dyDescent="0.25">
      <c r="A539" s="410"/>
      <c r="B539" s="410"/>
    </row>
    <row r="540" spans="1:2" ht="14.25" customHeight="1" x14ac:dyDescent="0.25">
      <c r="A540" s="410"/>
      <c r="B540" s="410"/>
    </row>
    <row r="541" spans="1:2" ht="14.25" customHeight="1" x14ac:dyDescent="0.25">
      <c r="A541" s="410"/>
      <c r="B541" s="410"/>
    </row>
    <row r="542" spans="1:2" ht="14.25" customHeight="1" x14ac:dyDescent="0.25">
      <c r="A542" s="410"/>
      <c r="B542" s="410"/>
    </row>
    <row r="543" spans="1:2" ht="14.25" customHeight="1" x14ac:dyDescent="0.25">
      <c r="A543" s="410"/>
      <c r="B543" s="410"/>
    </row>
    <row r="544" spans="1:2" ht="14.25" customHeight="1" x14ac:dyDescent="0.25">
      <c r="A544" s="410"/>
      <c r="B544" s="410"/>
    </row>
    <row r="545" spans="1:2" ht="14.25" customHeight="1" x14ac:dyDescent="0.25">
      <c r="A545" s="410"/>
      <c r="B545" s="410"/>
    </row>
    <row r="546" spans="1:2" ht="14.25" customHeight="1" x14ac:dyDescent="0.25">
      <c r="A546" s="410"/>
      <c r="B546" s="410"/>
    </row>
    <row r="547" spans="1:2" ht="14.25" customHeight="1" x14ac:dyDescent="0.25">
      <c r="A547" s="410"/>
      <c r="B547" s="410"/>
    </row>
    <row r="548" spans="1:2" ht="14.25" customHeight="1" x14ac:dyDescent="0.25">
      <c r="A548" s="410"/>
      <c r="B548" s="410"/>
    </row>
    <row r="549" spans="1:2" ht="14.25" customHeight="1" x14ac:dyDescent="0.25">
      <c r="A549" s="410"/>
      <c r="B549" s="410"/>
    </row>
    <row r="550" spans="1:2" ht="14.25" customHeight="1" x14ac:dyDescent="0.25">
      <c r="A550" s="410"/>
      <c r="B550" s="410"/>
    </row>
    <row r="551" spans="1:2" ht="14.25" customHeight="1" x14ac:dyDescent="0.25">
      <c r="A551" s="410"/>
      <c r="B551" s="410"/>
    </row>
    <row r="552" spans="1:2" ht="14.25" customHeight="1" x14ac:dyDescent="0.25">
      <c r="A552" s="410"/>
      <c r="B552" s="410"/>
    </row>
    <row r="553" spans="1:2" ht="14.25" customHeight="1" x14ac:dyDescent="0.25">
      <c r="A553" s="410"/>
      <c r="B553" s="410"/>
    </row>
    <row r="554" spans="1:2" ht="14.25" customHeight="1" x14ac:dyDescent="0.25">
      <c r="A554" s="410"/>
      <c r="B554" s="410"/>
    </row>
    <row r="555" spans="1:2" ht="14.25" customHeight="1" x14ac:dyDescent="0.25">
      <c r="A555" s="410"/>
      <c r="B555" s="410"/>
    </row>
    <row r="556" spans="1:2" ht="14.25" customHeight="1" x14ac:dyDescent="0.25">
      <c r="A556" s="410"/>
      <c r="B556" s="410"/>
    </row>
    <row r="557" spans="1:2" ht="14.25" customHeight="1" x14ac:dyDescent="0.25">
      <c r="A557" s="410"/>
      <c r="B557" s="410"/>
    </row>
    <row r="558" spans="1:2" ht="14.25" customHeight="1" x14ac:dyDescent="0.25">
      <c r="A558" s="410"/>
      <c r="B558" s="410"/>
    </row>
    <row r="559" spans="1:2" ht="14.25" customHeight="1" x14ac:dyDescent="0.25">
      <c r="A559" s="410"/>
      <c r="B559" s="410"/>
    </row>
    <row r="560" spans="1:2" ht="14.25" customHeight="1" x14ac:dyDescent="0.25">
      <c r="A560" s="410"/>
      <c r="B560" s="410"/>
    </row>
    <row r="561" spans="1:2" ht="14.25" customHeight="1" x14ac:dyDescent="0.25">
      <c r="A561" s="410"/>
      <c r="B561" s="410"/>
    </row>
    <row r="562" spans="1:2" ht="14.25" customHeight="1" x14ac:dyDescent="0.25">
      <c r="A562" s="410"/>
      <c r="B562" s="410"/>
    </row>
    <row r="563" spans="1:2" ht="14.25" customHeight="1" x14ac:dyDescent="0.25">
      <c r="A563" s="410"/>
      <c r="B563" s="410"/>
    </row>
    <row r="564" spans="1:2" ht="14.25" customHeight="1" x14ac:dyDescent="0.25">
      <c r="A564" s="410"/>
      <c r="B564" s="410"/>
    </row>
    <row r="565" spans="1:2" ht="14.25" customHeight="1" x14ac:dyDescent="0.25">
      <c r="A565" s="410"/>
      <c r="B565" s="410"/>
    </row>
    <row r="566" spans="1:2" ht="14.25" customHeight="1" x14ac:dyDescent="0.25">
      <c r="A566" s="410"/>
      <c r="B566" s="410"/>
    </row>
    <row r="567" spans="1:2" ht="14.25" customHeight="1" x14ac:dyDescent="0.25">
      <c r="A567" s="410"/>
      <c r="B567" s="410"/>
    </row>
    <row r="568" spans="1:2" ht="14.25" customHeight="1" x14ac:dyDescent="0.25">
      <c r="A568" s="410"/>
      <c r="B568" s="410"/>
    </row>
    <row r="569" spans="1:2" ht="14.25" customHeight="1" x14ac:dyDescent="0.25">
      <c r="A569" s="410"/>
      <c r="B569" s="410"/>
    </row>
    <row r="570" spans="1:2" ht="14.25" customHeight="1" x14ac:dyDescent="0.25">
      <c r="A570" s="410"/>
      <c r="B570" s="410"/>
    </row>
    <row r="571" spans="1:2" ht="14.25" customHeight="1" x14ac:dyDescent="0.25">
      <c r="A571" s="410"/>
      <c r="B571" s="410"/>
    </row>
    <row r="572" spans="1:2" ht="14.25" customHeight="1" x14ac:dyDescent="0.25">
      <c r="A572" s="410"/>
      <c r="B572" s="410"/>
    </row>
    <row r="573" spans="1:2" ht="14.25" customHeight="1" x14ac:dyDescent="0.25">
      <c r="A573" s="410"/>
      <c r="B573" s="410"/>
    </row>
    <row r="574" spans="1:2" ht="14.25" customHeight="1" x14ac:dyDescent="0.25">
      <c r="A574" s="410"/>
      <c r="B574" s="410"/>
    </row>
    <row r="575" spans="1:2" ht="14.25" customHeight="1" x14ac:dyDescent="0.25">
      <c r="A575" s="410"/>
      <c r="B575" s="410"/>
    </row>
    <row r="576" spans="1:2" ht="14.25" customHeight="1" x14ac:dyDescent="0.25">
      <c r="A576" s="410"/>
      <c r="B576" s="410"/>
    </row>
    <row r="577" spans="1:2" ht="14.25" customHeight="1" x14ac:dyDescent="0.25">
      <c r="A577" s="410"/>
      <c r="B577" s="410"/>
    </row>
    <row r="578" spans="1:2" ht="14.25" customHeight="1" x14ac:dyDescent="0.25">
      <c r="A578" s="410"/>
      <c r="B578" s="410"/>
    </row>
    <row r="579" spans="1:2" ht="14.25" customHeight="1" x14ac:dyDescent="0.25">
      <c r="A579" s="410"/>
      <c r="B579" s="410"/>
    </row>
    <row r="580" spans="1:2" ht="14.25" customHeight="1" x14ac:dyDescent="0.25">
      <c r="A580" s="410"/>
      <c r="B580" s="410"/>
    </row>
    <row r="581" spans="1:2" ht="14.25" customHeight="1" x14ac:dyDescent="0.25">
      <c r="A581" s="410"/>
      <c r="B581" s="410"/>
    </row>
    <row r="582" spans="1:2" ht="14.25" customHeight="1" x14ac:dyDescent="0.25">
      <c r="A582" s="410"/>
      <c r="B582" s="410"/>
    </row>
    <row r="583" spans="1:2" ht="14.25" customHeight="1" x14ac:dyDescent="0.25">
      <c r="A583" s="410"/>
      <c r="B583" s="410"/>
    </row>
    <row r="584" spans="1:2" ht="14.25" customHeight="1" x14ac:dyDescent="0.25">
      <c r="A584" s="410"/>
      <c r="B584" s="410"/>
    </row>
    <row r="585" spans="1:2" ht="14.25" customHeight="1" x14ac:dyDescent="0.25">
      <c r="A585" s="410"/>
      <c r="B585" s="410"/>
    </row>
    <row r="586" spans="1:2" ht="14.25" customHeight="1" x14ac:dyDescent="0.25">
      <c r="A586" s="410"/>
      <c r="B586" s="410"/>
    </row>
    <row r="587" spans="1:2" ht="14.25" customHeight="1" x14ac:dyDescent="0.25">
      <c r="A587" s="410"/>
      <c r="B587" s="410"/>
    </row>
    <row r="588" spans="1:2" ht="14.25" customHeight="1" x14ac:dyDescent="0.25">
      <c r="A588" s="410"/>
      <c r="B588" s="410"/>
    </row>
    <row r="589" spans="1:2" ht="14.25" customHeight="1" x14ac:dyDescent="0.25">
      <c r="A589" s="410"/>
      <c r="B589" s="410"/>
    </row>
    <row r="590" spans="1:2" ht="14.25" customHeight="1" x14ac:dyDescent="0.25">
      <c r="A590" s="410"/>
      <c r="B590" s="410"/>
    </row>
    <row r="591" spans="1:2" ht="14.25" customHeight="1" x14ac:dyDescent="0.25">
      <c r="A591" s="410"/>
      <c r="B591" s="410"/>
    </row>
    <row r="592" spans="1:2" ht="14.25" customHeight="1" x14ac:dyDescent="0.25">
      <c r="A592" s="410"/>
      <c r="B592" s="410"/>
    </row>
    <row r="593" spans="1:2" ht="14.25" customHeight="1" x14ac:dyDescent="0.25">
      <c r="A593" s="410"/>
      <c r="B593" s="410"/>
    </row>
    <row r="594" spans="1:2" ht="14.25" customHeight="1" x14ac:dyDescent="0.25">
      <c r="A594" s="410"/>
      <c r="B594" s="410"/>
    </row>
    <row r="595" spans="1:2" ht="14.25" customHeight="1" x14ac:dyDescent="0.25">
      <c r="A595" s="410"/>
      <c r="B595" s="410"/>
    </row>
    <row r="596" spans="1:2" ht="14.25" customHeight="1" x14ac:dyDescent="0.25">
      <c r="A596" s="410"/>
      <c r="B596" s="410"/>
    </row>
    <row r="597" spans="1:2" ht="14.25" customHeight="1" x14ac:dyDescent="0.25">
      <c r="A597" s="410"/>
      <c r="B597" s="410"/>
    </row>
    <row r="598" spans="1:2" ht="14.25" customHeight="1" x14ac:dyDescent="0.25">
      <c r="A598" s="410"/>
      <c r="B598" s="410"/>
    </row>
    <row r="599" spans="1:2" ht="14.25" customHeight="1" x14ac:dyDescent="0.25">
      <c r="A599" s="410"/>
      <c r="B599" s="410"/>
    </row>
    <row r="600" spans="1:2" ht="14.25" customHeight="1" x14ac:dyDescent="0.25">
      <c r="A600" s="410"/>
      <c r="B600" s="410"/>
    </row>
    <row r="601" spans="1:2" ht="14.25" customHeight="1" x14ac:dyDescent="0.25">
      <c r="A601" s="410"/>
      <c r="B601" s="410"/>
    </row>
    <row r="602" spans="1:2" ht="14.25" customHeight="1" x14ac:dyDescent="0.25">
      <c r="A602" s="410"/>
      <c r="B602" s="410"/>
    </row>
    <row r="603" spans="1:2" ht="14.25" customHeight="1" x14ac:dyDescent="0.25">
      <c r="A603" s="410"/>
      <c r="B603" s="410"/>
    </row>
    <row r="604" spans="1:2" ht="14.25" customHeight="1" x14ac:dyDescent="0.25">
      <c r="A604" s="410"/>
      <c r="B604" s="410"/>
    </row>
    <row r="605" spans="1:2" ht="14.25" customHeight="1" x14ac:dyDescent="0.25">
      <c r="A605" s="410"/>
      <c r="B605" s="410"/>
    </row>
    <row r="606" spans="1:2" ht="14.25" customHeight="1" x14ac:dyDescent="0.25">
      <c r="A606" s="410"/>
      <c r="B606" s="410"/>
    </row>
    <row r="607" spans="1:2" ht="14.25" customHeight="1" x14ac:dyDescent="0.25">
      <c r="A607" s="410"/>
      <c r="B607" s="410"/>
    </row>
    <row r="608" spans="1:2" ht="14.25" customHeight="1" x14ac:dyDescent="0.25">
      <c r="A608" s="410"/>
      <c r="B608" s="410"/>
    </row>
    <row r="609" spans="1:2" ht="14.25" customHeight="1" x14ac:dyDescent="0.25">
      <c r="A609" s="410"/>
      <c r="B609" s="410"/>
    </row>
    <row r="610" spans="1:2" ht="14.25" customHeight="1" x14ac:dyDescent="0.25">
      <c r="A610" s="410"/>
      <c r="B610" s="410"/>
    </row>
    <row r="611" spans="1:2" ht="14.25" customHeight="1" x14ac:dyDescent="0.25">
      <c r="A611" s="410"/>
      <c r="B611" s="410"/>
    </row>
    <row r="612" spans="1:2" ht="14.25" customHeight="1" x14ac:dyDescent="0.25">
      <c r="A612" s="410"/>
      <c r="B612" s="410"/>
    </row>
    <row r="613" spans="1:2" ht="14.25" customHeight="1" x14ac:dyDescent="0.25">
      <c r="A613" s="410"/>
      <c r="B613" s="410"/>
    </row>
    <row r="614" spans="1:2" ht="14.25" customHeight="1" x14ac:dyDescent="0.25">
      <c r="A614" s="410"/>
      <c r="B614" s="410"/>
    </row>
    <row r="615" spans="1:2" ht="14.25" customHeight="1" x14ac:dyDescent="0.25">
      <c r="A615" s="410"/>
      <c r="B615" s="410"/>
    </row>
    <row r="616" spans="1:2" ht="14.25" customHeight="1" x14ac:dyDescent="0.25">
      <c r="A616" s="410"/>
      <c r="B616" s="410"/>
    </row>
    <row r="617" spans="1:2" ht="14.25" customHeight="1" x14ac:dyDescent="0.25">
      <c r="A617" s="410"/>
      <c r="B617" s="410"/>
    </row>
    <row r="618" spans="1:2" ht="14.25" customHeight="1" x14ac:dyDescent="0.25">
      <c r="A618" s="410"/>
      <c r="B618" s="410"/>
    </row>
    <row r="619" spans="1:2" ht="14.25" customHeight="1" x14ac:dyDescent="0.25">
      <c r="A619" s="410"/>
      <c r="B619" s="410"/>
    </row>
    <row r="620" spans="1:2" ht="14.25" customHeight="1" x14ac:dyDescent="0.25">
      <c r="A620" s="410"/>
      <c r="B620" s="410"/>
    </row>
    <row r="621" spans="1:2" ht="14.25" customHeight="1" x14ac:dyDescent="0.25">
      <c r="A621" s="410"/>
      <c r="B621" s="410"/>
    </row>
    <row r="622" spans="1:2" ht="14.25" customHeight="1" x14ac:dyDescent="0.25">
      <c r="A622" s="410"/>
      <c r="B622" s="410"/>
    </row>
    <row r="623" spans="1:2" ht="14.25" customHeight="1" x14ac:dyDescent="0.25">
      <c r="A623" s="410"/>
      <c r="B623" s="410"/>
    </row>
    <row r="624" spans="1:2" ht="14.25" customHeight="1" x14ac:dyDescent="0.25">
      <c r="A624" s="410"/>
      <c r="B624" s="410"/>
    </row>
    <row r="625" spans="1:2" ht="14.25" customHeight="1" x14ac:dyDescent="0.25">
      <c r="A625" s="410"/>
      <c r="B625" s="410"/>
    </row>
    <row r="626" spans="1:2" ht="14.25" customHeight="1" x14ac:dyDescent="0.25">
      <c r="A626" s="410"/>
      <c r="B626" s="410"/>
    </row>
    <row r="627" spans="1:2" ht="14.25" customHeight="1" x14ac:dyDescent="0.25">
      <c r="A627" s="410"/>
      <c r="B627" s="410"/>
    </row>
    <row r="628" spans="1:2" ht="14.25" customHeight="1" x14ac:dyDescent="0.25">
      <c r="A628" s="410"/>
      <c r="B628" s="410"/>
    </row>
    <row r="629" spans="1:2" ht="14.25" customHeight="1" x14ac:dyDescent="0.25">
      <c r="A629" s="410"/>
      <c r="B629" s="410"/>
    </row>
    <row r="630" spans="1:2" ht="14.25" customHeight="1" x14ac:dyDescent="0.25">
      <c r="A630" s="410"/>
      <c r="B630" s="410"/>
    </row>
    <row r="631" spans="1:2" ht="14.25" customHeight="1" x14ac:dyDescent="0.25">
      <c r="A631" s="410"/>
      <c r="B631" s="410"/>
    </row>
    <row r="632" spans="1:2" ht="14.25" customHeight="1" x14ac:dyDescent="0.25">
      <c r="A632" s="410"/>
      <c r="B632" s="410"/>
    </row>
    <row r="633" spans="1:2" ht="14.25" customHeight="1" x14ac:dyDescent="0.25">
      <c r="A633" s="410"/>
      <c r="B633" s="410"/>
    </row>
    <row r="634" spans="1:2" ht="14.25" customHeight="1" x14ac:dyDescent="0.25">
      <c r="A634" s="410"/>
      <c r="B634" s="410"/>
    </row>
    <row r="635" spans="1:2" ht="14.25" customHeight="1" x14ac:dyDescent="0.25">
      <c r="A635" s="410"/>
      <c r="B635" s="410"/>
    </row>
    <row r="636" spans="1:2" ht="14.25" customHeight="1" x14ac:dyDescent="0.25">
      <c r="A636" s="410"/>
      <c r="B636" s="410"/>
    </row>
    <row r="637" spans="1:2" ht="14.25" customHeight="1" x14ac:dyDescent="0.25">
      <c r="A637" s="410"/>
      <c r="B637" s="410"/>
    </row>
    <row r="638" spans="1:2" ht="14.25" customHeight="1" x14ac:dyDescent="0.25">
      <c r="A638" s="410"/>
      <c r="B638" s="410"/>
    </row>
    <row r="639" spans="1:2" ht="14.25" customHeight="1" x14ac:dyDescent="0.25">
      <c r="A639" s="410"/>
      <c r="B639" s="410"/>
    </row>
    <row r="640" spans="1:2" ht="14.25" customHeight="1" x14ac:dyDescent="0.25">
      <c r="A640" s="410"/>
      <c r="B640" s="410"/>
    </row>
    <row r="641" spans="1:2" ht="14.25" customHeight="1" x14ac:dyDescent="0.25">
      <c r="A641" s="410"/>
      <c r="B641" s="410"/>
    </row>
    <row r="642" spans="1:2" ht="14.25" customHeight="1" x14ac:dyDescent="0.25">
      <c r="A642" s="410"/>
      <c r="B642" s="410"/>
    </row>
    <row r="643" spans="1:2" ht="14.25" customHeight="1" x14ac:dyDescent="0.25">
      <c r="A643" s="410"/>
      <c r="B643" s="410"/>
    </row>
    <row r="644" spans="1:2" ht="14.25" customHeight="1" x14ac:dyDescent="0.25">
      <c r="A644" s="410"/>
      <c r="B644" s="410"/>
    </row>
    <row r="645" spans="1:2" ht="14.25" customHeight="1" x14ac:dyDescent="0.25">
      <c r="A645" s="410"/>
      <c r="B645" s="410"/>
    </row>
    <row r="646" spans="1:2" ht="14.25" customHeight="1" x14ac:dyDescent="0.25">
      <c r="A646" s="410"/>
      <c r="B646" s="410"/>
    </row>
    <row r="647" spans="1:2" ht="14.25" customHeight="1" x14ac:dyDescent="0.25">
      <c r="A647" s="410"/>
      <c r="B647" s="410"/>
    </row>
    <row r="648" spans="1:2" ht="14.25" customHeight="1" x14ac:dyDescent="0.25">
      <c r="A648" s="410"/>
      <c r="B648" s="410"/>
    </row>
    <row r="649" spans="1:2" ht="14.25" customHeight="1" x14ac:dyDescent="0.25">
      <c r="A649" s="410"/>
      <c r="B649" s="410"/>
    </row>
    <row r="650" spans="1:2" ht="14.25" customHeight="1" x14ac:dyDescent="0.25">
      <c r="A650" s="410"/>
      <c r="B650" s="410"/>
    </row>
    <row r="651" spans="1:2" ht="14.25" customHeight="1" x14ac:dyDescent="0.25">
      <c r="A651" s="410"/>
      <c r="B651" s="410"/>
    </row>
    <row r="652" spans="1:2" ht="14.25" customHeight="1" x14ac:dyDescent="0.25">
      <c r="A652" s="410"/>
      <c r="B652" s="410"/>
    </row>
    <row r="653" spans="1:2" ht="14.25" customHeight="1" x14ac:dyDescent="0.25">
      <c r="A653" s="410"/>
      <c r="B653" s="410"/>
    </row>
    <row r="654" spans="1:2" ht="14.25" customHeight="1" x14ac:dyDescent="0.25">
      <c r="A654" s="410"/>
      <c r="B654" s="410"/>
    </row>
    <row r="655" spans="1:2" ht="14.25" customHeight="1" x14ac:dyDescent="0.25">
      <c r="A655" s="410"/>
      <c r="B655" s="410"/>
    </row>
    <row r="656" spans="1:2" ht="14.25" customHeight="1" x14ac:dyDescent="0.25">
      <c r="A656" s="410"/>
      <c r="B656" s="410"/>
    </row>
    <row r="657" spans="1:2" ht="14.25" customHeight="1" x14ac:dyDescent="0.25">
      <c r="A657" s="410"/>
      <c r="B657" s="410"/>
    </row>
    <row r="658" spans="1:2" ht="14.25" customHeight="1" x14ac:dyDescent="0.25">
      <c r="A658" s="410"/>
      <c r="B658" s="410"/>
    </row>
    <row r="659" spans="1:2" ht="14.25" customHeight="1" x14ac:dyDescent="0.25">
      <c r="A659" s="410"/>
      <c r="B659" s="410"/>
    </row>
    <row r="660" spans="1:2" ht="14.25" customHeight="1" x14ac:dyDescent="0.25">
      <c r="A660" s="410"/>
      <c r="B660" s="410"/>
    </row>
    <row r="661" spans="1:2" ht="14.25" customHeight="1" x14ac:dyDescent="0.25">
      <c r="A661" s="410"/>
      <c r="B661" s="410"/>
    </row>
    <row r="662" spans="1:2" ht="14.25" customHeight="1" x14ac:dyDescent="0.25">
      <c r="A662" s="410"/>
      <c r="B662" s="410"/>
    </row>
    <row r="663" spans="1:2" ht="14.25" customHeight="1" x14ac:dyDescent="0.25">
      <c r="A663" s="410"/>
      <c r="B663" s="410"/>
    </row>
    <row r="664" spans="1:2" ht="14.25" customHeight="1" x14ac:dyDescent="0.25">
      <c r="A664" s="410"/>
      <c r="B664" s="410"/>
    </row>
    <row r="665" spans="1:2" ht="14.25" customHeight="1" x14ac:dyDescent="0.25">
      <c r="A665" s="410"/>
      <c r="B665" s="410"/>
    </row>
    <row r="666" spans="1:2" ht="14.25" customHeight="1" x14ac:dyDescent="0.25">
      <c r="A666" s="410"/>
      <c r="B666" s="410"/>
    </row>
    <row r="667" spans="1:2" ht="14.25" customHeight="1" x14ac:dyDescent="0.25">
      <c r="A667" s="410"/>
      <c r="B667" s="410"/>
    </row>
    <row r="668" spans="1:2" ht="14.25" customHeight="1" x14ac:dyDescent="0.25">
      <c r="A668" s="410"/>
      <c r="B668" s="410"/>
    </row>
    <row r="669" spans="1:2" ht="14.25" customHeight="1" x14ac:dyDescent="0.25">
      <c r="A669" s="410"/>
      <c r="B669" s="410"/>
    </row>
    <row r="670" spans="1:2" ht="14.25" customHeight="1" x14ac:dyDescent="0.25">
      <c r="A670" s="410"/>
      <c r="B670" s="410"/>
    </row>
    <row r="671" spans="1:2" ht="14.25" customHeight="1" x14ac:dyDescent="0.25">
      <c r="A671" s="410"/>
      <c r="B671" s="410"/>
    </row>
    <row r="672" spans="1:2" ht="14.25" customHeight="1" x14ac:dyDescent="0.25">
      <c r="A672" s="410"/>
      <c r="B672" s="410"/>
    </row>
    <row r="673" spans="1:2" ht="14.25" customHeight="1" x14ac:dyDescent="0.25">
      <c r="A673" s="410"/>
      <c r="B673" s="410"/>
    </row>
    <row r="674" spans="1:2" ht="14.25" customHeight="1" x14ac:dyDescent="0.25">
      <c r="A674" s="410"/>
      <c r="B674" s="410"/>
    </row>
    <row r="675" spans="1:2" ht="14.25" customHeight="1" x14ac:dyDescent="0.25">
      <c r="A675" s="410"/>
      <c r="B675" s="410"/>
    </row>
    <row r="676" spans="1:2" ht="14.25" customHeight="1" x14ac:dyDescent="0.25">
      <c r="A676" s="410"/>
      <c r="B676" s="410"/>
    </row>
    <row r="677" spans="1:2" ht="14.25" customHeight="1" x14ac:dyDescent="0.25">
      <c r="A677" s="410"/>
      <c r="B677" s="410"/>
    </row>
    <row r="678" spans="1:2" ht="14.25" customHeight="1" x14ac:dyDescent="0.25">
      <c r="A678" s="410"/>
      <c r="B678" s="410"/>
    </row>
    <row r="679" spans="1:2" ht="14.25" customHeight="1" x14ac:dyDescent="0.25">
      <c r="A679" s="410"/>
      <c r="B679" s="410"/>
    </row>
    <row r="680" spans="1:2" ht="14.25" customHeight="1" x14ac:dyDescent="0.25">
      <c r="A680" s="410"/>
      <c r="B680" s="410"/>
    </row>
    <row r="681" spans="1:2" ht="14.25" customHeight="1" x14ac:dyDescent="0.25">
      <c r="A681" s="410"/>
      <c r="B681" s="410"/>
    </row>
    <row r="682" spans="1:2" ht="14.25" customHeight="1" x14ac:dyDescent="0.25">
      <c r="A682" s="410"/>
      <c r="B682" s="410"/>
    </row>
    <row r="683" spans="1:2" ht="14.25" customHeight="1" x14ac:dyDescent="0.25">
      <c r="A683" s="410"/>
      <c r="B683" s="410"/>
    </row>
    <row r="684" spans="1:2" ht="14.25" customHeight="1" x14ac:dyDescent="0.25">
      <c r="A684" s="410"/>
      <c r="B684" s="410"/>
    </row>
    <row r="685" spans="1:2" ht="14.25" customHeight="1" x14ac:dyDescent="0.25">
      <c r="A685" s="410"/>
      <c r="B685" s="410"/>
    </row>
    <row r="686" spans="1:2" ht="14.25" customHeight="1" x14ac:dyDescent="0.25">
      <c r="A686" s="410"/>
      <c r="B686" s="410"/>
    </row>
    <row r="687" spans="1:2" ht="14.25" customHeight="1" x14ac:dyDescent="0.25">
      <c r="A687" s="410"/>
      <c r="B687" s="410"/>
    </row>
    <row r="688" spans="1:2" ht="14.25" customHeight="1" x14ac:dyDescent="0.25">
      <c r="A688" s="410"/>
      <c r="B688" s="410"/>
    </row>
    <row r="689" spans="1:2" ht="14.25" customHeight="1" x14ac:dyDescent="0.25">
      <c r="A689" s="410"/>
      <c r="B689" s="410"/>
    </row>
    <row r="690" spans="1:2" ht="14.25" customHeight="1" x14ac:dyDescent="0.25">
      <c r="A690" s="410"/>
      <c r="B690" s="410"/>
    </row>
    <row r="691" spans="1:2" ht="14.25" customHeight="1" x14ac:dyDescent="0.25">
      <c r="A691" s="410"/>
      <c r="B691" s="410"/>
    </row>
    <row r="692" spans="1:2" ht="14.25" customHeight="1" x14ac:dyDescent="0.25">
      <c r="A692" s="410"/>
      <c r="B692" s="410"/>
    </row>
    <row r="693" spans="1:2" ht="14.25" customHeight="1" x14ac:dyDescent="0.25">
      <c r="A693" s="410"/>
      <c r="B693" s="410"/>
    </row>
    <row r="694" spans="1:2" ht="14.25" customHeight="1" x14ac:dyDescent="0.25">
      <c r="A694" s="410"/>
      <c r="B694" s="410"/>
    </row>
    <row r="695" spans="1:2" ht="14.25" customHeight="1" x14ac:dyDescent="0.25">
      <c r="A695" s="410"/>
      <c r="B695" s="410"/>
    </row>
    <row r="696" spans="1:2" ht="14.25" customHeight="1" x14ac:dyDescent="0.25">
      <c r="A696" s="410"/>
      <c r="B696" s="410"/>
    </row>
    <row r="697" spans="1:2" ht="14.25" customHeight="1" x14ac:dyDescent="0.25">
      <c r="A697" s="410"/>
      <c r="B697" s="410"/>
    </row>
    <row r="698" spans="1:2" ht="14.25" customHeight="1" x14ac:dyDescent="0.25">
      <c r="A698" s="410"/>
      <c r="B698" s="410"/>
    </row>
    <row r="699" spans="1:2" ht="14.25" customHeight="1" x14ac:dyDescent="0.25">
      <c r="A699" s="410"/>
      <c r="B699" s="410"/>
    </row>
    <row r="700" spans="1:2" ht="14.25" customHeight="1" x14ac:dyDescent="0.25">
      <c r="A700" s="410"/>
      <c r="B700" s="410"/>
    </row>
    <row r="701" spans="1:2" ht="14.25" customHeight="1" x14ac:dyDescent="0.25">
      <c r="A701" s="410"/>
      <c r="B701" s="410"/>
    </row>
    <row r="702" spans="1:2" ht="14.25" customHeight="1" x14ac:dyDescent="0.25">
      <c r="A702" s="410"/>
      <c r="B702" s="410"/>
    </row>
    <row r="703" spans="1:2" ht="14.25" customHeight="1" x14ac:dyDescent="0.25">
      <c r="A703" s="410"/>
      <c r="B703" s="410"/>
    </row>
    <row r="704" spans="1:2" ht="14.25" customHeight="1" x14ac:dyDescent="0.25">
      <c r="A704" s="410"/>
      <c r="B704" s="410"/>
    </row>
    <row r="705" spans="1:2" ht="14.25" customHeight="1" x14ac:dyDescent="0.25">
      <c r="A705" s="410"/>
      <c r="B705" s="410"/>
    </row>
    <row r="706" spans="1:2" ht="14.25" customHeight="1" x14ac:dyDescent="0.25">
      <c r="A706" s="410"/>
      <c r="B706" s="410"/>
    </row>
    <row r="707" spans="1:2" ht="14.25" customHeight="1" x14ac:dyDescent="0.25">
      <c r="A707" s="410"/>
      <c r="B707" s="410"/>
    </row>
    <row r="708" spans="1:2" ht="14.25" customHeight="1" x14ac:dyDescent="0.25">
      <c r="A708" s="410"/>
      <c r="B708" s="410"/>
    </row>
    <row r="709" spans="1:2" ht="14.25" customHeight="1" x14ac:dyDescent="0.25">
      <c r="A709" s="410"/>
      <c r="B709" s="410"/>
    </row>
    <row r="710" spans="1:2" ht="14.25" customHeight="1" x14ac:dyDescent="0.25">
      <c r="A710" s="410"/>
      <c r="B710" s="410"/>
    </row>
    <row r="711" spans="1:2" ht="14.25" customHeight="1" x14ac:dyDescent="0.25">
      <c r="A711" s="410"/>
      <c r="B711" s="410"/>
    </row>
    <row r="712" spans="1:2" ht="14.25" customHeight="1" x14ac:dyDescent="0.25">
      <c r="A712" s="410"/>
      <c r="B712" s="410"/>
    </row>
    <row r="713" spans="1:2" ht="14.25" customHeight="1" x14ac:dyDescent="0.25">
      <c r="A713" s="410"/>
      <c r="B713" s="410"/>
    </row>
    <row r="714" spans="1:2" ht="14.25" customHeight="1" x14ac:dyDescent="0.25">
      <c r="A714" s="410"/>
      <c r="B714" s="410"/>
    </row>
    <row r="715" spans="1:2" ht="14.25" customHeight="1" x14ac:dyDescent="0.25">
      <c r="A715" s="410"/>
      <c r="B715" s="410"/>
    </row>
    <row r="716" spans="1:2" ht="14.25" customHeight="1" x14ac:dyDescent="0.25">
      <c r="A716" s="410"/>
      <c r="B716" s="410"/>
    </row>
    <row r="717" spans="1:2" ht="14.25" customHeight="1" x14ac:dyDescent="0.25">
      <c r="A717" s="410"/>
      <c r="B717" s="410"/>
    </row>
    <row r="718" spans="1:2" ht="14.25" customHeight="1" x14ac:dyDescent="0.25">
      <c r="A718" s="410"/>
      <c r="B718" s="410"/>
    </row>
    <row r="719" spans="1:2" ht="14.25" customHeight="1" x14ac:dyDescent="0.25">
      <c r="A719" s="410"/>
      <c r="B719" s="410"/>
    </row>
    <row r="720" spans="1:2" ht="14.25" customHeight="1" x14ac:dyDescent="0.25">
      <c r="A720" s="410"/>
      <c r="B720" s="410"/>
    </row>
    <row r="721" spans="1:2" ht="14.25" customHeight="1" x14ac:dyDescent="0.25">
      <c r="A721" s="410"/>
      <c r="B721" s="410"/>
    </row>
    <row r="722" spans="1:2" ht="14.25" customHeight="1" x14ac:dyDescent="0.25">
      <c r="A722" s="410"/>
      <c r="B722" s="410"/>
    </row>
    <row r="723" spans="1:2" ht="14.25" customHeight="1" x14ac:dyDescent="0.25">
      <c r="A723" s="410"/>
      <c r="B723" s="410"/>
    </row>
    <row r="724" spans="1:2" ht="14.25" customHeight="1" x14ac:dyDescent="0.25">
      <c r="A724" s="410"/>
      <c r="B724" s="410"/>
    </row>
    <row r="725" spans="1:2" ht="14.25" customHeight="1" x14ac:dyDescent="0.25">
      <c r="A725" s="410"/>
      <c r="B725" s="410"/>
    </row>
    <row r="726" spans="1:2" ht="14.25" customHeight="1" x14ac:dyDescent="0.25">
      <c r="A726" s="410"/>
      <c r="B726" s="410"/>
    </row>
    <row r="727" spans="1:2" ht="14.25" customHeight="1" x14ac:dyDescent="0.25">
      <c r="A727" s="410"/>
      <c r="B727" s="410"/>
    </row>
    <row r="728" spans="1:2" ht="14.25" customHeight="1" x14ac:dyDescent="0.25">
      <c r="A728" s="410"/>
      <c r="B728" s="410"/>
    </row>
    <row r="729" spans="1:2" ht="14.25" customHeight="1" x14ac:dyDescent="0.25">
      <c r="A729" s="410"/>
      <c r="B729" s="410"/>
    </row>
    <row r="730" spans="1:2" ht="14.25" customHeight="1" x14ac:dyDescent="0.25">
      <c r="A730" s="410"/>
      <c r="B730" s="410"/>
    </row>
    <row r="731" spans="1:2" ht="14.25" customHeight="1" x14ac:dyDescent="0.25">
      <c r="A731" s="410"/>
      <c r="B731" s="410"/>
    </row>
    <row r="732" spans="1:2" ht="14.25" customHeight="1" x14ac:dyDescent="0.25">
      <c r="A732" s="410"/>
      <c r="B732" s="410"/>
    </row>
    <row r="733" spans="1:2" ht="14.25" customHeight="1" x14ac:dyDescent="0.25">
      <c r="A733" s="410"/>
      <c r="B733" s="410"/>
    </row>
    <row r="734" spans="1:2" ht="14.25" customHeight="1" x14ac:dyDescent="0.25">
      <c r="A734" s="410"/>
      <c r="B734" s="410"/>
    </row>
    <row r="735" spans="1:2" ht="14.25" customHeight="1" x14ac:dyDescent="0.25">
      <c r="A735" s="410"/>
      <c r="B735" s="410"/>
    </row>
    <row r="736" spans="1:2" ht="14.25" customHeight="1" x14ac:dyDescent="0.25">
      <c r="A736" s="410"/>
      <c r="B736" s="410"/>
    </row>
    <row r="737" spans="1:2" ht="14.25" customHeight="1" x14ac:dyDescent="0.25">
      <c r="A737" s="410"/>
      <c r="B737" s="410"/>
    </row>
    <row r="738" spans="1:2" ht="14.25" customHeight="1" x14ac:dyDescent="0.25">
      <c r="A738" s="410"/>
      <c r="B738" s="410"/>
    </row>
    <row r="739" spans="1:2" ht="14.25" customHeight="1" x14ac:dyDescent="0.25">
      <c r="A739" s="410"/>
      <c r="B739" s="410"/>
    </row>
    <row r="740" spans="1:2" ht="14.25" customHeight="1" x14ac:dyDescent="0.25">
      <c r="A740" s="410"/>
      <c r="B740" s="410"/>
    </row>
    <row r="741" spans="1:2" ht="14.25" customHeight="1" x14ac:dyDescent="0.25">
      <c r="A741" s="410"/>
      <c r="B741" s="410"/>
    </row>
    <row r="742" spans="1:2" ht="14.25" customHeight="1" x14ac:dyDescent="0.25">
      <c r="A742" s="410"/>
      <c r="B742" s="410"/>
    </row>
    <row r="743" spans="1:2" ht="14.25" customHeight="1" x14ac:dyDescent="0.25">
      <c r="A743" s="410"/>
      <c r="B743" s="410"/>
    </row>
    <row r="744" spans="1:2" ht="14.25" customHeight="1" x14ac:dyDescent="0.25">
      <c r="A744" s="410"/>
      <c r="B744" s="410"/>
    </row>
    <row r="745" spans="1:2" ht="14.25" customHeight="1" x14ac:dyDescent="0.25">
      <c r="A745" s="410"/>
      <c r="B745" s="410"/>
    </row>
    <row r="746" spans="1:2" ht="14.25" customHeight="1" x14ac:dyDescent="0.25">
      <c r="A746" s="410"/>
      <c r="B746" s="410"/>
    </row>
    <row r="747" spans="1:2" ht="14.25" customHeight="1" x14ac:dyDescent="0.25">
      <c r="A747" s="410"/>
      <c r="B747" s="410"/>
    </row>
    <row r="748" spans="1:2" ht="14.25" customHeight="1" x14ac:dyDescent="0.25">
      <c r="A748" s="410"/>
      <c r="B748" s="410"/>
    </row>
    <row r="749" spans="1:2" ht="14.25" customHeight="1" x14ac:dyDescent="0.25">
      <c r="A749" s="410"/>
      <c r="B749" s="410"/>
    </row>
    <row r="750" spans="1:2" ht="14.25" customHeight="1" x14ac:dyDescent="0.25">
      <c r="A750" s="410"/>
      <c r="B750" s="410"/>
    </row>
    <row r="751" spans="1:2" ht="14.25" customHeight="1" x14ac:dyDescent="0.25">
      <c r="A751" s="410"/>
      <c r="B751" s="410"/>
    </row>
    <row r="752" spans="1:2" ht="14.25" customHeight="1" x14ac:dyDescent="0.25">
      <c r="A752" s="410"/>
      <c r="B752" s="410"/>
    </row>
    <row r="753" spans="1:2" ht="14.25" customHeight="1" x14ac:dyDescent="0.25">
      <c r="A753" s="410"/>
      <c r="B753" s="410"/>
    </row>
    <row r="754" spans="1:2" ht="14.25" customHeight="1" x14ac:dyDescent="0.25">
      <c r="A754" s="410"/>
      <c r="B754" s="410"/>
    </row>
    <row r="755" spans="1:2" ht="14.25" customHeight="1" x14ac:dyDescent="0.25">
      <c r="A755" s="410"/>
      <c r="B755" s="410"/>
    </row>
    <row r="756" spans="1:2" ht="14.25" customHeight="1" x14ac:dyDescent="0.25">
      <c r="A756" s="410"/>
      <c r="B756" s="410"/>
    </row>
    <row r="757" spans="1:2" ht="14.25" customHeight="1" x14ac:dyDescent="0.25">
      <c r="A757" s="410"/>
      <c r="B757" s="410"/>
    </row>
    <row r="758" spans="1:2" ht="14.25" customHeight="1" x14ac:dyDescent="0.25">
      <c r="A758" s="410"/>
      <c r="B758" s="410"/>
    </row>
    <row r="759" spans="1:2" ht="14.25" customHeight="1" x14ac:dyDescent="0.25">
      <c r="A759" s="410"/>
      <c r="B759" s="410"/>
    </row>
    <row r="760" spans="1:2" ht="14.25" customHeight="1" x14ac:dyDescent="0.25">
      <c r="A760" s="410"/>
      <c r="B760" s="410"/>
    </row>
    <row r="761" spans="1:2" ht="14.25" customHeight="1" x14ac:dyDescent="0.25">
      <c r="A761" s="410"/>
      <c r="B761" s="410"/>
    </row>
    <row r="762" spans="1:2" ht="14.25" customHeight="1" x14ac:dyDescent="0.25">
      <c r="A762" s="410"/>
      <c r="B762" s="410"/>
    </row>
    <row r="763" spans="1:2" ht="14.25" customHeight="1" x14ac:dyDescent="0.25">
      <c r="A763" s="410"/>
      <c r="B763" s="410"/>
    </row>
    <row r="764" spans="1:2" ht="14.25" customHeight="1" x14ac:dyDescent="0.25">
      <c r="A764" s="410"/>
      <c r="B764" s="410"/>
    </row>
    <row r="765" spans="1:2" ht="14.25" customHeight="1" x14ac:dyDescent="0.25">
      <c r="A765" s="410"/>
      <c r="B765" s="410"/>
    </row>
    <row r="766" spans="1:2" ht="14.25" customHeight="1" x14ac:dyDescent="0.25">
      <c r="A766" s="410"/>
      <c r="B766" s="410"/>
    </row>
    <row r="767" spans="1:2" ht="14.25" customHeight="1" x14ac:dyDescent="0.25">
      <c r="A767" s="410"/>
      <c r="B767" s="410"/>
    </row>
    <row r="768" spans="1:2" ht="14.25" customHeight="1" x14ac:dyDescent="0.25">
      <c r="A768" s="410"/>
      <c r="B768" s="410"/>
    </row>
    <row r="769" spans="1:2" ht="14.25" customHeight="1" x14ac:dyDescent="0.25">
      <c r="A769" s="410"/>
      <c r="B769" s="410"/>
    </row>
    <row r="770" spans="1:2" ht="14.25" customHeight="1" x14ac:dyDescent="0.25">
      <c r="A770" s="410"/>
      <c r="B770" s="410"/>
    </row>
    <row r="771" spans="1:2" ht="14.25" customHeight="1" x14ac:dyDescent="0.25">
      <c r="A771" s="410"/>
      <c r="B771" s="410"/>
    </row>
    <row r="772" spans="1:2" ht="14.25" customHeight="1" x14ac:dyDescent="0.25">
      <c r="A772" s="410"/>
      <c r="B772" s="410"/>
    </row>
    <row r="773" spans="1:2" ht="14.25" customHeight="1" x14ac:dyDescent="0.25">
      <c r="A773" s="410"/>
      <c r="B773" s="410"/>
    </row>
    <row r="774" spans="1:2" ht="14.25" customHeight="1" x14ac:dyDescent="0.25">
      <c r="A774" s="410"/>
      <c r="B774" s="410"/>
    </row>
    <row r="775" spans="1:2" ht="14.25" customHeight="1" x14ac:dyDescent="0.25">
      <c r="A775" s="410"/>
      <c r="B775" s="410"/>
    </row>
    <row r="776" spans="1:2" ht="14.25" customHeight="1" x14ac:dyDescent="0.25">
      <c r="A776" s="410"/>
      <c r="B776" s="410"/>
    </row>
    <row r="777" spans="1:2" ht="14.25" customHeight="1" x14ac:dyDescent="0.25">
      <c r="A777" s="410"/>
      <c r="B777" s="410"/>
    </row>
    <row r="778" spans="1:2" ht="14.25" customHeight="1" x14ac:dyDescent="0.25">
      <c r="A778" s="410"/>
      <c r="B778" s="410"/>
    </row>
    <row r="779" spans="1:2" ht="14.25" customHeight="1" x14ac:dyDescent="0.25">
      <c r="A779" s="410"/>
      <c r="B779" s="410"/>
    </row>
    <row r="780" spans="1:2" ht="14.25" customHeight="1" x14ac:dyDescent="0.25">
      <c r="A780" s="410"/>
      <c r="B780" s="410"/>
    </row>
    <row r="781" spans="1:2" ht="14.25" customHeight="1" x14ac:dyDescent="0.25">
      <c r="A781" s="410"/>
      <c r="B781" s="410"/>
    </row>
    <row r="782" spans="1:2" ht="14.25" customHeight="1" x14ac:dyDescent="0.25">
      <c r="A782" s="410"/>
      <c r="B782" s="410"/>
    </row>
    <row r="783" spans="1:2" ht="14.25" customHeight="1" x14ac:dyDescent="0.25">
      <c r="A783" s="410"/>
      <c r="B783" s="410"/>
    </row>
    <row r="784" spans="1:2" ht="14.25" customHeight="1" x14ac:dyDescent="0.25">
      <c r="A784" s="410"/>
      <c r="B784" s="410"/>
    </row>
    <row r="785" spans="1:2" ht="14.25" customHeight="1" x14ac:dyDescent="0.25">
      <c r="A785" s="410"/>
      <c r="B785" s="410"/>
    </row>
    <row r="786" spans="1:2" ht="14.25" customHeight="1" x14ac:dyDescent="0.25">
      <c r="A786" s="410"/>
      <c r="B786" s="410"/>
    </row>
    <row r="787" spans="1:2" ht="14.25" customHeight="1" x14ac:dyDescent="0.25">
      <c r="A787" s="410"/>
      <c r="B787" s="410"/>
    </row>
    <row r="788" spans="1:2" ht="14.25" customHeight="1" x14ac:dyDescent="0.25">
      <c r="A788" s="410"/>
      <c r="B788" s="410"/>
    </row>
    <row r="789" spans="1:2" ht="14.25" customHeight="1" x14ac:dyDescent="0.25">
      <c r="A789" s="410"/>
      <c r="B789" s="410"/>
    </row>
    <row r="790" spans="1:2" ht="14.25" customHeight="1" x14ac:dyDescent="0.25">
      <c r="A790" s="410"/>
      <c r="B790" s="410"/>
    </row>
    <row r="791" spans="1:2" ht="14.25" customHeight="1" x14ac:dyDescent="0.25">
      <c r="A791" s="410"/>
      <c r="B791" s="410"/>
    </row>
    <row r="792" spans="1:2" ht="14.25" customHeight="1" x14ac:dyDescent="0.25">
      <c r="A792" s="410"/>
      <c r="B792" s="410"/>
    </row>
    <row r="793" spans="1:2" ht="14.25" customHeight="1" x14ac:dyDescent="0.25">
      <c r="A793" s="410"/>
      <c r="B793" s="410"/>
    </row>
    <row r="794" spans="1:2" ht="14.25" customHeight="1" x14ac:dyDescent="0.25">
      <c r="A794" s="410"/>
      <c r="B794" s="410"/>
    </row>
    <row r="795" spans="1:2" ht="14.25" customHeight="1" x14ac:dyDescent="0.25">
      <c r="A795" s="410"/>
      <c r="B795" s="410"/>
    </row>
    <row r="796" spans="1:2" ht="14.25" customHeight="1" x14ac:dyDescent="0.25">
      <c r="A796" s="410"/>
      <c r="B796" s="410"/>
    </row>
    <row r="797" spans="1:2" ht="14.25" customHeight="1" x14ac:dyDescent="0.25">
      <c r="A797" s="410"/>
      <c r="B797" s="410"/>
    </row>
    <row r="798" spans="1:2" ht="14.25" customHeight="1" x14ac:dyDescent="0.25">
      <c r="A798" s="410"/>
      <c r="B798" s="410"/>
    </row>
    <row r="799" spans="1:2" ht="14.25" customHeight="1" x14ac:dyDescent="0.25">
      <c r="A799" s="410"/>
      <c r="B799" s="410"/>
    </row>
    <row r="800" spans="1:2" ht="14.25" customHeight="1" x14ac:dyDescent="0.25">
      <c r="A800" s="410"/>
      <c r="B800" s="410"/>
    </row>
    <row r="801" spans="1:2" ht="14.25" customHeight="1" x14ac:dyDescent="0.25">
      <c r="A801" s="410"/>
      <c r="B801" s="410"/>
    </row>
    <row r="802" spans="1:2" ht="14.25" customHeight="1" x14ac:dyDescent="0.25">
      <c r="A802" s="410"/>
      <c r="B802" s="410"/>
    </row>
    <row r="803" spans="1:2" ht="14.25" customHeight="1" x14ac:dyDescent="0.25">
      <c r="A803" s="410"/>
      <c r="B803" s="410"/>
    </row>
    <row r="804" spans="1:2" ht="14.25" customHeight="1" x14ac:dyDescent="0.25">
      <c r="A804" s="410"/>
      <c r="B804" s="410"/>
    </row>
    <row r="805" spans="1:2" ht="14.25" customHeight="1" x14ac:dyDescent="0.25">
      <c r="A805" s="410"/>
      <c r="B805" s="410"/>
    </row>
    <row r="806" spans="1:2" ht="14.25" customHeight="1" x14ac:dyDescent="0.25">
      <c r="A806" s="410"/>
      <c r="B806" s="410"/>
    </row>
    <row r="807" spans="1:2" ht="14.25" customHeight="1" x14ac:dyDescent="0.25">
      <c r="A807" s="410"/>
      <c r="B807" s="410"/>
    </row>
    <row r="808" spans="1:2" ht="14.25" customHeight="1" x14ac:dyDescent="0.25">
      <c r="A808" s="410"/>
      <c r="B808" s="410"/>
    </row>
    <row r="809" spans="1:2" ht="14.25" customHeight="1" x14ac:dyDescent="0.25">
      <c r="A809" s="410"/>
      <c r="B809" s="410"/>
    </row>
    <row r="810" spans="1:2" ht="14.25" customHeight="1" x14ac:dyDescent="0.25">
      <c r="A810" s="410"/>
      <c r="B810" s="410"/>
    </row>
    <row r="811" spans="1:2" ht="14.25" customHeight="1" x14ac:dyDescent="0.25">
      <c r="A811" s="410"/>
      <c r="B811" s="410"/>
    </row>
    <row r="812" spans="1:2" ht="14.25" customHeight="1" x14ac:dyDescent="0.25">
      <c r="A812" s="410"/>
      <c r="B812" s="410"/>
    </row>
    <row r="813" spans="1:2" ht="14.25" customHeight="1" x14ac:dyDescent="0.25">
      <c r="A813" s="410"/>
      <c r="B813" s="410"/>
    </row>
    <row r="814" spans="1:2" ht="14.25" customHeight="1" x14ac:dyDescent="0.25">
      <c r="A814" s="410"/>
      <c r="B814" s="410"/>
    </row>
    <row r="815" spans="1:2" ht="14.25" customHeight="1" x14ac:dyDescent="0.25">
      <c r="A815" s="410"/>
      <c r="B815" s="410"/>
    </row>
    <row r="816" spans="1:2" ht="14.25" customHeight="1" x14ac:dyDescent="0.25">
      <c r="A816" s="410"/>
      <c r="B816" s="410"/>
    </row>
    <row r="817" spans="1:2" ht="14.25" customHeight="1" x14ac:dyDescent="0.25">
      <c r="A817" s="410"/>
      <c r="B817" s="410"/>
    </row>
    <row r="818" spans="1:2" ht="14.25" customHeight="1" x14ac:dyDescent="0.25">
      <c r="A818" s="410"/>
      <c r="B818" s="410"/>
    </row>
    <row r="819" spans="1:2" ht="14.25" customHeight="1" x14ac:dyDescent="0.25">
      <c r="A819" s="410"/>
      <c r="B819" s="410"/>
    </row>
    <row r="820" spans="1:2" ht="14.25" customHeight="1" x14ac:dyDescent="0.25">
      <c r="A820" s="410"/>
      <c r="B820" s="410"/>
    </row>
    <row r="821" spans="1:2" ht="14.25" customHeight="1" x14ac:dyDescent="0.25">
      <c r="A821" s="410"/>
      <c r="B821" s="410"/>
    </row>
    <row r="822" spans="1:2" ht="14.25" customHeight="1" x14ac:dyDescent="0.25">
      <c r="A822" s="410"/>
      <c r="B822" s="410"/>
    </row>
    <row r="823" spans="1:2" ht="14.25" customHeight="1" x14ac:dyDescent="0.25">
      <c r="A823" s="410"/>
      <c r="B823" s="410"/>
    </row>
    <row r="824" spans="1:2" ht="14.25" customHeight="1" x14ac:dyDescent="0.25">
      <c r="A824" s="410"/>
      <c r="B824" s="410"/>
    </row>
    <row r="825" spans="1:2" ht="14.25" customHeight="1" x14ac:dyDescent="0.25">
      <c r="A825" s="410"/>
      <c r="B825" s="410"/>
    </row>
    <row r="826" spans="1:2" ht="14.25" customHeight="1" x14ac:dyDescent="0.25">
      <c r="A826" s="410"/>
      <c r="B826" s="410"/>
    </row>
    <row r="827" spans="1:2" ht="14.25" customHeight="1" x14ac:dyDescent="0.25">
      <c r="A827" s="410"/>
      <c r="B827" s="410"/>
    </row>
    <row r="828" spans="1:2" ht="14.25" customHeight="1" x14ac:dyDescent="0.25">
      <c r="A828" s="410"/>
      <c r="B828" s="410"/>
    </row>
    <row r="829" spans="1:2" ht="14.25" customHeight="1" x14ac:dyDescent="0.25">
      <c r="A829" s="410"/>
      <c r="B829" s="410"/>
    </row>
    <row r="830" spans="1:2" ht="14.25" customHeight="1" x14ac:dyDescent="0.25">
      <c r="A830" s="410"/>
      <c r="B830" s="410"/>
    </row>
    <row r="831" spans="1:2" ht="14.25" customHeight="1" x14ac:dyDescent="0.25">
      <c r="A831" s="410"/>
      <c r="B831" s="410"/>
    </row>
    <row r="832" spans="1:2" ht="14.25" customHeight="1" x14ac:dyDescent="0.25">
      <c r="A832" s="410"/>
      <c r="B832" s="410"/>
    </row>
    <row r="833" spans="1:2" ht="14.25" customHeight="1" x14ac:dyDescent="0.25">
      <c r="A833" s="410"/>
      <c r="B833" s="410"/>
    </row>
    <row r="834" spans="1:2" ht="14.25" customHeight="1" x14ac:dyDescent="0.25">
      <c r="A834" s="410"/>
      <c r="B834" s="410"/>
    </row>
    <row r="835" spans="1:2" ht="14.25" customHeight="1" x14ac:dyDescent="0.25">
      <c r="A835" s="410"/>
      <c r="B835" s="410"/>
    </row>
    <row r="836" spans="1:2" ht="14.25" customHeight="1" x14ac:dyDescent="0.25">
      <c r="A836" s="410"/>
      <c r="B836" s="410"/>
    </row>
    <row r="837" spans="1:2" ht="14.25" customHeight="1" x14ac:dyDescent="0.25">
      <c r="A837" s="410"/>
      <c r="B837" s="410"/>
    </row>
    <row r="838" spans="1:2" ht="14.25" customHeight="1" x14ac:dyDescent="0.25">
      <c r="A838" s="410"/>
      <c r="B838" s="410"/>
    </row>
    <row r="839" spans="1:2" ht="14.25" customHeight="1" x14ac:dyDescent="0.25">
      <c r="A839" s="410"/>
      <c r="B839" s="410"/>
    </row>
    <row r="840" spans="1:2" ht="14.25" customHeight="1" x14ac:dyDescent="0.25">
      <c r="A840" s="410"/>
      <c r="B840" s="410"/>
    </row>
    <row r="841" spans="1:2" ht="14.25" customHeight="1" x14ac:dyDescent="0.25">
      <c r="A841" s="410"/>
      <c r="B841" s="410"/>
    </row>
    <row r="842" spans="1:2" ht="14.25" customHeight="1" x14ac:dyDescent="0.25">
      <c r="A842" s="410"/>
      <c r="B842" s="410"/>
    </row>
    <row r="843" spans="1:2" ht="14.25" customHeight="1" x14ac:dyDescent="0.25">
      <c r="A843" s="410"/>
      <c r="B843" s="410"/>
    </row>
    <row r="844" spans="1:2" ht="14.25" customHeight="1" x14ac:dyDescent="0.25">
      <c r="A844" s="410"/>
      <c r="B844" s="410"/>
    </row>
    <row r="845" spans="1:2" ht="14.25" customHeight="1" x14ac:dyDescent="0.25">
      <c r="A845" s="410"/>
      <c r="B845" s="410"/>
    </row>
    <row r="846" spans="1:2" ht="14.25" customHeight="1" x14ac:dyDescent="0.25">
      <c r="A846" s="410"/>
      <c r="B846" s="410"/>
    </row>
    <row r="847" spans="1:2" ht="14.25" customHeight="1" x14ac:dyDescent="0.25">
      <c r="A847" s="410"/>
      <c r="B847" s="410"/>
    </row>
    <row r="848" spans="1:2" ht="14.25" customHeight="1" x14ac:dyDescent="0.25">
      <c r="A848" s="410"/>
      <c r="B848" s="410"/>
    </row>
    <row r="849" spans="1:2" ht="14.25" customHeight="1" x14ac:dyDescent="0.25">
      <c r="A849" s="410"/>
      <c r="B849" s="410"/>
    </row>
    <row r="850" spans="1:2" ht="14.25" customHeight="1" x14ac:dyDescent="0.25">
      <c r="A850" s="410"/>
      <c r="B850" s="410"/>
    </row>
    <row r="851" spans="1:2" ht="14.25" customHeight="1" x14ac:dyDescent="0.25">
      <c r="A851" s="410"/>
      <c r="B851" s="410"/>
    </row>
    <row r="852" spans="1:2" ht="14.25" customHeight="1" x14ac:dyDescent="0.25">
      <c r="A852" s="410"/>
      <c r="B852" s="410"/>
    </row>
    <row r="853" spans="1:2" ht="14.25" customHeight="1" x14ac:dyDescent="0.25">
      <c r="A853" s="410"/>
      <c r="B853" s="410"/>
    </row>
    <row r="854" spans="1:2" ht="14.25" customHeight="1" x14ac:dyDescent="0.25">
      <c r="A854" s="410"/>
      <c r="B854" s="410"/>
    </row>
    <row r="855" spans="1:2" ht="14.25" customHeight="1" x14ac:dyDescent="0.25">
      <c r="A855" s="410"/>
      <c r="B855" s="410"/>
    </row>
    <row r="856" spans="1:2" ht="14.25" customHeight="1" x14ac:dyDescent="0.25">
      <c r="A856" s="410"/>
      <c r="B856" s="410"/>
    </row>
    <row r="857" spans="1:2" ht="14.25" customHeight="1" x14ac:dyDescent="0.25">
      <c r="A857" s="410"/>
      <c r="B857" s="410"/>
    </row>
    <row r="858" spans="1:2" ht="14.25" customHeight="1" x14ac:dyDescent="0.25">
      <c r="A858" s="410"/>
      <c r="B858" s="410"/>
    </row>
    <row r="859" spans="1:2" ht="14.25" customHeight="1" x14ac:dyDescent="0.25">
      <c r="A859" s="410"/>
      <c r="B859" s="410"/>
    </row>
    <row r="860" spans="1:2" ht="14.25" customHeight="1" x14ac:dyDescent="0.25">
      <c r="A860" s="410"/>
      <c r="B860" s="410"/>
    </row>
    <row r="861" spans="1:2" ht="14.25" customHeight="1" x14ac:dyDescent="0.25">
      <c r="A861" s="410"/>
      <c r="B861" s="410"/>
    </row>
    <row r="862" spans="1:2" ht="14.25" customHeight="1" x14ac:dyDescent="0.25">
      <c r="A862" s="410"/>
      <c r="B862" s="410"/>
    </row>
    <row r="863" spans="1:2" ht="14.25" customHeight="1" x14ac:dyDescent="0.25">
      <c r="A863" s="410"/>
      <c r="B863" s="410"/>
    </row>
    <row r="864" spans="1:2" ht="14.25" customHeight="1" x14ac:dyDescent="0.25">
      <c r="A864" s="410"/>
      <c r="B864" s="410"/>
    </row>
    <row r="865" spans="1:2" ht="14.25" customHeight="1" x14ac:dyDescent="0.25">
      <c r="A865" s="410"/>
      <c r="B865" s="410"/>
    </row>
    <row r="866" spans="1:2" ht="14.25" customHeight="1" x14ac:dyDescent="0.25">
      <c r="A866" s="410"/>
      <c r="B866" s="410"/>
    </row>
    <row r="867" spans="1:2" ht="14.25" customHeight="1" x14ac:dyDescent="0.25">
      <c r="A867" s="410"/>
      <c r="B867" s="410"/>
    </row>
    <row r="868" spans="1:2" ht="14.25" customHeight="1" x14ac:dyDescent="0.25">
      <c r="A868" s="410"/>
      <c r="B868" s="410"/>
    </row>
    <row r="869" spans="1:2" ht="14.25" customHeight="1" x14ac:dyDescent="0.25">
      <c r="A869" s="410"/>
      <c r="B869" s="410"/>
    </row>
    <row r="870" spans="1:2" ht="14.25" customHeight="1" x14ac:dyDescent="0.25">
      <c r="A870" s="410"/>
      <c r="B870" s="410"/>
    </row>
    <row r="871" spans="1:2" ht="14.25" customHeight="1" x14ac:dyDescent="0.25">
      <c r="A871" s="410"/>
      <c r="B871" s="410"/>
    </row>
    <row r="872" spans="1:2" ht="14.25" customHeight="1" x14ac:dyDescent="0.25">
      <c r="A872" s="410"/>
      <c r="B872" s="410"/>
    </row>
    <row r="873" spans="1:2" ht="14.25" customHeight="1" x14ac:dyDescent="0.25">
      <c r="A873" s="410"/>
      <c r="B873" s="410"/>
    </row>
    <row r="874" spans="1:2" ht="14.25" customHeight="1" x14ac:dyDescent="0.25">
      <c r="A874" s="410"/>
      <c r="B874" s="410"/>
    </row>
    <row r="875" spans="1:2" ht="14.25" customHeight="1" x14ac:dyDescent="0.25">
      <c r="A875" s="410"/>
      <c r="B875" s="410"/>
    </row>
    <row r="876" spans="1:2" ht="14.25" customHeight="1" x14ac:dyDescent="0.25">
      <c r="A876" s="410"/>
      <c r="B876" s="410"/>
    </row>
    <row r="877" spans="1:2" ht="14.25" customHeight="1" x14ac:dyDescent="0.25">
      <c r="A877" s="410"/>
      <c r="B877" s="410"/>
    </row>
    <row r="878" spans="1:2" ht="14.25" customHeight="1" x14ac:dyDescent="0.25">
      <c r="A878" s="410"/>
      <c r="B878" s="410"/>
    </row>
    <row r="879" spans="1:2" ht="14.25" customHeight="1" x14ac:dyDescent="0.25">
      <c r="A879" s="410"/>
      <c r="B879" s="410"/>
    </row>
    <row r="880" spans="1:2" ht="14.25" customHeight="1" x14ac:dyDescent="0.25">
      <c r="A880" s="410"/>
      <c r="B880" s="410"/>
    </row>
    <row r="881" spans="1:2" ht="14.25" customHeight="1" x14ac:dyDescent="0.25">
      <c r="A881" s="410"/>
      <c r="B881" s="410"/>
    </row>
    <row r="882" spans="1:2" ht="14.25" customHeight="1" x14ac:dyDescent="0.25">
      <c r="A882" s="410"/>
      <c r="B882" s="410"/>
    </row>
    <row r="883" spans="1:2" ht="14.25" customHeight="1" x14ac:dyDescent="0.25">
      <c r="A883" s="410"/>
      <c r="B883" s="410"/>
    </row>
    <row r="884" spans="1:2" ht="14.25" customHeight="1" x14ac:dyDescent="0.25">
      <c r="A884" s="410"/>
      <c r="B884" s="410"/>
    </row>
    <row r="885" spans="1:2" ht="14.25" customHeight="1" x14ac:dyDescent="0.25">
      <c r="A885" s="410"/>
      <c r="B885" s="410"/>
    </row>
    <row r="886" spans="1:2" ht="14.25" customHeight="1" x14ac:dyDescent="0.25">
      <c r="A886" s="410"/>
      <c r="B886" s="410"/>
    </row>
    <row r="887" spans="1:2" ht="14.25" customHeight="1" x14ac:dyDescent="0.25">
      <c r="A887" s="410"/>
      <c r="B887" s="410"/>
    </row>
    <row r="888" spans="1:2" ht="14.25" customHeight="1" x14ac:dyDescent="0.25">
      <c r="A888" s="410"/>
      <c r="B888" s="410"/>
    </row>
    <row r="889" spans="1:2" ht="14.25" customHeight="1" x14ac:dyDescent="0.25">
      <c r="A889" s="410"/>
      <c r="B889" s="410"/>
    </row>
    <row r="890" spans="1:2" ht="14.25" customHeight="1" x14ac:dyDescent="0.25">
      <c r="A890" s="410"/>
      <c r="B890" s="410"/>
    </row>
    <row r="891" spans="1:2" ht="14.25" customHeight="1" x14ac:dyDescent="0.25">
      <c r="A891" s="410"/>
      <c r="B891" s="410"/>
    </row>
    <row r="892" spans="1:2" ht="14.25" customHeight="1" x14ac:dyDescent="0.25">
      <c r="A892" s="410"/>
      <c r="B892" s="410"/>
    </row>
    <row r="893" spans="1:2" ht="14.25" customHeight="1" x14ac:dyDescent="0.25">
      <c r="A893" s="410"/>
      <c r="B893" s="410"/>
    </row>
    <row r="894" spans="1:2" ht="14.25" customHeight="1" x14ac:dyDescent="0.25">
      <c r="A894" s="410"/>
      <c r="B894" s="410"/>
    </row>
    <row r="895" spans="1:2" ht="14.25" customHeight="1" x14ac:dyDescent="0.25">
      <c r="A895" s="410"/>
      <c r="B895" s="410"/>
    </row>
    <row r="896" spans="1:2" ht="14.25" customHeight="1" x14ac:dyDescent="0.25">
      <c r="A896" s="410"/>
      <c r="B896" s="410"/>
    </row>
    <row r="897" spans="1:2" ht="14.25" customHeight="1" x14ac:dyDescent="0.25">
      <c r="A897" s="410"/>
      <c r="B897" s="410"/>
    </row>
    <row r="898" spans="1:2" ht="14.25" customHeight="1" x14ac:dyDescent="0.25">
      <c r="A898" s="410"/>
      <c r="B898" s="410"/>
    </row>
    <row r="899" spans="1:2" ht="14.25" customHeight="1" x14ac:dyDescent="0.25">
      <c r="A899" s="410"/>
      <c r="B899" s="410"/>
    </row>
    <row r="900" spans="1:2" ht="14.25" customHeight="1" x14ac:dyDescent="0.25">
      <c r="A900" s="410"/>
      <c r="B900" s="410"/>
    </row>
    <row r="901" spans="1:2" ht="14.25" customHeight="1" x14ac:dyDescent="0.25">
      <c r="A901" s="410"/>
      <c r="B901" s="410"/>
    </row>
    <row r="902" spans="1:2" ht="14.25" customHeight="1" x14ac:dyDescent="0.25">
      <c r="A902" s="410"/>
      <c r="B902" s="410"/>
    </row>
    <row r="903" spans="1:2" ht="14.25" customHeight="1" x14ac:dyDescent="0.25">
      <c r="A903" s="410"/>
      <c r="B903" s="410"/>
    </row>
    <row r="904" spans="1:2" ht="14.25" customHeight="1" x14ac:dyDescent="0.25">
      <c r="A904" s="410"/>
      <c r="B904" s="410"/>
    </row>
    <row r="905" spans="1:2" ht="14.25" customHeight="1" x14ac:dyDescent="0.25">
      <c r="A905" s="410"/>
      <c r="B905" s="410"/>
    </row>
    <row r="906" spans="1:2" ht="14.25" customHeight="1" x14ac:dyDescent="0.25">
      <c r="A906" s="410"/>
      <c r="B906" s="410"/>
    </row>
    <row r="907" spans="1:2" ht="14.25" customHeight="1" x14ac:dyDescent="0.25">
      <c r="A907" s="410"/>
      <c r="B907" s="410"/>
    </row>
    <row r="908" spans="1:2" ht="14.25" customHeight="1" x14ac:dyDescent="0.25">
      <c r="A908" s="410"/>
      <c r="B908" s="410"/>
    </row>
    <row r="909" spans="1:2" ht="14.25" customHeight="1" x14ac:dyDescent="0.25">
      <c r="A909" s="410"/>
      <c r="B909" s="410"/>
    </row>
    <row r="910" spans="1:2" ht="14.25" customHeight="1" x14ac:dyDescent="0.25">
      <c r="A910" s="410"/>
      <c r="B910" s="410"/>
    </row>
    <row r="911" spans="1:2" ht="14.25" customHeight="1" x14ac:dyDescent="0.25">
      <c r="A911" s="410"/>
      <c r="B911" s="410"/>
    </row>
    <row r="912" spans="1:2" ht="14.25" customHeight="1" x14ac:dyDescent="0.25">
      <c r="A912" s="410"/>
      <c r="B912" s="410"/>
    </row>
    <row r="913" spans="1:2" ht="14.25" customHeight="1" x14ac:dyDescent="0.25">
      <c r="A913" s="410"/>
      <c r="B913" s="410"/>
    </row>
    <row r="914" spans="1:2" ht="14.25" customHeight="1" x14ac:dyDescent="0.25">
      <c r="A914" s="410"/>
      <c r="B914" s="410"/>
    </row>
    <row r="915" spans="1:2" ht="14.25" customHeight="1" x14ac:dyDescent="0.25">
      <c r="A915" s="410"/>
      <c r="B915" s="410"/>
    </row>
    <row r="916" spans="1:2" ht="14.25" customHeight="1" x14ac:dyDescent="0.25">
      <c r="A916" s="410"/>
      <c r="B916" s="410"/>
    </row>
    <row r="917" spans="1:2" ht="14.25" customHeight="1" x14ac:dyDescent="0.25">
      <c r="A917" s="410"/>
      <c r="B917" s="410"/>
    </row>
    <row r="918" spans="1:2" ht="14.25" customHeight="1" x14ac:dyDescent="0.25">
      <c r="A918" s="410"/>
      <c r="B918" s="410"/>
    </row>
    <row r="919" spans="1:2" ht="14.25" customHeight="1" x14ac:dyDescent="0.25">
      <c r="A919" s="410"/>
      <c r="B919" s="410"/>
    </row>
    <row r="920" spans="1:2" ht="14.25" customHeight="1" x14ac:dyDescent="0.25">
      <c r="A920" s="410"/>
      <c r="B920" s="410"/>
    </row>
    <row r="921" spans="1:2" ht="14.25" customHeight="1" x14ac:dyDescent="0.25">
      <c r="A921" s="410"/>
      <c r="B921" s="410"/>
    </row>
    <row r="922" spans="1:2" ht="14.25" customHeight="1" x14ac:dyDescent="0.25">
      <c r="A922" s="410"/>
      <c r="B922" s="410"/>
    </row>
    <row r="923" spans="1:2" ht="14.25" customHeight="1" x14ac:dyDescent="0.25">
      <c r="A923" s="410"/>
      <c r="B923" s="410"/>
    </row>
    <row r="924" spans="1:2" ht="14.25" customHeight="1" x14ac:dyDescent="0.25">
      <c r="A924" s="410"/>
      <c r="B924" s="410"/>
    </row>
    <row r="925" spans="1:2" ht="14.25" customHeight="1" x14ac:dyDescent="0.25">
      <c r="A925" s="410"/>
      <c r="B925" s="410"/>
    </row>
    <row r="926" spans="1:2" ht="14.25" customHeight="1" x14ac:dyDescent="0.25">
      <c r="A926" s="410"/>
      <c r="B926" s="410"/>
    </row>
    <row r="927" spans="1:2" ht="14.25" customHeight="1" x14ac:dyDescent="0.25">
      <c r="A927" s="410"/>
      <c r="B927" s="410"/>
    </row>
    <row r="928" spans="1:2" ht="14.25" customHeight="1" x14ac:dyDescent="0.25">
      <c r="A928" s="410"/>
      <c r="B928" s="410"/>
    </row>
    <row r="929" spans="1:2" ht="14.25" customHeight="1" x14ac:dyDescent="0.25">
      <c r="A929" s="410"/>
      <c r="B929" s="410"/>
    </row>
    <row r="930" spans="1:2" ht="14.25" customHeight="1" x14ac:dyDescent="0.25">
      <c r="A930" s="410"/>
      <c r="B930" s="410"/>
    </row>
    <row r="931" spans="1:2" ht="14.25" customHeight="1" x14ac:dyDescent="0.25">
      <c r="A931" s="410"/>
      <c r="B931" s="410"/>
    </row>
    <row r="932" spans="1:2" ht="14.25" customHeight="1" x14ac:dyDescent="0.25">
      <c r="A932" s="410"/>
      <c r="B932" s="410"/>
    </row>
    <row r="933" spans="1:2" ht="14.25" customHeight="1" x14ac:dyDescent="0.25">
      <c r="A933" s="410"/>
      <c r="B933" s="410"/>
    </row>
    <row r="934" spans="1:2" ht="14.25" customHeight="1" x14ac:dyDescent="0.25">
      <c r="A934" s="410"/>
      <c r="B934" s="410"/>
    </row>
    <row r="935" spans="1:2" ht="14.25" customHeight="1" x14ac:dyDescent="0.25">
      <c r="A935" s="410"/>
      <c r="B935" s="410"/>
    </row>
    <row r="936" spans="1:2" ht="14.25" customHeight="1" x14ac:dyDescent="0.25">
      <c r="A936" s="410"/>
      <c r="B936" s="410"/>
    </row>
    <row r="937" spans="1:2" ht="14.25" customHeight="1" x14ac:dyDescent="0.25">
      <c r="A937" s="410"/>
      <c r="B937" s="410"/>
    </row>
    <row r="938" spans="1:2" ht="14.25" customHeight="1" x14ac:dyDescent="0.25">
      <c r="A938" s="410"/>
      <c r="B938" s="410"/>
    </row>
    <row r="939" spans="1:2" ht="14.25" customHeight="1" x14ac:dyDescent="0.25">
      <c r="A939" s="410"/>
      <c r="B939" s="410"/>
    </row>
    <row r="940" spans="1:2" ht="14.25" customHeight="1" x14ac:dyDescent="0.25">
      <c r="A940" s="410"/>
      <c r="B940" s="410"/>
    </row>
    <row r="941" spans="1:2" ht="14.25" customHeight="1" x14ac:dyDescent="0.25">
      <c r="A941" s="410"/>
      <c r="B941" s="410"/>
    </row>
    <row r="942" spans="1:2" ht="14.25" customHeight="1" x14ac:dyDescent="0.25">
      <c r="A942" s="410"/>
      <c r="B942" s="410"/>
    </row>
    <row r="943" spans="1:2" ht="14.25" customHeight="1" x14ac:dyDescent="0.25">
      <c r="A943" s="410"/>
      <c r="B943" s="410"/>
    </row>
    <row r="944" spans="1:2" ht="14.25" customHeight="1" x14ac:dyDescent="0.25">
      <c r="A944" s="410"/>
      <c r="B944" s="410"/>
    </row>
    <row r="945" spans="1:2" ht="14.25" customHeight="1" x14ac:dyDescent="0.25">
      <c r="A945" s="410"/>
      <c r="B945" s="410"/>
    </row>
    <row r="946" spans="1:2" ht="14.25" customHeight="1" x14ac:dyDescent="0.25">
      <c r="A946" s="410"/>
      <c r="B946" s="410"/>
    </row>
    <row r="947" spans="1:2" ht="14.25" customHeight="1" x14ac:dyDescent="0.25">
      <c r="A947" s="410"/>
      <c r="B947" s="410"/>
    </row>
    <row r="948" spans="1:2" ht="14.25" customHeight="1" x14ac:dyDescent="0.25">
      <c r="A948" s="410"/>
      <c r="B948" s="410"/>
    </row>
    <row r="949" spans="1:2" ht="14.25" customHeight="1" x14ac:dyDescent="0.25">
      <c r="A949" s="410"/>
      <c r="B949" s="410"/>
    </row>
    <row r="950" spans="1:2" ht="14.25" customHeight="1" x14ac:dyDescent="0.25">
      <c r="A950" s="410"/>
      <c r="B950" s="410"/>
    </row>
    <row r="951" spans="1:2" ht="14.25" customHeight="1" x14ac:dyDescent="0.25">
      <c r="A951" s="410"/>
      <c r="B951" s="410"/>
    </row>
    <row r="952" spans="1:2" ht="14.25" customHeight="1" x14ac:dyDescent="0.25">
      <c r="A952" s="410"/>
      <c r="B952" s="410"/>
    </row>
    <row r="953" spans="1:2" ht="14.25" customHeight="1" x14ac:dyDescent="0.25">
      <c r="A953" s="410"/>
      <c r="B953" s="410"/>
    </row>
    <row r="954" spans="1:2" ht="14.25" customHeight="1" x14ac:dyDescent="0.25">
      <c r="A954" s="410"/>
      <c r="B954" s="410"/>
    </row>
    <row r="955" spans="1:2" ht="14.25" customHeight="1" x14ac:dyDescent="0.25">
      <c r="A955" s="410"/>
      <c r="B955" s="410"/>
    </row>
    <row r="956" spans="1:2" ht="14.25" customHeight="1" x14ac:dyDescent="0.25">
      <c r="A956" s="410"/>
      <c r="B956" s="410"/>
    </row>
    <row r="957" spans="1:2" ht="14.25" customHeight="1" x14ac:dyDescent="0.25">
      <c r="A957" s="410"/>
      <c r="B957" s="410"/>
    </row>
    <row r="958" spans="1:2" ht="14.25" customHeight="1" x14ac:dyDescent="0.25">
      <c r="A958" s="410"/>
      <c r="B958" s="410"/>
    </row>
    <row r="959" spans="1:2" ht="14.25" customHeight="1" x14ac:dyDescent="0.25">
      <c r="A959" s="410"/>
      <c r="B959" s="410"/>
    </row>
    <row r="960" spans="1:2" ht="14.25" customHeight="1" x14ac:dyDescent="0.25">
      <c r="A960" s="410"/>
      <c r="B960" s="410"/>
    </row>
    <row r="961" spans="1:2" ht="14.25" customHeight="1" x14ac:dyDescent="0.25">
      <c r="A961" s="410"/>
      <c r="B961" s="410"/>
    </row>
    <row r="962" spans="1:2" ht="14.25" customHeight="1" x14ac:dyDescent="0.25">
      <c r="A962" s="410"/>
      <c r="B962" s="410"/>
    </row>
    <row r="963" spans="1:2" ht="14.25" customHeight="1" x14ac:dyDescent="0.25">
      <c r="A963" s="410"/>
      <c r="B963" s="410"/>
    </row>
    <row r="964" spans="1:2" ht="14.25" customHeight="1" x14ac:dyDescent="0.25">
      <c r="A964" s="410"/>
      <c r="B964" s="410"/>
    </row>
    <row r="965" spans="1:2" ht="14.25" customHeight="1" x14ac:dyDescent="0.25">
      <c r="A965" s="410"/>
      <c r="B965" s="410"/>
    </row>
    <row r="966" spans="1:2" ht="14.25" customHeight="1" x14ac:dyDescent="0.25">
      <c r="A966" s="410"/>
      <c r="B966" s="410"/>
    </row>
    <row r="967" spans="1:2" ht="14.25" customHeight="1" x14ac:dyDescent="0.25">
      <c r="A967" s="410"/>
      <c r="B967" s="410"/>
    </row>
    <row r="968" spans="1:2" ht="14.25" customHeight="1" x14ac:dyDescent="0.25">
      <c r="A968" s="410"/>
      <c r="B968" s="410"/>
    </row>
    <row r="969" spans="1:2" ht="14.25" customHeight="1" x14ac:dyDescent="0.25">
      <c r="A969" s="410"/>
      <c r="B969" s="410"/>
    </row>
    <row r="970" spans="1:2" ht="14.25" customHeight="1" x14ac:dyDescent="0.25">
      <c r="A970" s="410"/>
      <c r="B970" s="410"/>
    </row>
    <row r="971" spans="1:2" ht="14.25" customHeight="1" x14ac:dyDescent="0.25">
      <c r="A971" s="410"/>
      <c r="B971" s="410"/>
    </row>
    <row r="972" spans="1:2" ht="14.25" customHeight="1" x14ac:dyDescent="0.25">
      <c r="A972" s="410"/>
      <c r="B972" s="410"/>
    </row>
    <row r="973" spans="1:2" ht="14.25" customHeight="1" x14ac:dyDescent="0.25">
      <c r="A973" s="410"/>
      <c r="B973" s="410"/>
    </row>
    <row r="974" spans="1:2" ht="14.25" customHeight="1" x14ac:dyDescent="0.25">
      <c r="A974" s="410"/>
      <c r="B974" s="410"/>
    </row>
    <row r="975" spans="1:2" ht="14.25" customHeight="1" x14ac:dyDescent="0.25">
      <c r="A975" s="410"/>
      <c r="B975" s="410"/>
    </row>
    <row r="976" spans="1:2" ht="14.25" customHeight="1" x14ac:dyDescent="0.25">
      <c r="A976" s="410"/>
      <c r="B976" s="410"/>
    </row>
    <row r="977" spans="1:2" ht="14.25" customHeight="1" x14ac:dyDescent="0.25">
      <c r="A977" s="410"/>
      <c r="B977" s="410"/>
    </row>
    <row r="978" spans="1:2" ht="14.25" customHeight="1" x14ac:dyDescent="0.25">
      <c r="A978" s="410"/>
      <c r="B978" s="410"/>
    </row>
    <row r="979" spans="1:2" ht="14.25" customHeight="1" x14ac:dyDescent="0.25">
      <c r="A979" s="410"/>
      <c r="B979" s="410"/>
    </row>
    <row r="980" spans="1:2" ht="14.25" customHeight="1" x14ac:dyDescent="0.25">
      <c r="A980" s="410"/>
      <c r="B980" s="410"/>
    </row>
    <row r="981" spans="1:2" ht="14.25" customHeight="1" x14ac:dyDescent="0.25">
      <c r="A981" s="410"/>
      <c r="B981" s="410"/>
    </row>
    <row r="982" spans="1:2" ht="14.25" customHeight="1" x14ac:dyDescent="0.25">
      <c r="A982" s="410"/>
      <c r="B982" s="410"/>
    </row>
    <row r="983" spans="1:2" ht="14.25" customHeight="1" x14ac:dyDescent="0.25">
      <c r="A983" s="410"/>
      <c r="B983" s="410"/>
    </row>
    <row r="984" spans="1:2" ht="14.25" customHeight="1" x14ac:dyDescent="0.25">
      <c r="A984" s="410"/>
      <c r="B984" s="410"/>
    </row>
    <row r="985" spans="1:2" ht="14.25" customHeight="1" x14ac:dyDescent="0.25">
      <c r="A985" s="410"/>
      <c r="B985" s="410"/>
    </row>
    <row r="986" spans="1:2" ht="14.25" customHeight="1" x14ac:dyDescent="0.25">
      <c r="A986" s="410"/>
      <c r="B986" s="410"/>
    </row>
    <row r="987" spans="1:2" ht="14.25" customHeight="1" x14ac:dyDescent="0.25">
      <c r="A987" s="410"/>
      <c r="B987" s="410"/>
    </row>
    <row r="988" spans="1:2" ht="14.25" customHeight="1" x14ac:dyDescent="0.25">
      <c r="A988" s="410"/>
      <c r="B988" s="410"/>
    </row>
    <row r="989" spans="1:2" ht="14.25" customHeight="1" x14ac:dyDescent="0.25">
      <c r="A989" s="410"/>
      <c r="B989" s="410"/>
    </row>
    <row r="990" spans="1:2" ht="14.25" customHeight="1" x14ac:dyDescent="0.25">
      <c r="A990" s="410"/>
      <c r="B990" s="410"/>
    </row>
    <row r="991" spans="1:2" ht="14.25" customHeight="1" x14ac:dyDescent="0.25">
      <c r="A991" s="410"/>
      <c r="B991" s="410"/>
    </row>
    <row r="992" spans="1:2" ht="14.25" customHeight="1" x14ac:dyDescent="0.25">
      <c r="A992" s="410"/>
      <c r="B992" s="410"/>
    </row>
    <row r="993" spans="1:2" ht="14.25" customHeight="1" x14ac:dyDescent="0.25">
      <c r="A993" s="410"/>
      <c r="B993" s="410"/>
    </row>
    <row r="994" spans="1:2" ht="14.25" customHeight="1" x14ac:dyDescent="0.25">
      <c r="A994" s="410"/>
      <c r="B994" s="410"/>
    </row>
    <row r="995" spans="1:2" ht="14.25" customHeight="1" x14ac:dyDescent="0.25">
      <c r="A995" s="410"/>
      <c r="B995" s="410"/>
    </row>
    <row r="996" spans="1:2" ht="14.25" customHeight="1" x14ac:dyDescent="0.25">
      <c r="A996" s="410"/>
      <c r="B996" s="410"/>
    </row>
    <row r="997" spans="1:2" ht="14.25" customHeight="1" x14ac:dyDescent="0.25">
      <c r="A997" s="410"/>
      <c r="B997" s="410"/>
    </row>
    <row r="998" spans="1:2" ht="14.25" customHeight="1" x14ac:dyDescent="0.25">
      <c r="A998" s="410"/>
      <c r="B998" s="410"/>
    </row>
    <row r="999" spans="1:2" ht="14.25" customHeight="1" x14ac:dyDescent="0.25">
      <c r="A999" s="410"/>
      <c r="B999" s="410"/>
    </row>
    <row r="1000" spans="1:2" ht="14.25" customHeight="1" x14ac:dyDescent="0.25">
      <c r="A1000" s="410"/>
      <c r="B1000" s="410"/>
    </row>
  </sheetData>
  <autoFilter ref="A16:J51" xr:uid="{00000000-0009-0000-0000-000007000000}">
    <sortState xmlns:xlrd2="http://schemas.microsoft.com/office/spreadsheetml/2017/richdata2" ref="A17:J51">
      <sortCondition ref="F16:F51"/>
    </sortState>
  </autoFilter>
  <mergeCells count="8">
    <mergeCell ref="I14:I15"/>
    <mergeCell ref="A1:H1"/>
    <mergeCell ref="A14:A15"/>
    <mergeCell ref="C14:C15"/>
    <mergeCell ref="D14:D15"/>
    <mergeCell ref="E14:E15"/>
    <mergeCell ref="F14:F15"/>
    <mergeCell ref="G14:H14"/>
  </mergeCells>
  <pageMargins left="0.2" right="0.2" top="0.32" bottom="0.28000000000000003" header="0" footer="0"/>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00"/>
  <sheetViews>
    <sheetView workbookViewId="0"/>
  </sheetViews>
  <sheetFormatPr defaultColWidth="12.625" defaultRowHeight="15" customHeight="1" x14ac:dyDescent="0.2"/>
  <cols>
    <col min="1" max="2" width="7.625" customWidth="1"/>
    <col min="3" max="3" width="27.5" customWidth="1"/>
    <col min="4" max="5" width="7.625" customWidth="1"/>
    <col min="6" max="6" width="12" customWidth="1"/>
    <col min="7" max="7" width="14.5" customWidth="1"/>
    <col min="8" max="26" width="7.625" customWidth="1"/>
  </cols>
  <sheetData>
    <row r="1" spans="1:8" ht="40.5" customHeight="1" x14ac:dyDescent="0.2">
      <c r="A1" s="467" t="s">
        <v>4157</v>
      </c>
      <c r="B1" s="446"/>
      <c r="C1" s="446"/>
      <c r="D1" s="446"/>
      <c r="E1" s="446"/>
      <c r="F1" s="446"/>
      <c r="G1" s="446"/>
      <c r="H1" s="446"/>
    </row>
    <row r="2" spans="1:8" ht="14.25" customHeight="1" x14ac:dyDescent="0.2">
      <c r="A2" s="468" t="s">
        <v>1</v>
      </c>
      <c r="B2" s="468" t="s">
        <v>4132</v>
      </c>
      <c r="C2" s="469" t="s">
        <v>4126</v>
      </c>
      <c r="D2" s="469" t="s">
        <v>4158</v>
      </c>
      <c r="E2" s="470" t="s">
        <v>4159</v>
      </c>
      <c r="F2" s="471" t="s">
        <v>4160</v>
      </c>
      <c r="G2" s="453"/>
      <c r="H2" s="472" t="s">
        <v>4131</v>
      </c>
    </row>
    <row r="3" spans="1:8" ht="14.25" customHeight="1" x14ac:dyDescent="0.2">
      <c r="A3" s="459"/>
      <c r="B3" s="459"/>
      <c r="C3" s="459"/>
      <c r="D3" s="459"/>
      <c r="E3" s="459"/>
      <c r="F3" s="411" t="s">
        <v>4161</v>
      </c>
      <c r="G3" s="411" t="s">
        <v>4162</v>
      </c>
      <c r="H3" s="459"/>
    </row>
    <row r="4" spans="1:8" ht="14.25" customHeight="1" x14ac:dyDescent="0.2">
      <c r="A4" s="412">
        <v>1</v>
      </c>
      <c r="B4" s="412"/>
      <c r="C4" s="411">
        <v>2</v>
      </c>
      <c r="D4" s="413">
        <v>4</v>
      </c>
      <c r="E4" s="414">
        <v>5</v>
      </c>
      <c r="F4" s="411">
        <v>6</v>
      </c>
      <c r="G4" s="413">
        <v>7</v>
      </c>
      <c r="H4" s="414">
        <v>8</v>
      </c>
    </row>
    <row r="5" spans="1:8" ht="14.25" customHeight="1" x14ac:dyDescent="0.25">
      <c r="A5" s="202">
        <v>1</v>
      </c>
      <c r="B5" s="141" t="s">
        <v>4163</v>
      </c>
      <c r="C5" s="406" t="s">
        <v>4164</v>
      </c>
      <c r="D5" s="161" t="s">
        <v>4165</v>
      </c>
      <c r="E5" s="214">
        <v>2012</v>
      </c>
      <c r="F5" s="223"/>
      <c r="G5" s="223"/>
      <c r="H5" s="214"/>
    </row>
    <row r="6" spans="1:8" ht="14.25" customHeight="1" x14ac:dyDescent="0.25">
      <c r="A6" s="214">
        <v>2</v>
      </c>
      <c r="B6" s="214" t="s">
        <v>447</v>
      </c>
      <c r="C6" s="151" t="s">
        <v>448</v>
      </c>
      <c r="D6" s="161">
        <v>2007</v>
      </c>
      <c r="E6" s="214">
        <v>2014</v>
      </c>
      <c r="F6" s="153">
        <v>3000000000</v>
      </c>
      <c r="G6" s="153">
        <v>450000000</v>
      </c>
      <c r="H6" s="214"/>
    </row>
    <row r="7" spans="1:8" ht="14.25" customHeight="1" x14ac:dyDescent="0.2"/>
    <row r="8" spans="1:8" ht="14.25" customHeight="1" x14ac:dyDescent="0.2"/>
    <row r="9" spans="1:8" ht="14.25" customHeight="1" x14ac:dyDescent="0.2"/>
    <row r="10" spans="1:8" ht="14.25" customHeight="1" x14ac:dyDescent="0.2"/>
    <row r="11" spans="1:8" ht="14.25" customHeight="1" x14ac:dyDescent="0.2"/>
    <row r="12" spans="1:8" ht="14.25" customHeight="1" x14ac:dyDescent="0.2"/>
    <row r="13" spans="1:8" ht="14.25" customHeight="1" x14ac:dyDescent="0.2"/>
    <row r="14" spans="1:8" ht="14.25" customHeight="1" x14ac:dyDescent="0.2"/>
    <row r="15" spans="1:8" ht="14.25" customHeight="1" x14ac:dyDescent="0.2"/>
    <row r="16" spans="1:8" ht="14.25" customHeight="1" x14ac:dyDescent="0.2"/>
    <row r="17" ht="14.25" customHeight="1" x14ac:dyDescent="0.2"/>
    <row r="18" ht="14.25" customHeight="1" x14ac:dyDescent="0.2"/>
    <row r="19" ht="14.25" customHeight="1" x14ac:dyDescent="0.2"/>
    <row r="20" ht="14.25" customHeight="1" x14ac:dyDescent="0.2"/>
    <row r="21" ht="14.25" customHeight="1" x14ac:dyDescent="0.2"/>
    <row r="22" ht="14.25" customHeight="1" x14ac:dyDescent="0.2"/>
    <row r="23" ht="14.25" customHeight="1" x14ac:dyDescent="0.2"/>
    <row r="24" ht="14.25" customHeight="1" x14ac:dyDescent="0.2"/>
    <row r="25" ht="14.25" customHeight="1" x14ac:dyDescent="0.2"/>
    <row r="26" ht="14.25" customHeight="1" x14ac:dyDescent="0.2"/>
    <row r="27" ht="14.25" customHeight="1" x14ac:dyDescent="0.2"/>
    <row r="28" ht="14.25" customHeight="1" x14ac:dyDescent="0.2"/>
    <row r="29" ht="14.25" customHeight="1" x14ac:dyDescent="0.2"/>
    <row r="30" ht="14.25" customHeight="1" x14ac:dyDescent="0.2"/>
    <row r="31" ht="14.25" customHeight="1" x14ac:dyDescent="0.2"/>
    <row r="3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8">
    <mergeCell ref="A1:H1"/>
    <mergeCell ref="A2:A3"/>
    <mergeCell ref="B2:B3"/>
    <mergeCell ref="C2:C3"/>
    <mergeCell ref="D2:D3"/>
    <mergeCell ref="E2:E3"/>
    <mergeCell ref="F2:G2"/>
    <mergeCell ref="H2:H3"/>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Tổng hợp</vt:lpstr>
      <vt:lpstr>DM </vt:lpstr>
      <vt:lpstr>MaDT TCKT</vt:lpstr>
      <vt:lpstr>BV</vt:lpstr>
      <vt:lpstr>TN</vt:lpstr>
      <vt:lpstr>Tong hop DT </vt:lpstr>
      <vt:lpstr>Đồ thị</vt:lpstr>
      <vt:lpstr>Trả tỉnh</vt:lpstr>
      <vt:lpstr>Giải thể-PS</vt:lpstr>
      <vt:lpstr>Sáp nhập</vt:lpstr>
      <vt:lpstr>Quỹ HTSXPTDN</vt:lpstr>
      <vt:lpstr>Phan loai DN moi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MAYTINH34</dc:creator>
  <cp:lastModifiedBy>Mss Hien Le</cp:lastModifiedBy>
  <dcterms:created xsi:type="dcterms:W3CDTF">2016-07-18T08:10:16Z</dcterms:created>
  <dcterms:modified xsi:type="dcterms:W3CDTF">2022-01-25T07:43:39Z</dcterms:modified>
</cp:coreProperties>
</file>